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8愛媛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水洗化人口等!$A$6:$AD$26</definedName>
    <definedName name="_xlnm.Print_Area" localSheetId="2">し尿集計結果!$A$1:$M$37</definedName>
    <definedName name="_xlnm.Print_Area" localSheetId="1">し尿処理状況!$2:$27</definedName>
    <definedName name="_xlnm.Print_Area" localSheetId="0">水洗化人口等!$2:$27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V8" i="2"/>
  <c r="N8" i="2" s="1"/>
  <c r="V9" i="2"/>
  <c r="V10" i="2"/>
  <c r="V11" i="2"/>
  <c r="N11" i="2" s="1"/>
  <c r="V12" i="2"/>
  <c r="N12" i="2" s="1"/>
  <c r="V13" i="2"/>
  <c r="V14" i="2"/>
  <c r="N14" i="2" s="1"/>
  <c r="V15" i="2"/>
  <c r="V16" i="2"/>
  <c r="V17" i="2"/>
  <c r="N17" i="2" s="1"/>
  <c r="V18" i="2"/>
  <c r="N18" i="2" s="1"/>
  <c r="V19" i="2"/>
  <c r="V20" i="2"/>
  <c r="N20" i="2" s="1"/>
  <c r="V21" i="2"/>
  <c r="V22" i="2"/>
  <c r="V23" i="2"/>
  <c r="N23" i="2" s="1"/>
  <c r="V24" i="2"/>
  <c r="N24" i="2" s="1"/>
  <c r="V25" i="2"/>
  <c r="V26" i="2"/>
  <c r="N26" i="2" s="1"/>
  <c r="V27" i="2"/>
  <c r="O8" i="2"/>
  <c r="O9" i="2"/>
  <c r="N9" i="2" s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N10" i="2"/>
  <c r="N13" i="2"/>
  <c r="N15" i="2"/>
  <c r="N16" i="2"/>
  <c r="N19" i="2"/>
  <c r="N21" i="2"/>
  <c r="N22" i="2"/>
  <c r="N25" i="2"/>
  <c r="N27" i="2"/>
  <c r="K8" i="2"/>
  <c r="K9" i="2"/>
  <c r="K10" i="2"/>
  <c r="K11" i="2"/>
  <c r="D11" i="2" s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H8" i="2"/>
  <c r="H9" i="2"/>
  <c r="D9" i="2" s="1"/>
  <c r="H10" i="2"/>
  <c r="D10" i="2" s="1"/>
  <c r="H11" i="2"/>
  <c r="H12" i="2"/>
  <c r="D12" i="2" s="1"/>
  <c r="H13" i="2"/>
  <c r="H14" i="2"/>
  <c r="H15" i="2"/>
  <c r="D15" i="2" s="1"/>
  <c r="H16" i="2"/>
  <c r="D16" i="2" s="1"/>
  <c r="H17" i="2"/>
  <c r="H18" i="2"/>
  <c r="D18" i="2" s="1"/>
  <c r="H19" i="2"/>
  <c r="H20" i="2"/>
  <c r="H21" i="2"/>
  <c r="D21" i="2" s="1"/>
  <c r="H22" i="2"/>
  <c r="D22" i="2" s="1"/>
  <c r="H23" i="2"/>
  <c r="H24" i="2"/>
  <c r="D24" i="2" s="1"/>
  <c r="H25" i="2"/>
  <c r="H26" i="2"/>
  <c r="H27" i="2"/>
  <c r="D27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D8" i="2"/>
  <c r="D13" i="2"/>
  <c r="D14" i="2"/>
  <c r="D17" i="2"/>
  <c r="D19" i="2"/>
  <c r="D20" i="2"/>
  <c r="D23" i="2"/>
  <c r="D25" i="2"/>
  <c r="D26" i="2"/>
  <c r="T12" i="1"/>
  <c r="T18" i="1"/>
  <c r="T24" i="1"/>
  <c r="P8" i="1"/>
  <c r="P9" i="1"/>
  <c r="I9" i="1" s="1"/>
  <c r="D9" i="1" s="1"/>
  <c r="P10" i="1"/>
  <c r="I10" i="1" s="1"/>
  <c r="D10" i="1" s="1"/>
  <c r="P11" i="1"/>
  <c r="P12" i="1"/>
  <c r="P13" i="1"/>
  <c r="P14" i="1"/>
  <c r="P15" i="1"/>
  <c r="I15" i="1" s="1"/>
  <c r="D15" i="1" s="1"/>
  <c r="P16" i="1"/>
  <c r="I16" i="1" s="1"/>
  <c r="D16" i="1" s="1"/>
  <c r="P17" i="1"/>
  <c r="P18" i="1"/>
  <c r="P19" i="1"/>
  <c r="P20" i="1"/>
  <c r="P21" i="1"/>
  <c r="I21" i="1" s="1"/>
  <c r="D21" i="1" s="1"/>
  <c r="P22" i="1"/>
  <c r="I22" i="1" s="1"/>
  <c r="D22" i="1" s="1"/>
  <c r="P23" i="1"/>
  <c r="P24" i="1"/>
  <c r="P25" i="1"/>
  <c r="P26" i="1"/>
  <c r="P27" i="1"/>
  <c r="I27" i="1" s="1"/>
  <c r="D27" i="1" s="1"/>
  <c r="L12" i="1"/>
  <c r="L18" i="1"/>
  <c r="L24" i="1"/>
  <c r="I8" i="1"/>
  <c r="I11" i="1"/>
  <c r="I12" i="1"/>
  <c r="I13" i="1"/>
  <c r="I14" i="1"/>
  <c r="I17" i="1"/>
  <c r="I18" i="1"/>
  <c r="I19" i="1"/>
  <c r="I20" i="1"/>
  <c r="I23" i="1"/>
  <c r="I24" i="1"/>
  <c r="I25" i="1"/>
  <c r="I26" i="1"/>
  <c r="F11" i="1"/>
  <c r="F12" i="1"/>
  <c r="F17" i="1"/>
  <c r="F18" i="1"/>
  <c r="F23" i="1"/>
  <c r="F2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D8" i="1"/>
  <c r="J8" i="1" s="1"/>
  <c r="D11" i="1"/>
  <c r="N11" i="1" s="1"/>
  <c r="D12" i="1"/>
  <c r="N12" i="1" s="1"/>
  <c r="D13" i="1"/>
  <c r="N13" i="1" s="1"/>
  <c r="D14" i="1"/>
  <c r="N14" i="1" s="1"/>
  <c r="D17" i="1"/>
  <c r="T17" i="1" s="1"/>
  <c r="D18" i="1"/>
  <c r="N18" i="1" s="1"/>
  <c r="D19" i="1"/>
  <c r="J19" i="1" s="1"/>
  <c r="D20" i="1"/>
  <c r="N20" i="1" s="1"/>
  <c r="D23" i="1"/>
  <c r="N23" i="1" s="1"/>
  <c r="D24" i="1"/>
  <c r="N24" i="1" s="1"/>
  <c r="D25" i="1"/>
  <c r="J25" i="1" s="1"/>
  <c r="D26" i="1"/>
  <c r="L26" i="1" s="1"/>
  <c r="T27" i="1" l="1"/>
  <c r="L27" i="1"/>
  <c r="F27" i="1"/>
  <c r="J27" i="1"/>
  <c r="N27" i="1"/>
  <c r="T21" i="1"/>
  <c r="J21" i="1"/>
  <c r="N21" i="1"/>
  <c r="L21" i="1"/>
  <c r="F21" i="1"/>
  <c r="L15" i="1"/>
  <c r="F15" i="1"/>
  <c r="J15" i="1"/>
  <c r="N15" i="1"/>
  <c r="T15" i="1"/>
  <c r="T9" i="1"/>
  <c r="J9" i="1"/>
  <c r="N9" i="1"/>
  <c r="L9" i="1"/>
  <c r="F9" i="1"/>
  <c r="J22" i="1"/>
  <c r="T22" i="1"/>
  <c r="L22" i="1"/>
  <c r="N22" i="1"/>
  <c r="F22" i="1"/>
  <c r="T16" i="1"/>
  <c r="L16" i="1"/>
  <c r="F16" i="1"/>
  <c r="J16" i="1"/>
  <c r="N16" i="1"/>
  <c r="J10" i="1"/>
  <c r="T10" i="1"/>
  <c r="L10" i="1"/>
  <c r="F10" i="1"/>
  <c r="N10" i="1"/>
  <c r="J13" i="1"/>
  <c r="N17" i="1"/>
  <c r="F20" i="1"/>
  <c r="F14" i="1"/>
  <c r="F8" i="1"/>
  <c r="J24" i="1"/>
  <c r="J18" i="1"/>
  <c r="J12" i="1"/>
  <c r="L20" i="1"/>
  <c r="L14" i="1"/>
  <c r="L8" i="1"/>
  <c r="T26" i="1"/>
  <c r="T20" i="1"/>
  <c r="T14" i="1"/>
  <c r="T8" i="1"/>
  <c r="F25" i="1"/>
  <c r="F19" i="1"/>
  <c r="F13" i="1"/>
  <c r="J23" i="1"/>
  <c r="J17" i="1"/>
  <c r="J11" i="1"/>
  <c r="L25" i="1"/>
  <c r="L19" i="1"/>
  <c r="L13" i="1"/>
  <c r="T25" i="1"/>
  <c r="T19" i="1"/>
  <c r="T13" i="1"/>
  <c r="N26" i="1"/>
  <c r="N8" i="1"/>
  <c r="L23" i="1"/>
  <c r="L17" i="1"/>
  <c r="L11" i="1"/>
  <c r="N25" i="1"/>
  <c r="N19" i="1"/>
  <c r="T23" i="1"/>
  <c r="T11" i="1"/>
  <c r="J26" i="1"/>
  <c r="J20" i="1"/>
  <c r="J14" i="1"/>
  <c r="F26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Z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<sst xmlns="http://schemas.openxmlformats.org/spreadsheetml/2006/main" count="674" uniqueCount="302">
  <si>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</si>
  <si>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</si>
  <si>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</si>
  <si>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</si>
  <si>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</si>
  <si>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</si>
  <si>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</si>
  <si>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</si>
  <si>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</si>
  <si>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</si>
  <si>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</si>
  <si>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</si>
  <si>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</si>
  <si>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</si>
  <si>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</si>
  <si>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</si>
  <si>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</si>
  <si>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</si>
  <si>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</si>
  <si>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</si>
  <si>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</si>
  <si>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</si>
  <si>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</si>
  <si>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</si>
  <si>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</si>
  <si>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</si>
  <si>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</si>
  <si>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</si>
  <si>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</si>
  <si>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</si>
  <si>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</si>
  <si>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</si>
  <si>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</si>
  <si>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</si>
  <si>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</si>
  <si>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</si>
  <si>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</si>
  <si>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</si>
  <si>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</si>
  <si>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</si>
  <si>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</si>
  <si>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</si>
  <si>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</si>
  <si>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</si>
  <si>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</si>
  <si>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</si>
  <si>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</si>
  <si>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</si>
  <si>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</si>
  <si>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</si>
  <si>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</si>
  <si>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</si>
  <si>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</si>
  <si>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</si>
  <si>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</si>
  <si>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</si>
  <si>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</si>
  <si>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</si>
  <si>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</si>
  <si>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</si>
  <si>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</si>
  <si>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</si>
  <si>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</si>
  <si>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</si>
  <si>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</si>
  <si>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</si>
  <si>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</si>
  <si>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</si>
  <si>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</si>
  <si>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</si>
  <si>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</si>
  <si>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</si>
  <si>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</si>
  <si>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</si>
  <si>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</si>
  <si>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</si>
  <si>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</si>
  <si>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</si>
  <si>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</si>
  <si>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</si>
  <si>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</si>
  <si>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</si>
  <si>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</si>
  <si>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</si>
  <si>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</si>
  <si>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</si>
  <si>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</si>
  <si>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</si>
  <si>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</si>
  <si>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</si>
  <si>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</si>
  <si>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</si>
  <si>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</si>
  <si>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</si>
  <si>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</si>
  <si>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</si>
  <si>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</si>
  <si>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</si>
  <si>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</si>
  <si>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</si>
  <si>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</si>
  <si>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</si>
  <si>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</si>
  <si>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</si>
  <si>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</si>
  <si>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</si>
  <si>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</si>
  <si>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</si>
  <si>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</si>
  <si>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</si>
  <si>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</si>
  <si>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</si>
  <si>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</si>
  <si>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</si>
  <si>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</si>
  <si>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</si>
  <si>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</si>
  <si>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</si>
  <si>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</si>
  <si>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</si>
  <si>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</si>
  <si>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</si>
  <si>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</si>
  <si>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</si>
  <si>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</si>
  <si>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</si>
  <si>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</si>
  <si>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</si>
  <si>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</si>
  <si>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</si>
  <si>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</si>
  <si>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</si>
  <si>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</si>
  <si>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</si>
  <si>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</si>
  <si>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</si>
  <si>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</si>
  <si>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</si>
  <si>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</si>
  <si>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</si>
  <si>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</si>
  <si>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</si>
  <si>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</si>
  <si>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</si>
  <si>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</si>
  <si>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</si>
  <si>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</si>
  <si>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</si>
  <si>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</si>
  <si>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</si>
  <si>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</si>
  <si>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</si>
  <si>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</si>
  <si>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</si>
  <si>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</si>
  <si>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</si>
  <si>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</si>
  <si>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</si>
  <si>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</si>
  <si>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</si>
  <si>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</si>
  <si>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</si>
  <si>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</si>
  <si>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</si>
  <si>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</si>
  <si>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</si>
  <si>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</si>
  <si>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</si>
  <si>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</si>
  <si>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</si>
  <si>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</si>
  <si>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</si>
  <si>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</si>
  <si>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</si>
  <si>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</si>
  <si>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</si>
  <si>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</si>
  <si>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</si>
  <si>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</si>
  <si>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</si>
  <si>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</si>
  <si>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</si>
  <si>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</si>
  <si>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</si>
  <si>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</si>
  <si>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</si>
  <si>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</si>
  <si>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</si>
  <si>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</si>
  <si>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</si>
  <si>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</si>
  <si>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</si>
  <si>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</si>
  <si>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</si>
  <si>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</si>
  <si>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</si>
  <si>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</si>
  <si>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</si>
  <si>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</si>
  <si>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</si>
  <si>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</si>
  <si>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</si>
  <si>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</si>
  <si>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</si>
  <si>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</si>
  <si>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</si>
  <si>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</si>
  <si>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</si>
  <si>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</si>
  <si>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</si>
  <si>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</si>
  <si>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</si>
  <si>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</si>
  <si>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</si>
  <si>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</si>
  <si>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</si>
  <si>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</si>
  <si>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</si>
  <si>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</si>
  <si>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</si>
  <si>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</si>
  <si>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</si>
  <si>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</si>
  <si>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</si>
  <si>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</si>
  <si>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</si>
  <si>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</si>
  <si>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</si>
  <si>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</si>
  <si>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</si>
  <si>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</si>
  <si>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</si>
  <si>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</si>
  <si>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</si>
  <si>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</si>
  <si>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</si>
  <si>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</si>
  <si>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</si>
  <si>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</si>
  <si>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</si>
  <si>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</si>
  <si>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</si>
  <si>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</si>
  <si>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</si>
  <si>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</si>
  <si>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</si>
  <si>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</si>
  <si>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</si>
  <si>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</si>
  <si>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</si>
  <si>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</si>
  <si>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</si>
  <si>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</si>
  <si>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</si>
  <si>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</si>
  <si>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</si>
  <si>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</si>
  <si>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38000</t>
  </si>
  <si>
    <t>水洗化人口等（令和6年度実績）</t>
    <phoneticPr fontId="3"/>
  </si>
  <si>
    <t>し尿処理の状況（令和6年度実績）</t>
    <phoneticPr fontId="3"/>
  </si>
  <si>
    <t>38201</t>
  </si>
  <si>
    <t>松山市</t>
  </si>
  <si>
    <t/>
  </si>
  <si>
    <t>○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</si>
  <si>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</si>
  <si>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</si>
  <si>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</si>
  <si>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</si>
  <si>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</si>
  <si>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</si>
  <si>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</si>
  <si>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</si>
  <si>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</si>
  <si>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</si>
  <si>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</si>
  <si>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</si>
  <si>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</si>
  <si>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</si>
  <si>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</si>
  <si>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</si>
  <si>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</si>
  <si>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</si>
  <si>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</si>
  <si>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</si>
  <si>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</si>
  <si>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</si>
  <si>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</si>
  <si>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</si>
  <si>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</si>
  <si>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松前町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</si>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</sst>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16</v>
      </c>
      <c r="B7" s="108" t="s">
        <v>257</v>
      </c>
      <c r="C7" s="92" t="s">
        <v>198</v>
      </c>
      <c r="D7" s="93">
        <f>+SUM(E7,+I7)</f>
        <v>1299485</v>
      </c>
      <c r="E7" s="93">
        <f>+SUM(G7+H7)</f>
        <v>87287</v>
      </c>
      <c r="F7" s="94">
        <f>IF(D7&gt;0,E7/D7*100,"-")</f>
        <v>6.7170455988333835</v>
      </c>
      <c r="G7" s="93">
        <f>SUM(G$8:G$207)</f>
        <v>86957</v>
      </c>
      <c r="H7" s="93">
        <f>SUM(H$8:H$207)</f>
        <v>330</v>
      </c>
      <c r="I7" s="93">
        <f>+SUM(K7,+M7,O7+P7)</f>
        <v>1212198</v>
      </c>
      <c r="J7" s="94">
        <f>IF(D7&gt;0,I7/D7*100,"-")</f>
        <v>93.28295440116662</v>
      </c>
      <c r="K7" s="93">
        <f>SUM(K$8:K$207)</f>
        <v>722432</v>
      </c>
      <c r="L7" s="94">
        <f>IF(D7&gt;0,K7/D7*100,"-")</f>
        <v>55.593715972096632</v>
      </c>
      <c r="M7" s="93">
        <f>SUM(M$8:M$207)</f>
        <v>614</v>
      </c>
      <c r="N7" s="94">
        <f>IF(D7&gt;0,M7/D7*100,"-")</f>
        <v>4.7249487296890692E-2</v>
      </c>
      <c r="O7" s="91">
        <f>SUM(O$8:O$207)</f>
        <v>32741</v>
      </c>
      <c r="P7" s="93">
        <f>SUM(Q7:S7)</f>
        <v>456411</v>
      </c>
      <c r="Q7" s="93">
        <f>SUM(Q$8:Q$207)</f>
        <v>147342</v>
      </c>
      <c r="R7" s="93">
        <f>SUM(R$8:R$207)</f>
        <v>308036</v>
      </c>
      <c r="S7" s="93">
        <f>SUM(S$8:S$207)</f>
        <v>1033</v>
      </c>
      <c r="T7" s="94">
        <f>IF(D7&gt;0,P7/D7*100,"-")</f>
        <v>35.122452356125692</v>
      </c>
      <c r="U7" s="93">
        <f>SUM(U$8:U$207)</f>
        <v>17698</v>
      </c>
      <c r="V7" s="95">
        <f t="shared" ref="V7:AC7" si="0">COUNTIF(V$8:V$207,"○")</f>
        <v>13</v>
      </c>
      <c r="W7" s="95">
        <f t="shared" si="0"/>
        <v>2</v>
      </c>
      <c r="X7" s="95">
        <f t="shared" si="0"/>
        <v>1</v>
      </c>
      <c r="Y7" s="95">
        <f t="shared" si="0"/>
        <v>4</v>
      </c>
      <c r="Z7" s="95">
        <f t="shared" si="0"/>
        <v>12</v>
      </c>
      <c r="AA7" s="95">
        <f t="shared" si="0"/>
        <v>1</v>
      </c>
      <c r="AB7" s="95">
        <f t="shared" si="0"/>
        <v>1</v>
      </c>
      <c r="AC7" s="95">
        <f t="shared" si="0"/>
        <v>6</v>
      </c>
    </row>
    <row r="8" spans="1:31" ht="13.5" customHeight="1">
      <c r="A8" s="85" t="s">
        <v>16</v>
      </c>
      <c r="B8" s="86" t="s">
        <v>260</v>
      </c>
      <c r="C8" s="85" t="s">
        <v>261</v>
      </c>
      <c r="D8" s="87">
        <f>+SUM(E8,+I8)</f>
        <v>497367</v>
      </c>
      <c r="E8" s="87">
        <f>+SUM(G8+H8)</f>
        <v>8768</v>
      </c>
      <c r="F8" s="106">
        <f>IF(D8&gt;0,E8/D8*100,"-")</f>
        <v>1.7628833436878604</v>
      </c>
      <c r="G8" s="87">
        <v>8687</v>
      </c>
      <c r="H8" s="87">
        <v>81</v>
      </c>
      <c r="I8" s="87">
        <f>+SUM(K8,+M8,O8+P8)</f>
        <v>488599</v>
      </c>
      <c r="J8" s="88">
        <f>IF(D8&gt;0,I8/D8*100,"-")</f>
        <v>98.237116656312139</v>
      </c>
      <c r="K8" s="87">
        <v>323782</v>
      </c>
      <c r="L8" s="88">
        <f>IF(D8&gt;0,K8/D8*100,"-")</f>
        <v>65.099212452776328</v>
      </c>
      <c r="M8" s="87">
        <v>0</v>
      </c>
      <c r="N8" s="88">
        <f>IF(D8&gt;0,M8/D8*100,"-")</f>
        <v>0</v>
      </c>
      <c r="O8" s="87">
        <v>179</v>
      </c>
      <c r="P8" s="87">
        <f>SUM(Q8:S8)</f>
        <v>164638</v>
      </c>
      <c r="Q8" s="87">
        <v>42415</v>
      </c>
      <c r="R8" s="87">
        <v>122223</v>
      </c>
      <c r="S8" s="87">
        <v>0</v>
      </c>
      <c r="T8" s="88">
        <f>IF(D8&gt;0,P8/D8*100,"-")</f>
        <v>33.101914682719197</v>
      </c>
      <c r="U8" s="87">
        <v>4910</v>
      </c>
      <c r="V8" s="85"/>
      <c r="W8" s="85" t="s">
        <v>263</v>
      </c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16</v>
      </c>
      <c r="B9" s="86" t="s">
        <v>264</v>
      </c>
      <c r="C9" s="85" t="s">
        <v>265</v>
      </c>
      <c r="D9" s="87">
        <f>+SUM(E9,+I9)</f>
        <v>148179</v>
      </c>
      <c r="E9" s="87">
        <f>+SUM(G9+H9)</f>
        <v>4873</v>
      </c>
      <c r="F9" s="106">
        <f>IF(D9&gt;0,E9/D9*100,"-")</f>
        <v>3.2885901511010331</v>
      </c>
      <c r="G9" s="87">
        <v>4840</v>
      </c>
      <c r="H9" s="87">
        <v>33</v>
      </c>
      <c r="I9" s="87">
        <f>+SUM(K9,+M9,O9+P9)</f>
        <v>143306</v>
      </c>
      <c r="J9" s="88">
        <f>IF(D9&gt;0,I9/D9*100,"-")</f>
        <v>96.711409848898967</v>
      </c>
      <c r="K9" s="87">
        <v>97842</v>
      </c>
      <c r="L9" s="88">
        <f>IF(D9&gt;0,K9/D9*100,"-")</f>
        <v>66.0295993359383</v>
      </c>
      <c r="M9" s="87">
        <v>162</v>
      </c>
      <c r="N9" s="88">
        <f>IF(D9&gt;0,M9/D9*100,"-")</f>
        <v>0.10932723260381025</v>
      </c>
      <c r="O9" s="87">
        <v>14158</v>
      </c>
      <c r="P9" s="87">
        <f>SUM(Q9:S9)</f>
        <v>31144</v>
      </c>
      <c r="Q9" s="87">
        <v>11140</v>
      </c>
      <c r="R9" s="87">
        <v>20004</v>
      </c>
      <c r="S9" s="87">
        <v>0</v>
      </c>
      <c r="T9" s="88">
        <f>IF(D9&gt;0,P9/D9*100,"-")</f>
        <v>21.017823038352262</v>
      </c>
      <c r="U9" s="87">
        <v>4198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16</v>
      </c>
      <c r="B10" s="86" t="s">
        <v>266</v>
      </c>
      <c r="C10" s="85" t="s">
        <v>267</v>
      </c>
      <c r="D10" s="87">
        <f>+SUM(E10,+I10)</f>
        <v>67275</v>
      </c>
      <c r="E10" s="87">
        <f>+SUM(G10+H10)</f>
        <v>6986</v>
      </c>
      <c r="F10" s="106">
        <f>IF(D10&gt;0,E10/D10*100,"-")</f>
        <v>10.384243775548123</v>
      </c>
      <c r="G10" s="87">
        <v>6986</v>
      </c>
      <c r="H10" s="87">
        <v>0</v>
      </c>
      <c r="I10" s="87">
        <f>+SUM(K10,+M10,O10+P10)</f>
        <v>60289</v>
      </c>
      <c r="J10" s="88">
        <f>IF(D10&gt;0,I10/D10*100,"-")</f>
        <v>89.615756224451886</v>
      </c>
      <c r="K10" s="87">
        <v>15164</v>
      </c>
      <c r="L10" s="88">
        <f>IF(D10&gt;0,K10/D10*100,"-")</f>
        <v>22.540319583797842</v>
      </c>
      <c r="M10" s="87">
        <v>0</v>
      </c>
      <c r="N10" s="88">
        <f>IF(D10&gt;0,M10/D10*100,"-")</f>
        <v>0</v>
      </c>
      <c r="O10" s="87">
        <v>542</v>
      </c>
      <c r="P10" s="87">
        <f>SUM(Q10:S10)</f>
        <v>44583</v>
      </c>
      <c r="Q10" s="87">
        <v>16725</v>
      </c>
      <c r="R10" s="87">
        <v>27858</v>
      </c>
      <c r="S10" s="87">
        <v>0</v>
      </c>
      <c r="T10" s="88">
        <f>IF(D10&gt;0,P10/D10*100,"-")</f>
        <v>66.269788182831661</v>
      </c>
      <c r="U10" s="87">
        <v>674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16</v>
      </c>
      <c r="B11" s="86" t="s">
        <v>268</v>
      </c>
      <c r="C11" s="85" t="s">
        <v>269</v>
      </c>
      <c r="D11" s="87">
        <f>+SUM(E11,+I11)</f>
        <v>30071</v>
      </c>
      <c r="E11" s="87">
        <f>+SUM(G11+H11)</f>
        <v>853</v>
      </c>
      <c r="F11" s="106">
        <f>IF(D11&gt;0,E11/D11*100,"-")</f>
        <v>2.8366199993349075</v>
      </c>
      <c r="G11" s="87">
        <v>853</v>
      </c>
      <c r="H11" s="87">
        <v>0</v>
      </c>
      <c r="I11" s="87">
        <f>+SUM(K11,+M11,O11+P11)</f>
        <v>29218</v>
      </c>
      <c r="J11" s="88">
        <f>IF(D11&gt;0,I11/D11*100,"-")</f>
        <v>97.163380000665086</v>
      </c>
      <c r="K11" s="87">
        <v>20308</v>
      </c>
      <c r="L11" s="88">
        <f>IF(D11&gt;0,K11/D11*100,"-")</f>
        <v>67.533504040437634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8910</v>
      </c>
      <c r="Q11" s="87">
        <v>4896</v>
      </c>
      <c r="R11" s="87">
        <v>4014</v>
      </c>
      <c r="S11" s="87">
        <v>0</v>
      </c>
      <c r="T11" s="88">
        <f>IF(D11&gt;0,P11/D11*100,"-")</f>
        <v>29.629875960227466</v>
      </c>
      <c r="U11" s="87">
        <v>380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16</v>
      </c>
      <c r="B12" s="86" t="s">
        <v>270</v>
      </c>
      <c r="C12" s="85" t="s">
        <v>271</v>
      </c>
      <c r="D12" s="87">
        <f>+SUM(E12,+I12)</f>
        <v>112955</v>
      </c>
      <c r="E12" s="87">
        <f>+SUM(G12+H12)</f>
        <v>6246</v>
      </c>
      <c r="F12" s="106">
        <f>IF(D12&gt;0,E12/D12*100,"-")</f>
        <v>5.5296356956310033</v>
      </c>
      <c r="G12" s="87">
        <v>6246</v>
      </c>
      <c r="H12" s="87">
        <v>0</v>
      </c>
      <c r="I12" s="87">
        <f>+SUM(K12,+M12,O12+P12)</f>
        <v>106709</v>
      </c>
      <c r="J12" s="88">
        <f>IF(D12&gt;0,I12/D12*100,"-")</f>
        <v>94.470364304368985</v>
      </c>
      <c r="K12" s="87">
        <v>69680</v>
      </c>
      <c r="L12" s="88">
        <f>IF(D12&gt;0,K12/D12*100,"-")</f>
        <v>61.68828294453543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37029</v>
      </c>
      <c r="Q12" s="87">
        <v>11793</v>
      </c>
      <c r="R12" s="87">
        <v>25236</v>
      </c>
      <c r="S12" s="87">
        <v>0</v>
      </c>
      <c r="T12" s="88">
        <f>IF(D12&gt;0,P12/D12*100,"-")</f>
        <v>32.782081359833562</v>
      </c>
      <c r="U12" s="87">
        <v>1720</v>
      </c>
      <c r="V12" s="85" t="s">
        <v>263</v>
      </c>
      <c r="W12" s="85"/>
      <c r="X12" s="85"/>
      <c r="Y12" s="85"/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16</v>
      </c>
      <c r="B13" s="86" t="s">
        <v>272</v>
      </c>
      <c r="C13" s="85" t="s">
        <v>273</v>
      </c>
      <c r="D13" s="87">
        <f>+SUM(E13,+I13)</f>
        <v>103639</v>
      </c>
      <c r="E13" s="87">
        <f>+SUM(G13+H13)</f>
        <v>15925</v>
      </c>
      <c r="F13" s="106">
        <f>IF(D13&gt;0,E13/D13*100,"-")</f>
        <v>15.365837184843542</v>
      </c>
      <c r="G13" s="87">
        <v>15868</v>
      </c>
      <c r="H13" s="87">
        <v>57</v>
      </c>
      <c r="I13" s="87">
        <f>+SUM(K13,+M13,O13+P13)</f>
        <v>87714</v>
      </c>
      <c r="J13" s="88">
        <f>IF(D13&gt;0,I13/D13*100,"-")</f>
        <v>84.634162815156458</v>
      </c>
      <c r="K13" s="87">
        <v>61923</v>
      </c>
      <c r="L13" s="88">
        <f>IF(D13&gt;0,K13/D13*100,"-")</f>
        <v>59.748743233724753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25791</v>
      </c>
      <c r="Q13" s="87">
        <v>6940</v>
      </c>
      <c r="R13" s="87">
        <v>18851</v>
      </c>
      <c r="S13" s="87">
        <v>0</v>
      </c>
      <c r="T13" s="88">
        <f>IF(D13&gt;0,P13/D13*100,"-")</f>
        <v>24.885419581431702</v>
      </c>
      <c r="U13" s="87">
        <v>1973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16</v>
      </c>
      <c r="B14" s="86" t="s">
        <v>274</v>
      </c>
      <c r="C14" s="85" t="s">
        <v>275</v>
      </c>
      <c r="D14" s="87">
        <f>+SUM(E14,+I14)</f>
        <v>39211</v>
      </c>
      <c r="E14" s="87">
        <f>+SUM(G14+H14)</f>
        <v>6754</v>
      </c>
      <c r="F14" s="106">
        <f>IF(D14&gt;0,E14/D14*100,"-")</f>
        <v>17.224758358623856</v>
      </c>
      <c r="G14" s="87">
        <v>6721</v>
      </c>
      <c r="H14" s="87">
        <v>33</v>
      </c>
      <c r="I14" s="87">
        <f>+SUM(K14,+M14,O14+P14)</f>
        <v>32457</v>
      </c>
      <c r="J14" s="88">
        <f>IF(D14&gt;0,I14/D14*100,"-")</f>
        <v>82.775241641376141</v>
      </c>
      <c r="K14" s="87">
        <v>4777</v>
      </c>
      <c r="L14" s="88">
        <f>IF(D14&gt;0,K14/D14*100,"-")</f>
        <v>12.182805845298514</v>
      </c>
      <c r="M14" s="87">
        <v>0</v>
      </c>
      <c r="N14" s="88">
        <f>IF(D14&gt;0,M14/D14*100,"-")</f>
        <v>0</v>
      </c>
      <c r="O14" s="87">
        <v>777</v>
      </c>
      <c r="P14" s="87">
        <f>SUM(Q14:S14)</f>
        <v>26903</v>
      </c>
      <c r="Q14" s="87">
        <v>11658</v>
      </c>
      <c r="R14" s="87">
        <v>15245</v>
      </c>
      <c r="S14" s="87">
        <v>0</v>
      </c>
      <c r="T14" s="88">
        <f>IF(D14&gt;0,P14/D14*100,"-")</f>
        <v>68.610848996455076</v>
      </c>
      <c r="U14" s="87">
        <v>414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16</v>
      </c>
      <c r="B15" s="86" t="s">
        <v>276</v>
      </c>
      <c r="C15" s="85" t="s">
        <v>277</v>
      </c>
      <c r="D15" s="87">
        <f>+SUM(E15,+I15)</f>
        <v>35262</v>
      </c>
      <c r="E15" s="87">
        <f>+SUM(G15+H15)</f>
        <v>2898</v>
      </c>
      <c r="F15" s="106">
        <f>IF(D15&gt;0,E15/D15*100,"-")</f>
        <v>8.2184788157223068</v>
      </c>
      <c r="G15" s="87">
        <v>2879</v>
      </c>
      <c r="H15" s="87">
        <v>19</v>
      </c>
      <c r="I15" s="87">
        <f>+SUM(K15,+M15,O15+P15)</f>
        <v>32364</v>
      </c>
      <c r="J15" s="88">
        <f>IF(D15&gt;0,I15/D15*100,"-")</f>
        <v>91.781521184277693</v>
      </c>
      <c r="K15" s="87">
        <v>18253</v>
      </c>
      <c r="L15" s="88">
        <f>IF(D15&gt;0,K15/D15*100,"-")</f>
        <v>51.763938517384155</v>
      </c>
      <c r="M15" s="87">
        <v>0</v>
      </c>
      <c r="N15" s="88">
        <f>IF(D15&gt;0,M15/D15*100,"-")</f>
        <v>0</v>
      </c>
      <c r="O15" s="87">
        <v>1614</v>
      </c>
      <c r="P15" s="87">
        <f>SUM(Q15:S15)</f>
        <v>12497</v>
      </c>
      <c r="Q15" s="87">
        <v>4282</v>
      </c>
      <c r="R15" s="87">
        <v>8215</v>
      </c>
      <c r="S15" s="87">
        <v>0</v>
      </c>
      <c r="T15" s="88">
        <f>IF(D15&gt;0,P15/D15*100,"-")</f>
        <v>35.440417446543023</v>
      </c>
      <c r="U15" s="87">
        <v>284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16</v>
      </c>
      <c r="B16" s="86" t="s">
        <v>278</v>
      </c>
      <c r="C16" s="85" t="s">
        <v>279</v>
      </c>
      <c r="D16" s="87">
        <f>+SUM(E16,+I16)</f>
        <v>81198</v>
      </c>
      <c r="E16" s="87">
        <f>+SUM(G16+H16)</f>
        <v>6629</v>
      </c>
      <c r="F16" s="106">
        <f>IF(D16&gt;0,E16/D16*100,"-")</f>
        <v>8.1639941870489423</v>
      </c>
      <c r="G16" s="87">
        <v>6629</v>
      </c>
      <c r="H16" s="87">
        <v>0</v>
      </c>
      <c r="I16" s="87">
        <f>+SUM(K16,+M16,O16+P16)</f>
        <v>74569</v>
      </c>
      <c r="J16" s="88">
        <f>IF(D16&gt;0,I16/D16*100,"-")</f>
        <v>91.836005812951058</v>
      </c>
      <c r="K16" s="87">
        <v>51950</v>
      </c>
      <c r="L16" s="88">
        <f>IF(D16&gt;0,K16/D16*100,"-")</f>
        <v>63.979408359811821</v>
      </c>
      <c r="M16" s="87">
        <v>276</v>
      </c>
      <c r="N16" s="88">
        <f>IF(D16&gt;0,M16/D16*100,"-")</f>
        <v>0.33990984999630536</v>
      </c>
      <c r="O16" s="87">
        <v>0</v>
      </c>
      <c r="P16" s="87">
        <f>SUM(Q16:S16)</f>
        <v>22343</v>
      </c>
      <c r="Q16" s="87">
        <v>5137</v>
      </c>
      <c r="R16" s="87">
        <v>17206</v>
      </c>
      <c r="S16" s="87">
        <v>0</v>
      </c>
      <c r="T16" s="88">
        <f>IF(D16&gt;0,P16/D16*100,"-")</f>
        <v>27.516687603142937</v>
      </c>
      <c r="U16" s="87">
        <v>1121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16</v>
      </c>
      <c r="B17" s="86" t="s">
        <v>280</v>
      </c>
      <c r="C17" s="85" t="s">
        <v>281</v>
      </c>
      <c r="D17" s="87">
        <f>+SUM(E17,+I17)</f>
        <v>33901</v>
      </c>
      <c r="E17" s="87">
        <f>+SUM(G17+H17)</f>
        <v>6526</v>
      </c>
      <c r="F17" s="106">
        <f>IF(D17&gt;0,E17/D17*100,"-")</f>
        <v>19.250169611515886</v>
      </c>
      <c r="G17" s="87">
        <v>6526</v>
      </c>
      <c r="H17" s="87">
        <v>0</v>
      </c>
      <c r="I17" s="87">
        <f>+SUM(K17,+M17,O17+P17)</f>
        <v>27375</v>
      </c>
      <c r="J17" s="88">
        <f>IF(D17&gt;0,I17/D17*100,"-")</f>
        <v>80.749830388484114</v>
      </c>
      <c r="K17" s="87">
        <v>6551</v>
      </c>
      <c r="L17" s="88">
        <f>IF(D17&gt;0,K17/D17*100,"-")</f>
        <v>19.323913748856967</v>
      </c>
      <c r="M17" s="87">
        <v>0</v>
      </c>
      <c r="N17" s="88">
        <f>IF(D17&gt;0,M17/D17*100,"-")</f>
        <v>0</v>
      </c>
      <c r="O17" s="87">
        <v>6884</v>
      </c>
      <c r="P17" s="87">
        <f>SUM(Q17:S17)</f>
        <v>13940</v>
      </c>
      <c r="Q17" s="87">
        <v>7355</v>
      </c>
      <c r="R17" s="87">
        <v>6585</v>
      </c>
      <c r="S17" s="87">
        <v>0</v>
      </c>
      <c r="T17" s="88">
        <f>IF(D17&gt;0,P17/D17*100,"-")</f>
        <v>41.119730981386979</v>
      </c>
      <c r="U17" s="87">
        <v>395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16</v>
      </c>
      <c r="B18" s="86" t="s">
        <v>282</v>
      </c>
      <c r="C18" s="85" t="s">
        <v>283</v>
      </c>
      <c r="D18" s="87">
        <f>+SUM(E18,+I18)</f>
        <v>33008</v>
      </c>
      <c r="E18" s="87">
        <f>+SUM(G18+H18)</f>
        <v>1682</v>
      </c>
      <c r="F18" s="106">
        <f>IF(D18&gt;0,E18/D18*100,"-")</f>
        <v>5.0957343674260791</v>
      </c>
      <c r="G18" s="87">
        <v>1646</v>
      </c>
      <c r="H18" s="87">
        <v>36</v>
      </c>
      <c r="I18" s="87">
        <f>+SUM(K18,+M18,O18+P18)</f>
        <v>31326</v>
      </c>
      <c r="J18" s="88">
        <f>IF(D18&gt;0,I18/D18*100,"-")</f>
        <v>94.904265632573924</v>
      </c>
      <c r="K18" s="87">
        <v>22398</v>
      </c>
      <c r="L18" s="88">
        <f>IF(D18&gt;0,K18/D18*100,"-")</f>
        <v>67.856277266117303</v>
      </c>
      <c r="M18" s="87">
        <v>0</v>
      </c>
      <c r="N18" s="88">
        <f>IF(D18&gt;0,M18/D18*100,"-")</f>
        <v>0</v>
      </c>
      <c r="O18" s="87">
        <v>2091</v>
      </c>
      <c r="P18" s="87">
        <f>SUM(Q18:S18)</f>
        <v>6837</v>
      </c>
      <c r="Q18" s="87">
        <v>2354</v>
      </c>
      <c r="R18" s="87">
        <v>3574</v>
      </c>
      <c r="S18" s="87">
        <v>909</v>
      </c>
      <c r="T18" s="88">
        <f>IF(D18&gt;0,P18/D18*100,"-")</f>
        <v>20.713160445952497</v>
      </c>
      <c r="U18" s="87">
        <v>370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16</v>
      </c>
      <c r="B19" s="86" t="s">
        <v>284</v>
      </c>
      <c r="C19" s="85" t="s">
        <v>285</v>
      </c>
      <c r="D19" s="87">
        <f>+SUM(E19,+I19)</f>
        <v>6108</v>
      </c>
      <c r="E19" s="87">
        <f>+SUM(G19+H19)</f>
        <v>253</v>
      </c>
      <c r="F19" s="106">
        <f>IF(D19&gt;0,E19/D19*100,"-")</f>
        <v>4.1421087098886709</v>
      </c>
      <c r="G19" s="87">
        <v>253</v>
      </c>
      <c r="H19" s="87">
        <v>0</v>
      </c>
      <c r="I19" s="87">
        <f>+SUM(K19,+M19,O19+P19)</f>
        <v>5855</v>
      </c>
      <c r="J19" s="88">
        <f>IF(D19&gt;0,I19/D19*100,"-")</f>
        <v>95.857891290111326</v>
      </c>
      <c r="K19" s="87">
        <v>4434</v>
      </c>
      <c r="L19" s="88">
        <f>IF(D19&gt;0,K19/D19*100,"-")</f>
        <v>72.59332023575638</v>
      </c>
      <c r="M19" s="87">
        <v>125</v>
      </c>
      <c r="N19" s="88">
        <f>IF(D19&gt;0,M19/D19*100,"-")</f>
        <v>2.0464963981663393</v>
      </c>
      <c r="O19" s="87">
        <v>933</v>
      </c>
      <c r="P19" s="87">
        <f>SUM(Q19:S19)</f>
        <v>363</v>
      </c>
      <c r="Q19" s="87">
        <v>32</v>
      </c>
      <c r="R19" s="87">
        <v>331</v>
      </c>
      <c r="S19" s="87">
        <v>0</v>
      </c>
      <c r="T19" s="88">
        <f>IF(D19&gt;0,P19/D19*100,"-")</f>
        <v>5.9430255402750491</v>
      </c>
      <c r="U19" s="87">
        <v>307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16</v>
      </c>
      <c r="B20" s="86" t="s">
        <v>286</v>
      </c>
      <c r="C20" s="85" t="s">
        <v>287</v>
      </c>
      <c r="D20" s="87">
        <f>+SUM(E20,+I20)</f>
        <v>6963</v>
      </c>
      <c r="E20" s="87">
        <f>+SUM(G20+H20)</f>
        <v>2343</v>
      </c>
      <c r="F20" s="106">
        <f>IF(D20&gt;0,E20/D20*100,"-")</f>
        <v>33.649289099526065</v>
      </c>
      <c r="G20" s="87">
        <v>2343</v>
      </c>
      <c r="H20" s="87">
        <v>0</v>
      </c>
      <c r="I20" s="87">
        <f>+SUM(K20,+M20,O20+P20)</f>
        <v>4620</v>
      </c>
      <c r="J20" s="88">
        <f>IF(D20&gt;0,I20/D20*100,"-")</f>
        <v>66.350710900473928</v>
      </c>
      <c r="K20" s="87">
        <v>2267</v>
      </c>
      <c r="L20" s="88">
        <f>IF(D20&gt;0,K20/D20*100,"-")</f>
        <v>32.557805543587534</v>
      </c>
      <c r="M20" s="87">
        <v>0</v>
      </c>
      <c r="N20" s="88">
        <f>IF(D20&gt;0,M20/D20*100,"-")</f>
        <v>0</v>
      </c>
      <c r="O20" s="87">
        <v>1053</v>
      </c>
      <c r="P20" s="87">
        <f>SUM(Q20:S20)</f>
        <v>1300</v>
      </c>
      <c r="Q20" s="87">
        <v>320</v>
      </c>
      <c r="R20" s="87">
        <v>980</v>
      </c>
      <c r="S20" s="87">
        <v>0</v>
      </c>
      <c r="T20" s="88">
        <f>IF(D20&gt;0,P20/D20*100,"-")</f>
        <v>18.670113456843314</v>
      </c>
      <c r="U20" s="87">
        <v>30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16</v>
      </c>
      <c r="B21" s="86" t="s">
        <v>288</v>
      </c>
      <c r="C21" s="85" t="s">
        <v>289</v>
      </c>
      <c r="D21" s="87">
        <f>+SUM(E21,+I21)</f>
        <v>30184</v>
      </c>
      <c r="E21" s="87">
        <f>+SUM(G21+H21)</f>
        <v>765</v>
      </c>
      <c r="F21" s="106">
        <f>IF(D21&gt;0,E21/D21*100,"-")</f>
        <v>2.5344553405777894</v>
      </c>
      <c r="G21" s="87">
        <v>765</v>
      </c>
      <c r="H21" s="87">
        <v>0</v>
      </c>
      <c r="I21" s="87">
        <f>+SUM(K21,+M21,O21+P21)</f>
        <v>29419</v>
      </c>
      <c r="J21" s="88">
        <f>IF(D21&gt;0,I21/D21*100,"-")</f>
        <v>97.465544659422207</v>
      </c>
      <c r="K21" s="87">
        <v>9171</v>
      </c>
      <c r="L21" s="88">
        <f>IF(D21&gt;0,K21/D21*100,"-")</f>
        <v>30.38364696527962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20248</v>
      </c>
      <c r="Q21" s="87">
        <v>11206</v>
      </c>
      <c r="R21" s="87">
        <v>9042</v>
      </c>
      <c r="S21" s="87">
        <v>0</v>
      </c>
      <c r="T21" s="88">
        <f>IF(D21&gt;0,P21/D21*100,"-")</f>
        <v>67.081897694142583</v>
      </c>
      <c r="U21" s="87">
        <v>352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16</v>
      </c>
      <c r="B22" s="86" t="s">
        <v>290</v>
      </c>
      <c r="C22" s="85" t="s">
        <v>291</v>
      </c>
      <c r="D22" s="87">
        <f>+SUM(E22,+I22)</f>
        <v>20239</v>
      </c>
      <c r="E22" s="87">
        <f>+SUM(G22+H22)</f>
        <v>1124</v>
      </c>
      <c r="F22" s="106">
        <f>IF(D22&gt;0,E22/D22*100,"-")</f>
        <v>5.5536340728296851</v>
      </c>
      <c r="G22" s="87">
        <v>1116</v>
      </c>
      <c r="H22" s="87">
        <v>8</v>
      </c>
      <c r="I22" s="87">
        <f>+SUM(K22,+M22,O22+P22)</f>
        <v>19115</v>
      </c>
      <c r="J22" s="88">
        <f>IF(D22&gt;0,I22/D22*100,"-")</f>
        <v>94.446365927170319</v>
      </c>
      <c r="K22" s="87">
        <v>7529</v>
      </c>
      <c r="L22" s="88">
        <f>IF(D22&gt;0,K22/D22*100,"-")</f>
        <v>37.200454567913432</v>
      </c>
      <c r="M22" s="87">
        <v>0</v>
      </c>
      <c r="N22" s="88">
        <f>IF(D22&gt;0,M22/D22*100,"-")</f>
        <v>0</v>
      </c>
      <c r="O22" s="87">
        <v>260</v>
      </c>
      <c r="P22" s="87">
        <f>SUM(Q22:S22)</f>
        <v>11326</v>
      </c>
      <c r="Q22" s="87">
        <v>2892</v>
      </c>
      <c r="R22" s="87">
        <v>8434</v>
      </c>
      <c r="S22" s="87">
        <v>0</v>
      </c>
      <c r="T22" s="88">
        <f>IF(D22&gt;0,P22/D22*100,"-")</f>
        <v>55.961262908246454</v>
      </c>
      <c r="U22" s="87">
        <v>90</v>
      </c>
      <c r="V22" s="85"/>
      <c r="W22" s="85" t="s">
        <v>263</v>
      </c>
      <c r="X22" s="85"/>
      <c r="Y22" s="85"/>
      <c r="Z22" s="85"/>
      <c r="AA22" s="85" t="s">
        <v>263</v>
      </c>
      <c r="AB22" s="85"/>
      <c r="AC22" s="85"/>
      <c r="AD22" s="184" t="s">
        <v>262</v>
      </c>
    </row>
    <row r="23" spans="1:30" ht="13.5" customHeight="1">
      <c r="A23" s="85" t="s">
        <v>16</v>
      </c>
      <c r="B23" s="86" t="s">
        <v>292</v>
      </c>
      <c r="C23" s="85" t="s">
        <v>293</v>
      </c>
      <c r="D23" s="87">
        <f>+SUM(E23,+I23)</f>
        <v>14787</v>
      </c>
      <c r="E23" s="87">
        <f>+SUM(G23+H23)</f>
        <v>3502</v>
      </c>
      <c r="F23" s="106">
        <f>IF(D23&gt;0,E23/D23*100,"-")</f>
        <v>23.682964766348817</v>
      </c>
      <c r="G23" s="87">
        <v>3439</v>
      </c>
      <c r="H23" s="87">
        <v>63</v>
      </c>
      <c r="I23" s="87">
        <f>+SUM(K23,+M23,O23+P23)</f>
        <v>11285</v>
      </c>
      <c r="J23" s="88">
        <f>IF(D23&gt;0,I23/D23*100,"-")</f>
        <v>76.317035233651183</v>
      </c>
      <c r="K23" s="87">
        <v>4199</v>
      </c>
      <c r="L23" s="88">
        <f>IF(D23&gt;0,K23/D23*100,"-")</f>
        <v>28.396564549942514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7086</v>
      </c>
      <c r="Q23" s="87">
        <v>1539</v>
      </c>
      <c r="R23" s="87">
        <v>5547</v>
      </c>
      <c r="S23" s="87">
        <v>0</v>
      </c>
      <c r="T23" s="88">
        <f>IF(D23&gt;0,P23/D23*100,"-")</f>
        <v>47.920470683708658</v>
      </c>
      <c r="U23" s="87">
        <v>85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16</v>
      </c>
      <c r="B24" s="86" t="s">
        <v>294</v>
      </c>
      <c r="C24" s="85" t="s">
        <v>295</v>
      </c>
      <c r="D24" s="87">
        <f>+SUM(E24,+I24)</f>
        <v>7819</v>
      </c>
      <c r="E24" s="87">
        <f>+SUM(G24+H24)</f>
        <v>1655</v>
      </c>
      <c r="F24" s="106">
        <f>IF(D24&gt;0,E24/D24*100,"-")</f>
        <v>21.166389563882849</v>
      </c>
      <c r="G24" s="87">
        <v>1655</v>
      </c>
      <c r="H24" s="87">
        <v>0</v>
      </c>
      <c r="I24" s="87">
        <f>+SUM(K24,+M24,O24+P24)</f>
        <v>6164</v>
      </c>
      <c r="J24" s="88">
        <f>IF(D24&gt;0,I24/D24*100,"-")</f>
        <v>78.833610436117155</v>
      </c>
      <c r="K24" s="87">
        <v>2204</v>
      </c>
      <c r="L24" s="88">
        <f>IF(D24&gt;0,K24/D24*100,"-")</f>
        <v>28.187747793835527</v>
      </c>
      <c r="M24" s="87">
        <v>51</v>
      </c>
      <c r="N24" s="88">
        <f>IF(D24&gt;0,M24/D24*100,"-")</f>
        <v>0.65225732190817243</v>
      </c>
      <c r="O24" s="87">
        <v>384</v>
      </c>
      <c r="P24" s="87">
        <f>SUM(Q24:S24)</f>
        <v>3525</v>
      </c>
      <c r="Q24" s="87">
        <v>2495</v>
      </c>
      <c r="R24" s="87">
        <v>1030</v>
      </c>
      <c r="S24" s="87">
        <v>0</v>
      </c>
      <c r="T24" s="88">
        <f>IF(D24&gt;0,P24/D24*100,"-")</f>
        <v>45.082491367182506</v>
      </c>
      <c r="U24" s="87">
        <v>98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16</v>
      </c>
      <c r="B25" s="86" t="s">
        <v>296</v>
      </c>
      <c r="C25" s="85" t="s">
        <v>297</v>
      </c>
      <c r="D25" s="87">
        <f>+SUM(E25,+I25)</f>
        <v>3477</v>
      </c>
      <c r="E25" s="87">
        <f>+SUM(G25+H25)</f>
        <v>1467</v>
      </c>
      <c r="F25" s="106">
        <f>IF(D25&gt;0,E25/D25*100,"-")</f>
        <v>42.191544434857633</v>
      </c>
      <c r="G25" s="87">
        <v>1467</v>
      </c>
      <c r="H25" s="87">
        <v>0</v>
      </c>
      <c r="I25" s="87">
        <f>+SUM(K25,+M25,O25+P25)</f>
        <v>2010</v>
      </c>
      <c r="J25" s="88">
        <f>IF(D25&gt;0,I25/D25*100,"-")</f>
        <v>57.808455565142367</v>
      </c>
      <c r="K25" s="87">
        <v>0</v>
      </c>
      <c r="L25" s="88">
        <f>IF(D25&gt;0,K25/D25*100,"-")</f>
        <v>0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2010</v>
      </c>
      <c r="Q25" s="87">
        <v>230</v>
      </c>
      <c r="R25" s="87">
        <v>1656</v>
      </c>
      <c r="S25" s="87">
        <v>124</v>
      </c>
      <c r="T25" s="88">
        <f>IF(D25&gt;0,P25/D25*100,"-")</f>
        <v>57.808455565142367</v>
      </c>
      <c r="U25" s="87">
        <v>32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16</v>
      </c>
      <c r="B26" s="86" t="s">
        <v>298</v>
      </c>
      <c r="C26" s="85" t="s">
        <v>299</v>
      </c>
      <c r="D26" s="87">
        <f>+SUM(E26,+I26)</f>
        <v>9143</v>
      </c>
      <c r="E26" s="87">
        <f>+SUM(G26+H26)</f>
        <v>2617</v>
      </c>
      <c r="F26" s="106">
        <f>IF(D26&gt;0,E26/D26*100,"-")</f>
        <v>28.622990265777098</v>
      </c>
      <c r="G26" s="87">
        <v>2617</v>
      </c>
      <c r="H26" s="87">
        <v>0</v>
      </c>
      <c r="I26" s="87">
        <f>+SUM(K26,+M26,O26+P26)</f>
        <v>6526</v>
      </c>
      <c r="J26" s="88">
        <f>IF(D26&gt;0,I26/D26*100,"-")</f>
        <v>71.377009734222909</v>
      </c>
      <c r="K26" s="87">
        <v>0</v>
      </c>
      <c r="L26" s="88">
        <f>IF(D26&gt;0,K26/D26*100,"-")</f>
        <v>0</v>
      </c>
      <c r="M26" s="87">
        <v>0</v>
      </c>
      <c r="N26" s="88">
        <f>IF(D26&gt;0,M26/D26*100,"-")</f>
        <v>0</v>
      </c>
      <c r="O26" s="87">
        <v>1669</v>
      </c>
      <c r="P26" s="87">
        <f>SUM(Q26:S26)</f>
        <v>4857</v>
      </c>
      <c r="Q26" s="87">
        <v>416</v>
      </c>
      <c r="R26" s="87">
        <v>4441</v>
      </c>
      <c r="S26" s="87">
        <v>0</v>
      </c>
      <c r="T26" s="88">
        <f>IF(D26&gt;0,P26/D26*100,"-")</f>
        <v>53.122607459258454</v>
      </c>
      <c r="U26" s="87">
        <v>97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16</v>
      </c>
      <c r="B27" s="86" t="s">
        <v>300</v>
      </c>
      <c r="C27" s="85" t="s">
        <v>301</v>
      </c>
      <c r="D27" s="87">
        <f>+SUM(E27,+I27)</f>
        <v>18699</v>
      </c>
      <c r="E27" s="87">
        <f>+SUM(G27+H27)</f>
        <v>5421</v>
      </c>
      <c r="F27" s="106">
        <f>IF(D27&gt;0,E27/D27*100,"-")</f>
        <v>28.990855125942566</v>
      </c>
      <c r="G27" s="87">
        <v>5421</v>
      </c>
      <c r="H27" s="87">
        <v>0</v>
      </c>
      <c r="I27" s="87">
        <f>+SUM(K27,+M27,O27+P27)</f>
        <v>13278</v>
      </c>
      <c r="J27" s="88">
        <f>IF(D27&gt;0,I27/D27*100,"-")</f>
        <v>71.009144874057441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2197</v>
      </c>
      <c r="P27" s="87">
        <f>SUM(Q27:S27)</f>
        <v>11081</v>
      </c>
      <c r="Q27" s="87">
        <v>3517</v>
      </c>
      <c r="R27" s="87">
        <v>7564</v>
      </c>
      <c r="S27" s="87">
        <v>0</v>
      </c>
      <c r="T27" s="88">
        <f>IF(D27&gt;0,P27/D27*100,"-")</f>
        <v>59.259853468099898</v>
      </c>
      <c r="U27" s="87">
        <v>168</v>
      </c>
      <c r="V27" s="85"/>
      <c r="W27" s="85"/>
      <c r="X27" s="85" t="s">
        <v>263</v>
      </c>
      <c r="Y27" s="85"/>
      <c r="Z27" s="85"/>
      <c r="AA27" s="85"/>
      <c r="AB27" s="85" t="s">
        <v>263</v>
      </c>
      <c r="AC27" s="85"/>
      <c r="AD27" s="184" t="s">
        <v>262</v>
      </c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7">
    <sortCondition ref="A8:A27"/>
    <sortCondition ref="B8:B27"/>
    <sortCondition ref="C8:C27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愛媛県</v>
      </c>
      <c r="B7" s="90" t="str">
        <f>水洗化人口等!B7</f>
        <v>38000</v>
      </c>
      <c r="C7" s="89" t="s">
        <v>198</v>
      </c>
      <c r="D7" s="91">
        <f>SUM(E7,+H7,+K7)</f>
        <v>346587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12518</v>
      </c>
      <c r="I7" s="91">
        <f>SUM(I$8:I$207)</f>
        <v>6106</v>
      </c>
      <c r="J7" s="91">
        <f>SUM(J$8:J$207)</f>
        <v>6412</v>
      </c>
      <c r="K7" s="91">
        <f>SUM(L7:M7)</f>
        <v>334069</v>
      </c>
      <c r="L7" s="91">
        <f>SUM(L$8:L$207)</f>
        <v>83850</v>
      </c>
      <c r="M7" s="91">
        <f>SUM(M$8:M$207)</f>
        <v>250219</v>
      </c>
      <c r="N7" s="91">
        <f>SUM(O7,+V7,+AC7)</f>
        <v>346845</v>
      </c>
      <c r="O7" s="91">
        <f>SUM(P7:U7)</f>
        <v>89956</v>
      </c>
      <c r="P7" s="91">
        <f t="shared" ref="P7:U7" si="0">SUM(P$8:P$207)</f>
        <v>77683</v>
      </c>
      <c r="Q7" s="91">
        <f t="shared" si="0"/>
        <v>0</v>
      </c>
      <c r="R7" s="91">
        <f t="shared" si="0"/>
        <v>0</v>
      </c>
      <c r="S7" s="91">
        <f t="shared" si="0"/>
        <v>12273</v>
      </c>
      <c r="T7" s="91">
        <f t="shared" si="0"/>
        <v>0</v>
      </c>
      <c r="U7" s="91">
        <f t="shared" si="0"/>
        <v>0</v>
      </c>
      <c r="V7" s="91">
        <f>SUM(W7:AB7)</f>
        <v>256631</v>
      </c>
      <c r="W7" s="91">
        <f t="shared" ref="W7:AB7" si="1">SUM(W$8:W$207)</f>
        <v>239813</v>
      </c>
      <c r="X7" s="91">
        <f t="shared" si="1"/>
        <v>0</v>
      </c>
      <c r="Y7" s="91">
        <f t="shared" si="1"/>
        <v>0</v>
      </c>
      <c r="Z7" s="91">
        <f t="shared" si="1"/>
        <v>16818</v>
      </c>
      <c r="AA7" s="91">
        <f t="shared" si="1"/>
        <v>0</v>
      </c>
      <c r="AB7" s="91">
        <f t="shared" si="1"/>
        <v>0</v>
      </c>
      <c r="AC7" s="91">
        <f>SUM(AD7:AE7)</f>
        <v>258</v>
      </c>
      <c r="AD7" s="91">
        <f>SUM(AD$8:AD$207)</f>
        <v>258</v>
      </c>
      <c r="AE7" s="91">
        <f>SUM(AE$8:AE$207)</f>
        <v>0</v>
      </c>
      <c r="AF7" s="91">
        <f>SUM(AG7:AI7)</f>
        <v>3507</v>
      </c>
      <c r="AG7" s="91">
        <f>SUM(AG$8:AG$207)</f>
        <v>3507</v>
      </c>
      <c r="AH7" s="91">
        <f>SUM(AH$8:AH$207)</f>
        <v>0</v>
      </c>
      <c r="AI7" s="91">
        <f>SUM(AI$8:AI$207)</f>
        <v>0</v>
      </c>
      <c r="AJ7" s="91">
        <f>SUM(AK7:AS7)</f>
        <v>23148</v>
      </c>
      <c r="AK7" s="91">
        <f t="shared" ref="AK7:AS7" si="2">SUM(AK$8:AK$207)</f>
        <v>19743</v>
      </c>
      <c r="AL7" s="91">
        <f t="shared" si="2"/>
        <v>0</v>
      </c>
      <c r="AM7" s="91">
        <f t="shared" si="2"/>
        <v>3232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13</v>
      </c>
      <c r="AS7" s="91">
        <f t="shared" si="2"/>
        <v>160</v>
      </c>
      <c r="AT7" s="91">
        <f>SUM(AU7:AY7)</f>
        <v>102</v>
      </c>
      <c r="AU7" s="91">
        <f>SUM(AU$8:AU$207)</f>
        <v>102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1708</v>
      </c>
      <c r="BA7" s="91">
        <f>SUM(BA$8:BA$207)</f>
        <v>1708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16</v>
      </c>
      <c r="B8" s="96" t="s">
        <v>260</v>
      </c>
      <c r="C8" s="85" t="s">
        <v>261</v>
      </c>
      <c r="D8" s="87">
        <f>SUM(E8,+H8,+K8)</f>
        <v>102717</v>
      </c>
      <c r="E8" s="87">
        <f>SUM(F8:G8)</f>
        <v>0</v>
      </c>
      <c r="F8" s="87">
        <v>0</v>
      </c>
      <c r="G8" s="87">
        <v>0</v>
      </c>
      <c r="H8" s="87">
        <f>SUM(I8:J8)</f>
        <v>29</v>
      </c>
      <c r="I8" s="87">
        <v>29</v>
      </c>
      <c r="J8" s="87">
        <v>0</v>
      </c>
      <c r="K8" s="87">
        <f>SUM(L8:M8)</f>
        <v>102688</v>
      </c>
      <c r="L8" s="87">
        <v>8500</v>
      </c>
      <c r="M8" s="87">
        <v>94188</v>
      </c>
      <c r="N8" s="87">
        <f>SUM(O8,+V8,+AC8)</f>
        <v>102797</v>
      </c>
      <c r="O8" s="87">
        <f>SUM(P8:U8)</f>
        <v>8529</v>
      </c>
      <c r="P8" s="87">
        <v>8529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94188</v>
      </c>
      <c r="W8" s="87">
        <v>94188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80</v>
      </c>
      <c r="AD8" s="87">
        <v>80</v>
      </c>
      <c r="AE8" s="87">
        <v>0</v>
      </c>
      <c r="AF8" s="87">
        <f>SUM(AG8:AI8)</f>
        <v>2631</v>
      </c>
      <c r="AG8" s="87">
        <v>2631</v>
      </c>
      <c r="AH8" s="87">
        <v>0</v>
      </c>
      <c r="AI8" s="87">
        <v>0</v>
      </c>
      <c r="AJ8" s="87">
        <f>SUM(AK8:AS8)</f>
        <v>2631</v>
      </c>
      <c r="AK8" s="87">
        <v>0</v>
      </c>
      <c r="AL8" s="87">
        <v>0</v>
      </c>
      <c r="AM8" s="87">
        <v>2624</v>
      </c>
      <c r="AN8" s="87">
        <v>0</v>
      </c>
      <c r="AO8" s="87">
        <v>0</v>
      </c>
      <c r="AP8" s="87">
        <v>0</v>
      </c>
      <c r="AQ8" s="87">
        <v>0</v>
      </c>
      <c r="AR8" s="87">
        <v>7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6</v>
      </c>
      <c r="BA8" s="87">
        <v>6</v>
      </c>
      <c r="BB8" s="87">
        <v>0</v>
      </c>
      <c r="BC8" s="87">
        <v>0</v>
      </c>
    </row>
    <row r="9" spans="1:55" ht="13.5" customHeight="1">
      <c r="A9" s="98" t="s">
        <v>16</v>
      </c>
      <c r="B9" s="96" t="s">
        <v>264</v>
      </c>
      <c r="C9" s="85" t="s">
        <v>265</v>
      </c>
      <c r="D9" s="87">
        <f>SUM(E9,+H9,+K9)</f>
        <v>23660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23660</v>
      </c>
      <c r="L9" s="87">
        <v>3533</v>
      </c>
      <c r="M9" s="87">
        <v>20127</v>
      </c>
      <c r="N9" s="87">
        <f>SUM(O9,+V9,+AC9)</f>
        <v>23684</v>
      </c>
      <c r="O9" s="87">
        <f>SUM(P9:U9)</f>
        <v>3533</v>
      </c>
      <c r="P9" s="87">
        <v>3533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20127</v>
      </c>
      <c r="W9" s="87">
        <v>20127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24</v>
      </c>
      <c r="AD9" s="87">
        <v>24</v>
      </c>
      <c r="AE9" s="87">
        <v>0</v>
      </c>
      <c r="AF9" s="87">
        <f>SUM(AG9:AI9)</f>
        <v>21</v>
      </c>
      <c r="AG9" s="87">
        <v>21</v>
      </c>
      <c r="AH9" s="87">
        <v>0</v>
      </c>
      <c r="AI9" s="87">
        <v>0</v>
      </c>
      <c r="AJ9" s="87">
        <f>SUM(AK9:AS9)</f>
        <v>21</v>
      </c>
      <c r="AK9" s="87">
        <v>0</v>
      </c>
      <c r="AL9" s="87">
        <v>0</v>
      </c>
      <c r="AM9" s="87">
        <v>21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649</v>
      </c>
      <c r="BA9" s="87">
        <v>649</v>
      </c>
      <c r="BB9" s="87">
        <v>0</v>
      </c>
      <c r="BC9" s="87">
        <v>0</v>
      </c>
    </row>
    <row r="10" spans="1:55" ht="13.5" customHeight="1">
      <c r="A10" s="98" t="s">
        <v>16</v>
      </c>
      <c r="B10" s="96" t="s">
        <v>266</v>
      </c>
      <c r="C10" s="85" t="s">
        <v>267</v>
      </c>
      <c r="D10" s="87">
        <f>SUM(E10,+H10,+K10)</f>
        <v>35495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35495</v>
      </c>
      <c r="L10" s="87">
        <v>18246</v>
      </c>
      <c r="M10" s="87">
        <v>17249</v>
      </c>
      <c r="N10" s="87">
        <f>SUM(O10,+V10,+AC10)</f>
        <v>35495</v>
      </c>
      <c r="O10" s="87">
        <f>SUM(P10:U10)</f>
        <v>18246</v>
      </c>
      <c r="P10" s="87">
        <v>18246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17249</v>
      </c>
      <c r="W10" s="87">
        <v>17249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0</v>
      </c>
      <c r="AG10" s="87">
        <v>0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16</v>
      </c>
      <c r="B11" s="96" t="s">
        <v>268</v>
      </c>
      <c r="C11" s="85" t="s">
        <v>269</v>
      </c>
      <c r="D11" s="87">
        <f>SUM(E11,+H11,+K11)</f>
        <v>5199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5199</v>
      </c>
      <c r="L11" s="87">
        <v>895</v>
      </c>
      <c r="M11" s="87">
        <v>4304</v>
      </c>
      <c r="N11" s="87">
        <f>SUM(O11,+V11,+AC11)</f>
        <v>5199</v>
      </c>
      <c r="O11" s="87">
        <f>SUM(P11:U11)</f>
        <v>895</v>
      </c>
      <c r="P11" s="87">
        <v>895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4304</v>
      </c>
      <c r="W11" s="87">
        <v>4304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8</v>
      </c>
      <c r="AG11" s="87">
        <v>8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8</v>
      </c>
      <c r="AU11" s="87">
        <v>8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16</v>
      </c>
      <c r="B12" s="96" t="s">
        <v>270</v>
      </c>
      <c r="C12" s="85" t="s">
        <v>271</v>
      </c>
      <c r="D12" s="87">
        <f>SUM(E12,+H12,+K12)</f>
        <v>27047</v>
      </c>
      <c r="E12" s="87">
        <f>SUM(F12:G12)</f>
        <v>0</v>
      </c>
      <c r="F12" s="87">
        <v>0</v>
      </c>
      <c r="G12" s="87">
        <v>0</v>
      </c>
      <c r="H12" s="87">
        <f>SUM(I12:J12)</f>
        <v>299</v>
      </c>
      <c r="I12" s="87">
        <v>299</v>
      </c>
      <c r="J12" s="87">
        <v>0</v>
      </c>
      <c r="K12" s="87">
        <f>SUM(L12:M12)</f>
        <v>26748</v>
      </c>
      <c r="L12" s="87">
        <v>11794</v>
      </c>
      <c r="M12" s="87">
        <v>14954</v>
      </c>
      <c r="N12" s="87">
        <f>SUM(O12,+V12,+AC12)</f>
        <v>27047</v>
      </c>
      <c r="O12" s="87">
        <f>SUM(P12:U12)</f>
        <v>12093</v>
      </c>
      <c r="P12" s="87">
        <v>0</v>
      </c>
      <c r="Q12" s="87">
        <v>0</v>
      </c>
      <c r="R12" s="87">
        <v>0</v>
      </c>
      <c r="S12" s="87">
        <v>12093</v>
      </c>
      <c r="T12" s="87">
        <v>0</v>
      </c>
      <c r="U12" s="87">
        <v>0</v>
      </c>
      <c r="V12" s="87">
        <f>SUM(W12:AB12)</f>
        <v>14954</v>
      </c>
      <c r="W12" s="87">
        <v>0</v>
      </c>
      <c r="X12" s="87">
        <v>0</v>
      </c>
      <c r="Y12" s="87">
        <v>0</v>
      </c>
      <c r="Z12" s="87">
        <v>14954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16</v>
      </c>
      <c r="B13" s="96" t="s">
        <v>272</v>
      </c>
      <c r="C13" s="85" t="s">
        <v>273</v>
      </c>
      <c r="D13" s="87">
        <f>SUM(E13,+H13,+K13)</f>
        <v>28094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28094</v>
      </c>
      <c r="L13" s="87">
        <v>5531</v>
      </c>
      <c r="M13" s="87">
        <v>22563</v>
      </c>
      <c r="N13" s="87">
        <f>SUM(O13,+V13,+AC13)</f>
        <v>28151</v>
      </c>
      <c r="O13" s="87">
        <f>SUM(P13:U13)</f>
        <v>5531</v>
      </c>
      <c r="P13" s="87">
        <v>5531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22563</v>
      </c>
      <c r="W13" s="87">
        <v>22563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57</v>
      </c>
      <c r="AD13" s="87">
        <v>57</v>
      </c>
      <c r="AE13" s="87">
        <v>0</v>
      </c>
      <c r="AF13" s="87">
        <f>SUM(AG13:AI13)</f>
        <v>136</v>
      </c>
      <c r="AG13" s="87">
        <v>136</v>
      </c>
      <c r="AH13" s="87">
        <v>0</v>
      </c>
      <c r="AI13" s="87">
        <v>0</v>
      </c>
      <c r="AJ13" s="87">
        <f>SUM(AK13:AS13)</f>
        <v>136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4</v>
      </c>
      <c r="AS13" s="87">
        <v>132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766</v>
      </c>
      <c r="BA13" s="87">
        <v>766</v>
      </c>
      <c r="BB13" s="87">
        <v>0</v>
      </c>
      <c r="BC13" s="87">
        <v>0</v>
      </c>
    </row>
    <row r="14" spans="1:55" ht="13.5" customHeight="1">
      <c r="A14" s="98" t="s">
        <v>16</v>
      </c>
      <c r="B14" s="96" t="s">
        <v>274</v>
      </c>
      <c r="C14" s="85" t="s">
        <v>275</v>
      </c>
      <c r="D14" s="87">
        <f>SUM(E14,+H14,+K14)</f>
        <v>14949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14949</v>
      </c>
      <c r="L14" s="87">
        <v>4829</v>
      </c>
      <c r="M14" s="87">
        <v>10120</v>
      </c>
      <c r="N14" s="87">
        <f>SUM(O14,+V14,+AC14)</f>
        <v>14973</v>
      </c>
      <c r="O14" s="87">
        <f>SUM(P14:U14)</f>
        <v>4829</v>
      </c>
      <c r="P14" s="87">
        <v>4829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10120</v>
      </c>
      <c r="W14" s="87">
        <v>10120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24</v>
      </c>
      <c r="AD14" s="87">
        <v>24</v>
      </c>
      <c r="AE14" s="87">
        <v>0</v>
      </c>
      <c r="AF14" s="87">
        <f>SUM(AG14:AI14)</f>
        <v>24</v>
      </c>
      <c r="AG14" s="87">
        <v>24</v>
      </c>
      <c r="AH14" s="87">
        <v>0</v>
      </c>
      <c r="AI14" s="87">
        <v>0</v>
      </c>
      <c r="AJ14" s="87">
        <f>SUM(AK14:AS14)</f>
        <v>14949</v>
      </c>
      <c r="AK14" s="87">
        <v>14949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24</v>
      </c>
      <c r="AU14" s="87">
        <v>24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16</v>
      </c>
      <c r="B15" s="96" t="s">
        <v>276</v>
      </c>
      <c r="C15" s="85" t="s">
        <v>277</v>
      </c>
      <c r="D15" s="87">
        <f>SUM(E15,+H15,+K15)</f>
        <v>11605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11605</v>
      </c>
      <c r="L15" s="87">
        <v>1988</v>
      </c>
      <c r="M15" s="87">
        <v>9617</v>
      </c>
      <c r="N15" s="87">
        <f>SUM(O15,+V15,+AC15)</f>
        <v>11618</v>
      </c>
      <c r="O15" s="87">
        <f>SUM(P15:U15)</f>
        <v>1988</v>
      </c>
      <c r="P15" s="87">
        <v>1988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9617</v>
      </c>
      <c r="W15" s="87">
        <v>9617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13</v>
      </c>
      <c r="AD15" s="87">
        <v>13</v>
      </c>
      <c r="AE15" s="87">
        <v>0</v>
      </c>
      <c r="AF15" s="87">
        <f>SUM(AG15:AI15)</f>
        <v>19</v>
      </c>
      <c r="AG15" s="87">
        <v>19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19</v>
      </c>
      <c r="AU15" s="87">
        <v>19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38</v>
      </c>
      <c r="BA15" s="87">
        <v>38</v>
      </c>
      <c r="BB15" s="87">
        <v>0</v>
      </c>
      <c r="BC15" s="87">
        <v>0</v>
      </c>
    </row>
    <row r="16" spans="1:55" ht="13.5" customHeight="1">
      <c r="A16" s="98" t="s">
        <v>16</v>
      </c>
      <c r="B16" s="96" t="s">
        <v>278</v>
      </c>
      <c r="C16" s="85" t="s">
        <v>279</v>
      </c>
      <c r="D16" s="87">
        <f>SUM(E16,+H16,+K16)</f>
        <v>17039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17039</v>
      </c>
      <c r="L16" s="87">
        <v>5533</v>
      </c>
      <c r="M16" s="87">
        <v>11506</v>
      </c>
      <c r="N16" s="87">
        <f>SUM(O16,+V16,+AC16)</f>
        <v>17039</v>
      </c>
      <c r="O16" s="87">
        <f>SUM(P16:U16)</f>
        <v>5533</v>
      </c>
      <c r="P16" s="87">
        <v>5533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11506</v>
      </c>
      <c r="W16" s="87">
        <v>11506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28</v>
      </c>
      <c r="AG16" s="87">
        <v>28</v>
      </c>
      <c r="AH16" s="87">
        <v>0</v>
      </c>
      <c r="AI16" s="87">
        <v>0</v>
      </c>
      <c r="AJ16" s="87">
        <f>SUM(AK16:AS16)</f>
        <v>137</v>
      </c>
      <c r="AK16" s="87">
        <v>137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28</v>
      </c>
      <c r="AU16" s="87">
        <v>28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13</v>
      </c>
      <c r="BA16" s="87">
        <v>13</v>
      </c>
      <c r="BB16" s="87">
        <v>0</v>
      </c>
      <c r="BC16" s="87">
        <v>0</v>
      </c>
    </row>
    <row r="17" spans="1:55" ht="13.5" customHeight="1">
      <c r="A17" s="98" t="s">
        <v>16</v>
      </c>
      <c r="B17" s="96" t="s">
        <v>280</v>
      </c>
      <c r="C17" s="85" t="s">
        <v>281</v>
      </c>
      <c r="D17" s="87">
        <f>SUM(E17,+H17,+K17)</f>
        <v>12718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12718</v>
      </c>
      <c r="L17" s="87">
        <v>5486</v>
      </c>
      <c r="M17" s="87">
        <v>7232</v>
      </c>
      <c r="N17" s="87">
        <f>SUM(O17,+V17,+AC17)</f>
        <v>12718</v>
      </c>
      <c r="O17" s="87">
        <f>SUM(P17:U17)</f>
        <v>5486</v>
      </c>
      <c r="P17" s="87">
        <v>5486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7232</v>
      </c>
      <c r="W17" s="87">
        <v>7232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14</v>
      </c>
      <c r="AG17" s="87">
        <v>14</v>
      </c>
      <c r="AH17" s="87">
        <v>0</v>
      </c>
      <c r="AI17" s="87">
        <v>0</v>
      </c>
      <c r="AJ17" s="87">
        <f>SUM(AK17:AS17)</f>
        <v>14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14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204</v>
      </c>
      <c r="BA17" s="87">
        <v>204</v>
      </c>
      <c r="BB17" s="87">
        <v>0</v>
      </c>
      <c r="BC17" s="87">
        <v>0</v>
      </c>
    </row>
    <row r="18" spans="1:55" ht="13.5" customHeight="1">
      <c r="A18" s="98" t="s">
        <v>16</v>
      </c>
      <c r="B18" s="96" t="s">
        <v>282</v>
      </c>
      <c r="C18" s="85" t="s">
        <v>283</v>
      </c>
      <c r="D18" s="87">
        <f>SUM(E18,+H18,+K18)</f>
        <v>7945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7945</v>
      </c>
      <c r="L18" s="87">
        <v>1403</v>
      </c>
      <c r="M18" s="87">
        <v>6542</v>
      </c>
      <c r="N18" s="87">
        <f>SUM(O18,+V18,+AC18)</f>
        <v>7973</v>
      </c>
      <c r="O18" s="87">
        <f>SUM(P18:U18)</f>
        <v>1403</v>
      </c>
      <c r="P18" s="87">
        <v>1403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6542</v>
      </c>
      <c r="W18" s="87">
        <v>6542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28</v>
      </c>
      <c r="AD18" s="87">
        <v>28</v>
      </c>
      <c r="AE18" s="87">
        <v>0</v>
      </c>
      <c r="AF18" s="87">
        <f>SUM(AG18:AI18)</f>
        <v>211</v>
      </c>
      <c r="AG18" s="87">
        <v>211</v>
      </c>
      <c r="AH18" s="87">
        <v>0</v>
      </c>
      <c r="AI18" s="87">
        <v>0</v>
      </c>
      <c r="AJ18" s="87">
        <f>SUM(AK18:AS18)</f>
        <v>211</v>
      </c>
      <c r="AK18" s="87">
        <v>0</v>
      </c>
      <c r="AL18" s="87">
        <v>0</v>
      </c>
      <c r="AM18" s="87">
        <v>203</v>
      </c>
      <c r="AN18" s="87">
        <v>0</v>
      </c>
      <c r="AO18" s="87">
        <v>0</v>
      </c>
      <c r="AP18" s="87">
        <v>0</v>
      </c>
      <c r="AQ18" s="87">
        <v>0</v>
      </c>
      <c r="AR18" s="87">
        <v>1</v>
      </c>
      <c r="AS18" s="87">
        <v>7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16</v>
      </c>
      <c r="B19" s="96" t="s">
        <v>284</v>
      </c>
      <c r="C19" s="85" t="s">
        <v>285</v>
      </c>
      <c r="D19" s="87">
        <f>SUM(E19,+H19,+K19)</f>
        <v>2044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2044</v>
      </c>
      <c r="L19" s="87">
        <v>180</v>
      </c>
      <c r="M19" s="87">
        <v>1864</v>
      </c>
      <c r="N19" s="87">
        <f>SUM(O19,+V19,+AC19)</f>
        <v>2044</v>
      </c>
      <c r="O19" s="87">
        <f>SUM(P19:U19)</f>
        <v>180</v>
      </c>
      <c r="P19" s="87">
        <v>0</v>
      </c>
      <c r="Q19" s="87">
        <v>0</v>
      </c>
      <c r="R19" s="87">
        <v>0</v>
      </c>
      <c r="S19" s="87">
        <v>180</v>
      </c>
      <c r="T19" s="87">
        <v>0</v>
      </c>
      <c r="U19" s="87">
        <v>0</v>
      </c>
      <c r="V19" s="87">
        <f>SUM(W19:AB19)</f>
        <v>1864</v>
      </c>
      <c r="W19" s="87">
        <v>0</v>
      </c>
      <c r="X19" s="87">
        <v>0</v>
      </c>
      <c r="Y19" s="87">
        <v>0</v>
      </c>
      <c r="Z19" s="87">
        <v>1864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16</v>
      </c>
      <c r="B20" s="96" t="s">
        <v>286</v>
      </c>
      <c r="C20" s="85" t="s">
        <v>287</v>
      </c>
      <c r="D20" s="87">
        <f>SUM(E20,+H20,+K20)</f>
        <v>4052</v>
      </c>
      <c r="E20" s="87">
        <f>SUM(F20:G20)</f>
        <v>0</v>
      </c>
      <c r="F20" s="87">
        <v>0</v>
      </c>
      <c r="G20" s="87">
        <v>0</v>
      </c>
      <c r="H20" s="87">
        <f>SUM(I20:J20)</f>
        <v>4052</v>
      </c>
      <c r="I20" s="87">
        <v>1851</v>
      </c>
      <c r="J20" s="87">
        <v>2201</v>
      </c>
      <c r="K20" s="87">
        <f>SUM(L20:M20)</f>
        <v>0</v>
      </c>
      <c r="L20" s="87">
        <v>0</v>
      </c>
      <c r="M20" s="87">
        <v>0</v>
      </c>
      <c r="N20" s="87">
        <f>SUM(O20,+V20,+AC20)</f>
        <v>4052</v>
      </c>
      <c r="O20" s="87">
        <f>SUM(P20:U20)</f>
        <v>1851</v>
      </c>
      <c r="P20" s="87">
        <v>1851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2201</v>
      </c>
      <c r="W20" s="87">
        <v>2201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16</v>
      </c>
      <c r="B21" s="96" t="s">
        <v>288</v>
      </c>
      <c r="C21" s="85" t="s">
        <v>289</v>
      </c>
      <c r="D21" s="87">
        <f>SUM(E21,+H21,+K21)</f>
        <v>11718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11718</v>
      </c>
      <c r="L21" s="87">
        <v>2060</v>
      </c>
      <c r="M21" s="87">
        <v>9658</v>
      </c>
      <c r="N21" s="87">
        <f>SUM(O21,+V21,+AC21)</f>
        <v>11718</v>
      </c>
      <c r="O21" s="87">
        <f>SUM(P21:U21)</f>
        <v>2060</v>
      </c>
      <c r="P21" s="87">
        <v>2060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9658</v>
      </c>
      <c r="W21" s="87">
        <v>9658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11</v>
      </c>
      <c r="AG21" s="87">
        <v>11</v>
      </c>
      <c r="AH21" s="87">
        <v>0</v>
      </c>
      <c r="AI21" s="87">
        <v>0</v>
      </c>
      <c r="AJ21" s="87">
        <f>SUM(AK21:AS21)</f>
        <v>11</v>
      </c>
      <c r="AK21" s="87">
        <v>11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11</v>
      </c>
      <c r="AU21" s="87">
        <v>11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32</v>
      </c>
      <c r="BA21" s="87">
        <v>32</v>
      </c>
      <c r="BB21" s="87">
        <v>0</v>
      </c>
      <c r="BC21" s="87">
        <v>0</v>
      </c>
    </row>
    <row r="22" spans="1:55" ht="13.5" customHeight="1">
      <c r="A22" s="98" t="s">
        <v>16</v>
      </c>
      <c r="B22" s="96" t="s">
        <v>290</v>
      </c>
      <c r="C22" s="85" t="s">
        <v>291</v>
      </c>
      <c r="D22" s="87">
        <f>SUM(E22,+H22,+K22)</f>
        <v>9754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9754</v>
      </c>
      <c r="L22" s="87">
        <v>823</v>
      </c>
      <c r="M22" s="87">
        <v>8931</v>
      </c>
      <c r="N22" s="87">
        <f>SUM(O22,+V22,+AC22)</f>
        <v>9755</v>
      </c>
      <c r="O22" s="87">
        <f>SUM(P22:U22)</f>
        <v>823</v>
      </c>
      <c r="P22" s="87">
        <v>823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8931</v>
      </c>
      <c r="W22" s="87">
        <v>8931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1</v>
      </c>
      <c r="AD22" s="87">
        <v>1</v>
      </c>
      <c r="AE22" s="87">
        <v>0</v>
      </c>
      <c r="AF22" s="87">
        <f>SUM(AG22:AI22)</f>
        <v>232</v>
      </c>
      <c r="AG22" s="87">
        <v>232</v>
      </c>
      <c r="AH22" s="87">
        <v>0</v>
      </c>
      <c r="AI22" s="87">
        <v>0</v>
      </c>
      <c r="AJ22" s="87">
        <f>SUM(AK22:AS22)</f>
        <v>414</v>
      </c>
      <c r="AK22" s="87">
        <v>182</v>
      </c>
      <c r="AL22" s="87">
        <v>0</v>
      </c>
      <c r="AM22" s="87">
        <v>224</v>
      </c>
      <c r="AN22" s="87">
        <v>0</v>
      </c>
      <c r="AO22" s="87">
        <v>0</v>
      </c>
      <c r="AP22" s="87">
        <v>0</v>
      </c>
      <c r="AQ22" s="87">
        <v>0</v>
      </c>
      <c r="AR22" s="87">
        <v>1</v>
      </c>
      <c r="AS22" s="87">
        <v>7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16</v>
      </c>
      <c r="B23" s="96" t="s">
        <v>292</v>
      </c>
      <c r="C23" s="85" t="s">
        <v>293</v>
      </c>
      <c r="D23" s="87">
        <f>SUM(E23,+H23,+K23)</f>
        <v>4464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4464</v>
      </c>
      <c r="L23" s="87">
        <v>1714</v>
      </c>
      <c r="M23" s="87">
        <v>2750</v>
      </c>
      <c r="N23" s="87">
        <f>SUM(O23,+V23,+AC23)</f>
        <v>4495</v>
      </c>
      <c r="O23" s="87">
        <f>SUM(P23:U23)</f>
        <v>1714</v>
      </c>
      <c r="P23" s="87">
        <v>1714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2750</v>
      </c>
      <c r="W23" s="87">
        <v>2750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31</v>
      </c>
      <c r="AD23" s="87">
        <v>31</v>
      </c>
      <c r="AE23" s="87">
        <v>0</v>
      </c>
      <c r="AF23" s="87">
        <f>SUM(AG23:AI23)</f>
        <v>12</v>
      </c>
      <c r="AG23" s="87">
        <v>12</v>
      </c>
      <c r="AH23" s="87">
        <v>0</v>
      </c>
      <c r="AI23" s="87">
        <v>0</v>
      </c>
      <c r="AJ23" s="87">
        <f>SUM(AK23:AS23)</f>
        <v>4464</v>
      </c>
      <c r="AK23" s="87">
        <v>4464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12</v>
      </c>
      <c r="AU23" s="87">
        <v>12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16</v>
      </c>
      <c r="B24" s="96" t="s">
        <v>294</v>
      </c>
      <c r="C24" s="85" t="s">
        <v>295</v>
      </c>
      <c r="D24" s="87">
        <f>SUM(E24,+H24,+K24)</f>
        <v>1929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1929</v>
      </c>
      <c r="L24" s="87">
        <v>651</v>
      </c>
      <c r="M24" s="87">
        <v>1278</v>
      </c>
      <c r="N24" s="87">
        <f>SUM(O24,+V24,+AC24)</f>
        <v>1929</v>
      </c>
      <c r="O24" s="87">
        <f>SUM(P24:U24)</f>
        <v>651</v>
      </c>
      <c r="P24" s="87">
        <v>651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1278</v>
      </c>
      <c r="W24" s="87">
        <v>1278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16</v>
      </c>
      <c r="B25" s="96" t="s">
        <v>296</v>
      </c>
      <c r="C25" s="85" t="s">
        <v>297</v>
      </c>
      <c r="D25" s="87">
        <f>SUM(E25,+H25,+K25)</f>
        <v>3535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3535</v>
      </c>
      <c r="L25" s="87">
        <v>1901</v>
      </c>
      <c r="M25" s="87">
        <v>1634</v>
      </c>
      <c r="N25" s="87">
        <f>SUM(O25,+V25,+AC25)</f>
        <v>3535</v>
      </c>
      <c r="O25" s="87">
        <f>SUM(P25:U25)</f>
        <v>1901</v>
      </c>
      <c r="P25" s="87">
        <v>1901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1634</v>
      </c>
      <c r="W25" s="87">
        <v>1634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16</v>
      </c>
      <c r="B26" s="96" t="s">
        <v>298</v>
      </c>
      <c r="C26" s="85" t="s">
        <v>299</v>
      </c>
      <c r="D26" s="87">
        <f>SUM(E26,+H26,+K26)</f>
        <v>8138</v>
      </c>
      <c r="E26" s="87">
        <f>SUM(F26:G26)</f>
        <v>0</v>
      </c>
      <c r="F26" s="87">
        <v>0</v>
      </c>
      <c r="G26" s="87">
        <v>0</v>
      </c>
      <c r="H26" s="87">
        <f>SUM(I26:J26)</f>
        <v>8138</v>
      </c>
      <c r="I26" s="87">
        <v>3927</v>
      </c>
      <c r="J26" s="87">
        <v>4211</v>
      </c>
      <c r="K26" s="87">
        <f>SUM(L26:M26)</f>
        <v>0</v>
      </c>
      <c r="L26" s="87">
        <v>0</v>
      </c>
      <c r="M26" s="87">
        <v>0</v>
      </c>
      <c r="N26" s="87">
        <f>SUM(O26,+V26,+AC26)</f>
        <v>8138</v>
      </c>
      <c r="O26" s="87">
        <f>SUM(P26:U26)</f>
        <v>3927</v>
      </c>
      <c r="P26" s="87">
        <v>3927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4211</v>
      </c>
      <c r="W26" s="87">
        <v>4211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160</v>
      </c>
      <c r="AG26" s="87">
        <v>160</v>
      </c>
      <c r="AH26" s="87">
        <v>0</v>
      </c>
      <c r="AI26" s="87">
        <v>0</v>
      </c>
      <c r="AJ26" s="87">
        <f>SUM(AK26:AS26)</f>
        <v>160</v>
      </c>
      <c r="AK26" s="87">
        <v>0</v>
      </c>
      <c r="AL26" s="87">
        <v>0</v>
      </c>
      <c r="AM26" s="87">
        <v>160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16</v>
      </c>
      <c r="B27" s="96" t="s">
        <v>300</v>
      </c>
      <c r="C27" s="85" t="s">
        <v>301</v>
      </c>
      <c r="D27" s="87">
        <f>SUM(E27,+H27,+K27)</f>
        <v>14485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14485</v>
      </c>
      <c r="L27" s="87">
        <v>8783</v>
      </c>
      <c r="M27" s="87">
        <v>5702</v>
      </c>
      <c r="N27" s="87">
        <f>SUM(O27,+V27,+AC27)</f>
        <v>14485</v>
      </c>
      <c r="O27" s="87">
        <f>SUM(P27:U27)</f>
        <v>8783</v>
      </c>
      <c r="P27" s="87">
        <v>8783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5702</v>
      </c>
      <c r="W27" s="87">
        <v>5702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7">
    <sortCondition ref="A8:A27"/>
    <sortCondition ref="B8:B27"/>
    <sortCondition ref="C8:C27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6" man="1"/>
    <brk id="31" min="1" max="26" man="1"/>
    <brk id="45" min="1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38000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38201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38202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38203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38204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38205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38206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38207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38210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38213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38214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38215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38356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38386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38401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38402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38422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38442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38484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38488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38506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E171A1-188A-48AD-9D55-A71953CD4A4D}"/>
</file>

<file path=customXml/itemProps2.xml><?xml version="1.0" encoding="utf-8"?>
<ds:datastoreItem xmlns:ds="http://schemas.openxmlformats.org/officeDocument/2006/customXml" ds:itemID="{5534B08F-FD9A-40C5-89D1-B67C5ECC4514}"/>
</file>

<file path=customXml/itemProps3.xml><?xml version="1.0" encoding="utf-8"?>
<ds:datastoreItem xmlns:ds="http://schemas.openxmlformats.org/officeDocument/2006/customXml" ds:itemID="{3057925B-1AEA-4639-A2C0-C2FC0363B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2025-12-03T07:27:56Z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