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38愛媛県\環境省廃棄物実態調査集約結果（38愛媛県）\"/>
    </mc:Choice>
  </mc:AlternateContent>
  <xr:revisionPtr revIDLastSave="0" documentId="13_ncr:1_{B2E2F53D-E5EC-46A0-B777-64A73038CA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水洗化人口等!$A$6:$AD$26</definedName>
    <definedName name="_xlnm.Print_Area" localSheetId="2">し尿集計結果!$A$1:$M$37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N8" i="2" s="1"/>
  <c r="AC9" i="2"/>
  <c r="N9" i="2" s="1"/>
  <c r="AC10" i="2"/>
  <c r="N10" i="2" s="1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N23" i="2" s="1"/>
  <c r="AC24" i="2"/>
  <c r="N24" i="2" s="1"/>
  <c r="AC25" i="2"/>
  <c r="N25" i="2" s="1"/>
  <c r="AC26" i="2"/>
  <c r="N26" i="2" s="1"/>
  <c r="AC27" i="2"/>
  <c r="V8" i="2"/>
  <c r="V9" i="2"/>
  <c r="V10" i="2"/>
  <c r="V11" i="2"/>
  <c r="V12" i="2"/>
  <c r="V13" i="2"/>
  <c r="V14" i="2"/>
  <c r="V15" i="2"/>
  <c r="V16" i="2"/>
  <c r="N16" i="2" s="1"/>
  <c r="V17" i="2"/>
  <c r="N17" i="2" s="1"/>
  <c r="V18" i="2"/>
  <c r="N18" i="2" s="1"/>
  <c r="V19" i="2"/>
  <c r="N19" i="2" s="1"/>
  <c r="V20" i="2"/>
  <c r="N20" i="2" s="1"/>
  <c r="V21" i="2"/>
  <c r="N21" i="2" s="1"/>
  <c r="V22" i="2"/>
  <c r="V23" i="2"/>
  <c r="V24" i="2"/>
  <c r="V25" i="2"/>
  <c r="V26" i="2"/>
  <c r="V2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27" i="2" s="1"/>
  <c r="N11" i="2"/>
  <c r="N12" i="2"/>
  <c r="N13" i="2"/>
  <c r="N15" i="2"/>
  <c r="K8" i="2"/>
  <c r="K9" i="2"/>
  <c r="D9" i="2" s="1"/>
  <c r="K10" i="2"/>
  <c r="D10" i="2" s="1"/>
  <c r="K11" i="2"/>
  <c r="D11" i="2" s="1"/>
  <c r="K12" i="2"/>
  <c r="D12" i="2" s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D25" i="2" s="1"/>
  <c r="K26" i="2"/>
  <c r="D26" i="2" s="1"/>
  <c r="K27" i="2"/>
  <c r="D27" i="2" s="1"/>
  <c r="H8" i="2"/>
  <c r="D8" i="2" s="1"/>
  <c r="H9" i="2"/>
  <c r="H10" i="2"/>
  <c r="H11" i="2"/>
  <c r="H12" i="2"/>
  <c r="H13" i="2"/>
  <c r="H14" i="2"/>
  <c r="H15" i="2"/>
  <c r="H16" i="2"/>
  <c r="H17" i="2"/>
  <c r="H18" i="2"/>
  <c r="H19" i="2"/>
  <c r="D19" i="2" s="1"/>
  <c r="H20" i="2"/>
  <c r="D20" i="2" s="1"/>
  <c r="H21" i="2"/>
  <c r="D21" i="2" s="1"/>
  <c r="H22" i="2"/>
  <c r="H23" i="2"/>
  <c r="D23" i="2" s="1"/>
  <c r="H24" i="2"/>
  <c r="D24" i="2" s="1"/>
  <c r="H25" i="2"/>
  <c r="H26" i="2"/>
  <c r="H27" i="2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15" i="2"/>
  <c r="D16" i="2"/>
  <c r="D17" i="2"/>
  <c r="D18" i="2"/>
  <c r="P8" i="1"/>
  <c r="I8" i="1" s="1"/>
  <c r="D8" i="1" s="1"/>
  <c r="N8" i="1" s="1"/>
  <c r="P9" i="1"/>
  <c r="P10" i="1"/>
  <c r="P11" i="1"/>
  <c r="P12" i="1"/>
  <c r="I12" i="1" s="1"/>
  <c r="D12" i="1" s="1"/>
  <c r="J12" i="1" s="1"/>
  <c r="P13" i="1"/>
  <c r="I13" i="1" s="1"/>
  <c r="D13" i="1" s="1"/>
  <c r="L13" i="1" s="1"/>
  <c r="P14" i="1"/>
  <c r="I14" i="1" s="1"/>
  <c r="D14" i="1" s="1"/>
  <c r="F14" i="1" s="1"/>
  <c r="P15" i="1"/>
  <c r="I15" i="1" s="1"/>
  <c r="D15" i="1" s="1"/>
  <c r="L15" i="1" s="1"/>
  <c r="P16" i="1"/>
  <c r="P17" i="1"/>
  <c r="I17" i="1" s="1"/>
  <c r="D17" i="1" s="1"/>
  <c r="J17" i="1" s="1"/>
  <c r="P18" i="1"/>
  <c r="P19" i="1"/>
  <c r="P20" i="1"/>
  <c r="P21" i="1"/>
  <c r="P22" i="1"/>
  <c r="P23" i="1"/>
  <c r="P24" i="1"/>
  <c r="P25" i="1"/>
  <c r="P26" i="1"/>
  <c r="P27" i="1"/>
  <c r="I9" i="1"/>
  <c r="D9" i="1" s="1"/>
  <c r="T9" i="1" s="1"/>
  <c r="I10" i="1"/>
  <c r="D10" i="1" s="1"/>
  <c r="I11" i="1"/>
  <c r="D11" i="1" s="1"/>
  <c r="T11" i="1" s="1"/>
  <c r="I16" i="1"/>
  <c r="I18" i="1"/>
  <c r="I19" i="1"/>
  <c r="I20" i="1"/>
  <c r="I21" i="1"/>
  <c r="I22" i="1"/>
  <c r="D22" i="1" s="1"/>
  <c r="N22" i="1" s="1"/>
  <c r="I23" i="1"/>
  <c r="D23" i="1" s="1"/>
  <c r="L23" i="1" s="1"/>
  <c r="I24" i="1"/>
  <c r="D24" i="1" s="1"/>
  <c r="N24" i="1" s="1"/>
  <c r="I25" i="1"/>
  <c r="D25" i="1" s="1"/>
  <c r="N25" i="1" s="1"/>
  <c r="I26" i="1"/>
  <c r="D26" i="1" s="1"/>
  <c r="I27" i="1"/>
  <c r="D27" i="1" s="1"/>
  <c r="T27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D20" i="1" s="1"/>
  <c r="N20" i="1" s="1"/>
  <c r="E21" i="1"/>
  <c r="E22" i="1"/>
  <c r="E23" i="1"/>
  <c r="E24" i="1"/>
  <c r="E25" i="1"/>
  <c r="E26" i="1"/>
  <c r="E27" i="1"/>
  <c r="D16" i="1"/>
  <c r="T16" i="1" s="1"/>
  <c r="D19" i="1"/>
  <c r="T19" i="1" s="1"/>
  <c r="D21" i="1"/>
  <c r="T21" i="1" s="1"/>
  <c r="N22" i="2" l="1"/>
  <c r="D22" i="2"/>
  <c r="D18" i="1"/>
  <c r="L18" i="1" s="1"/>
  <c r="N14" i="2"/>
  <c r="D14" i="2"/>
  <c r="T26" i="1"/>
  <c r="N26" i="1"/>
  <c r="J26" i="1"/>
  <c r="F26" i="1"/>
  <c r="L26" i="1"/>
  <c r="T10" i="1"/>
  <c r="N10" i="1"/>
  <c r="J10" i="1"/>
  <c r="F10" i="1"/>
  <c r="L10" i="1"/>
  <c r="T22" i="1"/>
  <c r="F25" i="1"/>
  <c r="F17" i="1"/>
  <c r="F9" i="1"/>
  <c r="J25" i="1"/>
  <c r="L21" i="1"/>
  <c r="N17" i="1"/>
  <c r="T25" i="1"/>
  <c r="F16" i="1"/>
  <c r="F8" i="1"/>
  <c r="J16" i="1"/>
  <c r="L20" i="1"/>
  <c r="L12" i="1"/>
  <c r="N16" i="1"/>
  <c r="T24" i="1"/>
  <c r="T8" i="1"/>
  <c r="F23" i="1"/>
  <c r="F15" i="1"/>
  <c r="J23" i="1"/>
  <c r="J15" i="1"/>
  <c r="L27" i="1"/>
  <c r="L19" i="1"/>
  <c r="L11" i="1"/>
  <c r="N23" i="1"/>
  <c r="N15" i="1"/>
  <c r="T23" i="1"/>
  <c r="T15" i="1"/>
  <c r="F22" i="1"/>
  <c r="J14" i="1"/>
  <c r="L25" i="1"/>
  <c r="N13" i="1"/>
  <c r="F13" i="1"/>
  <c r="J21" i="1"/>
  <c r="T13" i="1"/>
  <c r="F20" i="1"/>
  <c r="L16" i="1"/>
  <c r="T20" i="1"/>
  <c r="J22" i="1"/>
  <c r="F21" i="1"/>
  <c r="J13" i="1"/>
  <c r="L17" i="1"/>
  <c r="N21" i="1"/>
  <c r="J20" i="1"/>
  <c r="L24" i="1"/>
  <c r="L8" i="1"/>
  <c r="N12" i="1"/>
  <c r="T12" i="1"/>
  <c r="F27" i="1"/>
  <c r="F19" i="1"/>
  <c r="F11" i="1"/>
  <c r="J27" i="1"/>
  <c r="J19" i="1"/>
  <c r="J11" i="1"/>
  <c r="N27" i="1"/>
  <c r="N19" i="1"/>
  <c r="N11" i="1"/>
  <c r="N14" i="1"/>
  <c r="L9" i="1"/>
  <c r="F12" i="1"/>
  <c r="L22" i="1"/>
  <c r="L14" i="1"/>
  <c r="T14" i="1"/>
  <c r="J9" i="1"/>
  <c r="N9" i="1"/>
  <c r="T17" i="1"/>
  <c r="F24" i="1"/>
  <c r="J24" i="1"/>
  <c r="J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18" i="1" l="1"/>
  <c r="N18" i="1"/>
  <c r="F18" i="1"/>
  <c r="T18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I7" i="1"/>
  <c r="E7" i="2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<sst xmlns="http://schemas.openxmlformats.org/spreadsheetml/2006/main" count="674" uniqueCount="302">
  <si>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</si>
  <si>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</si>
  <si>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</si>
  <si>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</si>
  <si>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</si>
  <si>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</si>
  <si>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</si>
  <si>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</si>
  <si>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</si>
  <si>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</si>
  <si>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</si>
  <si>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</si>
  <si>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</si>
  <si>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</si>
  <si>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</si>
  <si>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</si>
  <si>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</si>
  <si>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</si>
  <si>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</si>
  <si>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</si>
  <si>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</si>
  <si>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</si>
  <si>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</si>
  <si>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</si>
  <si>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</si>
  <si>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</si>
  <si>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</si>
  <si>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</si>
  <si>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</si>
  <si>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</si>
  <si>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</si>
  <si>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</si>
  <si>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</si>
  <si>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</si>
  <si>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</si>
  <si>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</si>
  <si>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</si>
  <si>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</si>
  <si>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</si>
  <si>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</si>
  <si>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</si>
  <si>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</si>
  <si>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</si>
  <si>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</si>
  <si>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</si>
  <si>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</si>
  <si>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</si>
  <si>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</si>
  <si>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</si>
  <si>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</si>
  <si>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</si>
  <si>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</si>
  <si>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</si>
  <si>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</si>
  <si>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</si>
  <si>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</si>
  <si>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</si>
  <si>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</si>
  <si>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</si>
  <si>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</si>
  <si>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</si>
  <si>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</si>
  <si>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</si>
  <si>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</si>
  <si>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</si>
  <si>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</si>
  <si>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</si>
  <si>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</si>
  <si>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</si>
  <si>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</si>
  <si>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</si>
  <si>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</si>
  <si>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</si>
  <si>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</si>
  <si>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</si>
  <si>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</si>
  <si>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</si>
  <si>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</si>
  <si>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</si>
  <si>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</si>
  <si>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</si>
  <si>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</si>
  <si>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</si>
  <si>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</si>
  <si>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</si>
  <si>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</si>
  <si>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</si>
  <si>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</si>
  <si>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</si>
  <si>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</si>
  <si>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</si>
  <si>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</si>
  <si>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</si>
  <si>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</si>
  <si>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</si>
  <si>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</si>
  <si>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</si>
  <si>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</si>
  <si>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</si>
  <si>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</si>
  <si>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</si>
  <si>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</si>
  <si>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</si>
  <si>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</si>
  <si>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</si>
  <si>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</si>
  <si>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</si>
  <si>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</si>
  <si>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</si>
  <si>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</si>
  <si>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</si>
  <si>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</si>
  <si>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</si>
  <si>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</si>
  <si>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</si>
  <si>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</si>
  <si>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</si>
  <si>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</si>
  <si>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</si>
  <si>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</si>
  <si>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</si>
  <si>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</si>
  <si>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</si>
  <si>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</si>
  <si>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</si>
  <si>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</si>
  <si>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</si>
  <si>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</si>
  <si>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</si>
  <si>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</si>
  <si>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</si>
  <si>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</si>
  <si>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</si>
  <si>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</si>
  <si>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</si>
  <si>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</si>
  <si>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</si>
  <si>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</si>
  <si>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</si>
  <si>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</si>
  <si>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</si>
  <si>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</si>
  <si>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</si>
  <si>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</si>
  <si>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</si>
  <si>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</si>
  <si>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</si>
  <si>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</si>
  <si>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</si>
  <si>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</si>
  <si>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</si>
  <si>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</si>
  <si>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</si>
  <si>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</si>
  <si>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</si>
  <si>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</si>
  <si>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</si>
  <si>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</si>
  <si>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</si>
  <si>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</si>
  <si>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</si>
  <si>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</si>
  <si>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</si>
  <si>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</si>
  <si>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</si>
  <si>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</si>
  <si>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</si>
  <si>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</si>
  <si>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</si>
  <si>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</si>
  <si>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</si>
  <si>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</si>
  <si>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</si>
  <si>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</si>
  <si>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</si>
  <si>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</si>
  <si>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</si>
  <si>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</si>
  <si>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</si>
  <si>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</si>
  <si>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</si>
  <si>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</si>
  <si>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</si>
  <si>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</si>
  <si>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</si>
  <si>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</si>
  <si>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</si>
  <si>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</si>
  <si>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</si>
  <si>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</si>
  <si>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</si>
  <si>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</si>
  <si>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</si>
  <si>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</si>
  <si>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</si>
  <si>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</si>
  <si>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</si>
  <si>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</si>
  <si>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</si>
  <si>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</si>
  <si>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</si>
  <si>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</si>
  <si>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</si>
  <si>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</si>
  <si>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</si>
  <si>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</si>
  <si>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</si>
  <si>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</si>
  <si>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</si>
  <si>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</si>
  <si>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</si>
  <si>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</si>
  <si>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</si>
  <si>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</si>
  <si>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</si>
  <si>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</si>
  <si>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</si>
  <si>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</si>
  <si>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</si>
  <si>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</si>
  <si>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</si>
  <si>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</si>
  <si>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</si>
  <si>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</si>
  <si>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</si>
  <si>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</si>
  <si>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</si>
  <si>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</si>
  <si>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</si>
  <si>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</si>
  <si>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</si>
  <si>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</si>
  <si>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</si>
  <si>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</si>
  <si>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</si>
  <si>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</si>
  <si>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</si>
  <si>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</si>
  <si>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</si>
  <si>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</si>
  <si>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</si>
  <si>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</si>
  <si>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</si>
  <si>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</si>
  <si>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</si>
  <si>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</si>
  <si>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</si>
  <si>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</si>
  <si>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</si>
  <si>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</si>
  <si>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</si>
  <si>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</si>
  <si>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</si>
  <si>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</si>
  <si>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</si>
  <si>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</si>
  <si>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38000</t>
  </si>
  <si>
    <t>水洗化人口等（令和5年度実績）</t>
    <phoneticPr fontId="3"/>
  </si>
  <si>
    <t>し尿処理の状況（令和5年度実績）</t>
    <phoneticPr fontId="3"/>
  </si>
  <si>
    <t>38201</t>
  </si>
  <si>
    <t>松山市</t>
  </si>
  <si>
    <t/>
  </si>
  <si>
    <t>○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</si>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</sst>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301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16</v>
      </c>
      <c r="B7" s="108" t="s">
        <v>256</v>
      </c>
      <c r="C7" s="92" t="s">
        <v>198</v>
      </c>
      <c r="D7" s="93">
        <f t="shared" ref="D7:D27" si="0">+SUM(E7,+I7)</f>
        <v>1314518</v>
      </c>
      <c r="E7" s="93">
        <f t="shared" ref="E7:E27" si="1">+SUM(G7+H7)</f>
        <v>91560</v>
      </c>
      <c r="F7" s="94">
        <f t="shared" ref="F7:F27" si="2">IF(D7&gt;0,E7/D7*100,"-")</f>
        <v>6.9652906997089428</v>
      </c>
      <c r="G7" s="93">
        <f>SUM(G$8:G$207)</f>
        <v>91194</v>
      </c>
      <c r="H7" s="93">
        <f>SUM(H$8:H$207)</f>
        <v>366</v>
      </c>
      <c r="I7" s="93">
        <f t="shared" ref="I7:I27" si="3">+SUM(K7,+M7,O7+P7)</f>
        <v>1222958</v>
      </c>
      <c r="J7" s="94">
        <f t="shared" ref="J7:J27" si="4">IF(D7&gt;0,I7/D7*100,"-")</f>
        <v>93.034709300291055</v>
      </c>
      <c r="K7" s="93">
        <f>SUM(K$8:K$207)</f>
        <v>709104</v>
      </c>
      <c r="L7" s="94">
        <f t="shared" ref="L7:L27" si="5">IF(D7&gt;0,K7/D7*100,"-")</f>
        <v>53.944031196225538</v>
      </c>
      <c r="M7" s="93">
        <f>SUM(M$8:M$207)</f>
        <v>636</v>
      </c>
      <c r="N7" s="94">
        <f t="shared" ref="N7:N27" si="6">IF(D7&gt;0,M7/D7*100,"-")</f>
        <v>4.8382753222093573E-2</v>
      </c>
      <c r="O7" s="91">
        <f>SUM(O$8:O$207)</f>
        <v>32932</v>
      </c>
      <c r="P7" s="93">
        <f t="shared" ref="P7:P27" si="7">SUM(Q7:S7)</f>
        <v>480286</v>
      </c>
      <c r="Q7" s="93">
        <f>SUM(Q$8:Q$207)</f>
        <v>168246</v>
      </c>
      <c r="R7" s="93">
        <f>SUM(R$8:R$207)</f>
        <v>310209</v>
      </c>
      <c r="S7" s="93">
        <f>SUM(S$8:S$207)</f>
        <v>1831</v>
      </c>
      <c r="T7" s="94">
        <f t="shared" ref="T7:T27" si="8">IF(D7&gt;0,P7/D7*100,"-")</f>
        <v>36.537042474884331</v>
      </c>
      <c r="U7" s="93">
        <f>SUM(U$8:U$207)</f>
        <v>15514</v>
      </c>
      <c r="V7" s="95">
        <f t="shared" ref="V7:AC7" si="9">COUNTIF(V$8:V$207,"○")</f>
        <v>14</v>
      </c>
      <c r="W7" s="95">
        <f t="shared" si="9"/>
        <v>2</v>
      </c>
      <c r="X7" s="95">
        <f t="shared" si="9"/>
        <v>1</v>
      </c>
      <c r="Y7" s="95">
        <f t="shared" si="9"/>
        <v>3</v>
      </c>
      <c r="Z7" s="95">
        <f t="shared" si="9"/>
        <v>13</v>
      </c>
      <c r="AA7" s="95">
        <f t="shared" si="9"/>
        <v>1</v>
      </c>
      <c r="AB7" s="95">
        <f t="shared" si="9"/>
        <v>1</v>
      </c>
      <c r="AC7" s="95">
        <f t="shared" si="9"/>
        <v>5</v>
      </c>
    </row>
    <row r="8" spans="1:31" ht="13.5" customHeight="1" x14ac:dyDescent="0.15">
      <c r="A8" s="85" t="s">
        <v>16</v>
      </c>
      <c r="B8" s="86" t="s">
        <v>259</v>
      </c>
      <c r="C8" s="85" t="s">
        <v>260</v>
      </c>
      <c r="D8" s="87">
        <f t="shared" si="0"/>
        <v>500948</v>
      </c>
      <c r="E8" s="87">
        <f t="shared" si="1"/>
        <v>9333</v>
      </c>
      <c r="F8" s="106">
        <f t="shared" si="2"/>
        <v>1.8630676237853032</v>
      </c>
      <c r="G8" s="87">
        <v>9250</v>
      </c>
      <c r="H8" s="87">
        <v>83</v>
      </c>
      <c r="I8" s="87">
        <f t="shared" si="3"/>
        <v>491615</v>
      </c>
      <c r="J8" s="88">
        <f t="shared" si="4"/>
        <v>98.136932376214688</v>
      </c>
      <c r="K8" s="87">
        <v>308581</v>
      </c>
      <c r="L8" s="88">
        <f t="shared" si="5"/>
        <v>61.599407523335756</v>
      </c>
      <c r="M8" s="87">
        <v>0</v>
      </c>
      <c r="N8" s="88">
        <f t="shared" si="6"/>
        <v>0</v>
      </c>
      <c r="O8" s="87">
        <v>199</v>
      </c>
      <c r="P8" s="87">
        <f t="shared" si="7"/>
        <v>182835</v>
      </c>
      <c r="Q8" s="87">
        <v>59705</v>
      </c>
      <c r="R8" s="87">
        <v>123130</v>
      </c>
      <c r="S8" s="87">
        <v>0</v>
      </c>
      <c r="T8" s="88">
        <f t="shared" si="8"/>
        <v>36.497800170876019</v>
      </c>
      <c r="U8" s="87">
        <v>4202</v>
      </c>
      <c r="V8" s="85"/>
      <c r="W8" s="85" t="s">
        <v>262</v>
      </c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16</v>
      </c>
      <c r="B9" s="86" t="s">
        <v>263</v>
      </c>
      <c r="C9" s="85" t="s">
        <v>264</v>
      </c>
      <c r="D9" s="87">
        <f t="shared" si="0"/>
        <v>150201</v>
      </c>
      <c r="E9" s="87">
        <f t="shared" si="1"/>
        <v>4940</v>
      </c>
      <c r="F9" s="106">
        <f t="shared" si="2"/>
        <v>3.2889261722625021</v>
      </c>
      <c r="G9" s="87">
        <v>4906</v>
      </c>
      <c r="H9" s="87">
        <v>34</v>
      </c>
      <c r="I9" s="87">
        <f t="shared" si="3"/>
        <v>145261</v>
      </c>
      <c r="J9" s="88">
        <f t="shared" si="4"/>
        <v>96.711073827737508</v>
      </c>
      <c r="K9" s="87">
        <v>98439</v>
      </c>
      <c r="L9" s="88">
        <f t="shared" si="5"/>
        <v>65.538178840353922</v>
      </c>
      <c r="M9" s="87">
        <v>163</v>
      </c>
      <c r="N9" s="88">
        <f t="shared" si="6"/>
        <v>0.10852124819408658</v>
      </c>
      <c r="O9" s="87">
        <v>14454</v>
      </c>
      <c r="P9" s="87">
        <f t="shared" si="7"/>
        <v>32205</v>
      </c>
      <c r="Q9" s="87">
        <v>10499</v>
      </c>
      <c r="R9" s="87">
        <v>21706</v>
      </c>
      <c r="S9" s="87">
        <v>0</v>
      </c>
      <c r="T9" s="88">
        <f t="shared" si="8"/>
        <v>21.441268699942079</v>
      </c>
      <c r="U9" s="87">
        <v>3662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16</v>
      </c>
      <c r="B10" s="86" t="s">
        <v>265</v>
      </c>
      <c r="C10" s="85" t="s">
        <v>266</v>
      </c>
      <c r="D10" s="87">
        <f t="shared" si="0"/>
        <v>68828</v>
      </c>
      <c r="E10" s="87">
        <f t="shared" si="1"/>
        <v>7338</v>
      </c>
      <c r="F10" s="106">
        <f t="shared" si="2"/>
        <v>10.661358749346196</v>
      </c>
      <c r="G10" s="87">
        <v>7338</v>
      </c>
      <c r="H10" s="87">
        <v>0</v>
      </c>
      <c r="I10" s="87">
        <f t="shared" si="3"/>
        <v>61490</v>
      </c>
      <c r="J10" s="88">
        <f t="shared" si="4"/>
        <v>89.338641250653808</v>
      </c>
      <c r="K10" s="87">
        <v>15258</v>
      </c>
      <c r="L10" s="88">
        <f t="shared" si="5"/>
        <v>22.168303597373161</v>
      </c>
      <c r="M10" s="87">
        <v>0</v>
      </c>
      <c r="N10" s="88">
        <f t="shared" si="6"/>
        <v>0</v>
      </c>
      <c r="O10" s="87">
        <v>542</v>
      </c>
      <c r="P10" s="87">
        <f t="shared" si="7"/>
        <v>45690</v>
      </c>
      <c r="Q10" s="87">
        <v>17456</v>
      </c>
      <c r="R10" s="87">
        <v>28234</v>
      </c>
      <c r="S10" s="87">
        <v>0</v>
      </c>
      <c r="T10" s="88">
        <f t="shared" si="8"/>
        <v>66.382867437670711</v>
      </c>
      <c r="U10" s="87">
        <v>579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16</v>
      </c>
      <c r="B11" s="86" t="s">
        <v>267</v>
      </c>
      <c r="C11" s="85" t="s">
        <v>268</v>
      </c>
      <c r="D11" s="87">
        <f t="shared" si="0"/>
        <v>30749</v>
      </c>
      <c r="E11" s="87">
        <f t="shared" si="1"/>
        <v>860</v>
      </c>
      <c r="F11" s="106">
        <f t="shared" si="2"/>
        <v>2.7968389215909459</v>
      </c>
      <c r="G11" s="87">
        <v>860</v>
      </c>
      <c r="H11" s="87">
        <v>0</v>
      </c>
      <c r="I11" s="87">
        <f t="shared" si="3"/>
        <v>29889</v>
      </c>
      <c r="J11" s="88">
        <f t="shared" si="4"/>
        <v>97.203161078409053</v>
      </c>
      <c r="K11" s="87">
        <v>20563</v>
      </c>
      <c r="L11" s="88">
        <f t="shared" si="5"/>
        <v>66.87371947055189</v>
      </c>
      <c r="M11" s="87">
        <v>0</v>
      </c>
      <c r="N11" s="88">
        <f t="shared" si="6"/>
        <v>0</v>
      </c>
      <c r="O11" s="87">
        <v>0</v>
      </c>
      <c r="P11" s="87">
        <f t="shared" si="7"/>
        <v>9326</v>
      </c>
      <c r="Q11" s="87">
        <v>5342</v>
      </c>
      <c r="R11" s="87">
        <v>3984</v>
      </c>
      <c r="S11" s="87">
        <v>0</v>
      </c>
      <c r="T11" s="88">
        <f t="shared" si="8"/>
        <v>30.329441607857166</v>
      </c>
      <c r="U11" s="87">
        <v>328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16</v>
      </c>
      <c r="B12" s="86" t="s">
        <v>269</v>
      </c>
      <c r="C12" s="85" t="s">
        <v>270</v>
      </c>
      <c r="D12" s="87">
        <f t="shared" si="0"/>
        <v>114356</v>
      </c>
      <c r="E12" s="87">
        <f t="shared" si="1"/>
        <v>6613</v>
      </c>
      <c r="F12" s="106">
        <f t="shared" si="2"/>
        <v>5.7828185665815521</v>
      </c>
      <c r="G12" s="87">
        <v>6613</v>
      </c>
      <c r="H12" s="87">
        <v>0</v>
      </c>
      <c r="I12" s="87">
        <f t="shared" si="3"/>
        <v>107743</v>
      </c>
      <c r="J12" s="88">
        <f t="shared" si="4"/>
        <v>94.217181433418446</v>
      </c>
      <c r="K12" s="87">
        <v>71049</v>
      </c>
      <c r="L12" s="88">
        <f t="shared" si="5"/>
        <v>62.129665255867636</v>
      </c>
      <c r="M12" s="87">
        <v>0</v>
      </c>
      <c r="N12" s="88">
        <f t="shared" si="6"/>
        <v>0</v>
      </c>
      <c r="O12" s="87">
        <v>0</v>
      </c>
      <c r="P12" s="87">
        <f t="shared" si="7"/>
        <v>36694</v>
      </c>
      <c r="Q12" s="87">
        <v>12267</v>
      </c>
      <c r="R12" s="87">
        <v>24427</v>
      </c>
      <c r="S12" s="87">
        <v>0</v>
      </c>
      <c r="T12" s="88">
        <f t="shared" si="8"/>
        <v>32.087516177550803</v>
      </c>
      <c r="U12" s="87">
        <v>1578</v>
      </c>
      <c r="V12" s="85" t="s">
        <v>262</v>
      </c>
      <c r="W12" s="85"/>
      <c r="X12" s="85"/>
      <c r="Y12" s="85"/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16</v>
      </c>
      <c r="B13" s="86" t="s">
        <v>271</v>
      </c>
      <c r="C13" s="85" t="s">
        <v>272</v>
      </c>
      <c r="D13" s="87">
        <f t="shared" si="0"/>
        <v>104695</v>
      </c>
      <c r="E13" s="87">
        <f t="shared" si="1"/>
        <v>16396</v>
      </c>
      <c r="F13" s="106">
        <f t="shared" si="2"/>
        <v>15.660728783609532</v>
      </c>
      <c r="G13" s="87">
        <v>16332</v>
      </c>
      <c r="H13" s="87">
        <v>64</v>
      </c>
      <c r="I13" s="87">
        <f t="shared" si="3"/>
        <v>88299</v>
      </c>
      <c r="J13" s="88">
        <f t="shared" si="4"/>
        <v>84.339271216390472</v>
      </c>
      <c r="K13" s="87">
        <v>62089</v>
      </c>
      <c r="L13" s="88">
        <f t="shared" si="5"/>
        <v>59.304646831271789</v>
      </c>
      <c r="M13" s="87">
        <v>0</v>
      </c>
      <c r="N13" s="88">
        <f t="shared" si="6"/>
        <v>0</v>
      </c>
      <c r="O13" s="87">
        <v>0</v>
      </c>
      <c r="P13" s="87">
        <f t="shared" si="7"/>
        <v>26210</v>
      </c>
      <c r="Q13" s="87">
        <v>7182</v>
      </c>
      <c r="R13" s="87">
        <v>19028</v>
      </c>
      <c r="S13" s="87">
        <v>0</v>
      </c>
      <c r="T13" s="88">
        <f t="shared" si="8"/>
        <v>25.034624385118676</v>
      </c>
      <c r="U13" s="87">
        <v>1656</v>
      </c>
      <c r="V13" s="85"/>
      <c r="W13" s="85"/>
      <c r="X13" s="85"/>
      <c r="Y13" s="85" t="s">
        <v>262</v>
      </c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16</v>
      </c>
      <c r="B14" s="86" t="s">
        <v>273</v>
      </c>
      <c r="C14" s="85" t="s">
        <v>274</v>
      </c>
      <c r="D14" s="87">
        <f t="shared" si="0"/>
        <v>39991</v>
      </c>
      <c r="E14" s="87">
        <f t="shared" si="1"/>
        <v>6935</v>
      </c>
      <c r="F14" s="106">
        <f t="shared" si="2"/>
        <v>17.341401815408467</v>
      </c>
      <c r="G14" s="87">
        <v>6895</v>
      </c>
      <c r="H14" s="87">
        <v>40</v>
      </c>
      <c r="I14" s="87">
        <f t="shared" si="3"/>
        <v>33056</v>
      </c>
      <c r="J14" s="88">
        <f t="shared" si="4"/>
        <v>82.65859818459154</v>
      </c>
      <c r="K14" s="87">
        <v>5226</v>
      </c>
      <c r="L14" s="88">
        <f t="shared" si="5"/>
        <v>13.067940286564477</v>
      </c>
      <c r="M14" s="87">
        <v>0</v>
      </c>
      <c r="N14" s="88">
        <f t="shared" si="6"/>
        <v>0</v>
      </c>
      <c r="O14" s="87">
        <v>801</v>
      </c>
      <c r="P14" s="87">
        <f t="shared" si="7"/>
        <v>27029</v>
      </c>
      <c r="Q14" s="87">
        <v>11887</v>
      </c>
      <c r="R14" s="87">
        <v>15142</v>
      </c>
      <c r="S14" s="87">
        <v>0</v>
      </c>
      <c r="T14" s="88">
        <f t="shared" si="8"/>
        <v>67.587707234127677</v>
      </c>
      <c r="U14" s="87">
        <v>399</v>
      </c>
      <c r="V14" s="85" t="s">
        <v>262</v>
      </c>
      <c r="W14" s="85"/>
      <c r="X14" s="85"/>
      <c r="Y14" s="85"/>
      <c r="Z14" s="85" t="s">
        <v>262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16</v>
      </c>
      <c r="B15" s="86" t="s">
        <v>275</v>
      </c>
      <c r="C15" s="85" t="s">
        <v>276</v>
      </c>
      <c r="D15" s="87">
        <f t="shared" si="0"/>
        <v>35576</v>
      </c>
      <c r="E15" s="87">
        <f t="shared" si="1"/>
        <v>2935</v>
      </c>
      <c r="F15" s="106">
        <f t="shared" si="2"/>
        <v>8.2499437823251629</v>
      </c>
      <c r="G15" s="87">
        <v>2916</v>
      </c>
      <c r="H15" s="87">
        <v>19</v>
      </c>
      <c r="I15" s="87">
        <f t="shared" si="3"/>
        <v>32641</v>
      </c>
      <c r="J15" s="88">
        <f t="shared" si="4"/>
        <v>91.750056217674839</v>
      </c>
      <c r="K15" s="87">
        <v>18231</v>
      </c>
      <c r="L15" s="88">
        <f t="shared" si="5"/>
        <v>51.245221497638859</v>
      </c>
      <c r="M15" s="87">
        <v>0</v>
      </c>
      <c r="N15" s="88">
        <f t="shared" si="6"/>
        <v>0</v>
      </c>
      <c r="O15" s="87">
        <v>1677</v>
      </c>
      <c r="P15" s="87">
        <f t="shared" si="7"/>
        <v>12733</v>
      </c>
      <c r="Q15" s="87">
        <v>4411</v>
      </c>
      <c r="R15" s="87">
        <v>8322</v>
      </c>
      <c r="S15" s="87">
        <v>0</v>
      </c>
      <c r="T15" s="88">
        <f t="shared" si="8"/>
        <v>35.790982684956148</v>
      </c>
      <c r="U15" s="87">
        <v>272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16</v>
      </c>
      <c r="B16" s="86" t="s">
        <v>277</v>
      </c>
      <c r="C16" s="85" t="s">
        <v>278</v>
      </c>
      <c r="D16" s="87">
        <f t="shared" si="0"/>
        <v>81700</v>
      </c>
      <c r="E16" s="87">
        <f t="shared" si="1"/>
        <v>6811</v>
      </c>
      <c r="F16" s="106">
        <f t="shared" si="2"/>
        <v>8.3365973072215418</v>
      </c>
      <c r="G16" s="87">
        <v>6811</v>
      </c>
      <c r="H16" s="87">
        <v>0</v>
      </c>
      <c r="I16" s="87">
        <f t="shared" si="3"/>
        <v>74889</v>
      </c>
      <c r="J16" s="88">
        <f t="shared" si="4"/>
        <v>91.663402692778462</v>
      </c>
      <c r="K16" s="87">
        <v>51179</v>
      </c>
      <c r="L16" s="88">
        <f t="shared" si="5"/>
        <v>62.642594859241129</v>
      </c>
      <c r="M16" s="87">
        <v>294</v>
      </c>
      <c r="N16" s="88">
        <f t="shared" si="6"/>
        <v>0.3598531211750306</v>
      </c>
      <c r="O16" s="87">
        <v>0</v>
      </c>
      <c r="P16" s="87">
        <f t="shared" si="7"/>
        <v>23416</v>
      </c>
      <c r="Q16" s="87">
        <v>5361</v>
      </c>
      <c r="R16" s="87">
        <v>18055</v>
      </c>
      <c r="S16" s="87">
        <v>0</v>
      </c>
      <c r="T16" s="88">
        <f t="shared" si="8"/>
        <v>28.660954712362301</v>
      </c>
      <c r="U16" s="87">
        <v>1035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16</v>
      </c>
      <c r="B17" s="86" t="s">
        <v>279</v>
      </c>
      <c r="C17" s="85" t="s">
        <v>280</v>
      </c>
      <c r="D17" s="87">
        <f t="shared" si="0"/>
        <v>34676</v>
      </c>
      <c r="E17" s="87">
        <f t="shared" si="1"/>
        <v>7078</v>
      </c>
      <c r="F17" s="106">
        <f t="shared" si="2"/>
        <v>20.411812204406505</v>
      </c>
      <c r="G17" s="87">
        <v>7078</v>
      </c>
      <c r="H17" s="87">
        <v>0</v>
      </c>
      <c r="I17" s="87">
        <f t="shared" si="3"/>
        <v>27598</v>
      </c>
      <c r="J17" s="88">
        <f t="shared" si="4"/>
        <v>79.588187795593484</v>
      </c>
      <c r="K17" s="87">
        <v>6533</v>
      </c>
      <c r="L17" s="88">
        <f t="shared" si="5"/>
        <v>18.840119967701003</v>
      </c>
      <c r="M17" s="87">
        <v>0</v>
      </c>
      <c r="N17" s="88">
        <f t="shared" si="6"/>
        <v>0</v>
      </c>
      <c r="O17" s="87">
        <v>6942</v>
      </c>
      <c r="P17" s="87">
        <f t="shared" si="7"/>
        <v>14123</v>
      </c>
      <c r="Q17" s="87">
        <v>7400</v>
      </c>
      <c r="R17" s="87">
        <v>6723</v>
      </c>
      <c r="S17" s="87">
        <v>0</v>
      </c>
      <c r="T17" s="88">
        <f t="shared" si="8"/>
        <v>40.728457722920751</v>
      </c>
      <c r="U17" s="87">
        <v>354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16</v>
      </c>
      <c r="B18" s="86" t="s">
        <v>281</v>
      </c>
      <c r="C18" s="85" t="s">
        <v>282</v>
      </c>
      <c r="D18" s="87">
        <f t="shared" si="0"/>
        <v>33180</v>
      </c>
      <c r="E18" s="87">
        <f t="shared" si="1"/>
        <v>1826</v>
      </c>
      <c r="F18" s="106">
        <f t="shared" si="2"/>
        <v>5.5033152501506937</v>
      </c>
      <c r="G18" s="87">
        <v>1790</v>
      </c>
      <c r="H18" s="87">
        <v>36</v>
      </c>
      <c r="I18" s="87">
        <f t="shared" si="3"/>
        <v>31354</v>
      </c>
      <c r="J18" s="88">
        <f t="shared" si="4"/>
        <v>94.496684749849308</v>
      </c>
      <c r="K18" s="87">
        <v>22272</v>
      </c>
      <c r="L18" s="88">
        <f t="shared" si="5"/>
        <v>67.124773960216999</v>
      </c>
      <c r="M18" s="87">
        <v>0</v>
      </c>
      <c r="N18" s="88">
        <f t="shared" si="6"/>
        <v>0</v>
      </c>
      <c r="O18" s="87">
        <v>2115</v>
      </c>
      <c r="P18" s="87">
        <f t="shared" si="7"/>
        <v>6967</v>
      </c>
      <c r="Q18" s="87">
        <v>2594</v>
      </c>
      <c r="R18" s="87">
        <v>3058</v>
      </c>
      <c r="S18" s="87">
        <v>1315</v>
      </c>
      <c r="T18" s="88">
        <f t="shared" si="8"/>
        <v>20.997588908981314</v>
      </c>
      <c r="U18" s="87">
        <v>356</v>
      </c>
      <c r="V18" s="85"/>
      <c r="W18" s="85"/>
      <c r="X18" s="85"/>
      <c r="Y18" s="85" t="s">
        <v>262</v>
      </c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16</v>
      </c>
      <c r="B19" s="86" t="s">
        <v>283</v>
      </c>
      <c r="C19" s="85" t="s">
        <v>284</v>
      </c>
      <c r="D19" s="87">
        <f t="shared" si="0"/>
        <v>6235</v>
      </c>
      <c r="E19" s="87">
        <f t="shared" si="1"/>
        <v>278</v>
      </c>
      <c r="F19" s="106">
        <f t="shared" si="2"/>
        <v>4.458700882117081</v>
      </c>
      <c r="G19" s="87">
        <v>278</v>
      </c>
      <c r="H19" s="87">
        <v>0</v>
      </c>
      <c r="I19" s="87">
        <f t="shared" si="3"/>
        <v>5957</v>
      </c>
      <c r="J19" s="88">
        <f t="shared" si="4"/>
        <v>95.541299117882915</v>
      </c>
      <c r="K19" s="87">
        <v>4540</v>
      </c>
      <c r="L19" s="88">
        <f t="shared" si="5"/>
        <v>72.81475541299119</v>
      </c>
      <c r="M19" s="87">
        <v>124</v>
      </c>
      <c r="N19" s="88">
        <f t="shared" si="6"/>
        <v>1.9887730553327987</v>
      </c>
      <c r="O19" s="87">
        <v>928</v>
      </c>
      <c r="P19" s="87">
        <f t="shared" si="7"/>
        <v>365</v>
      </c>
      <c r="Q19" s="87">
        <v>32</v>
      </c>
      <c r="R19" s="87">
        <v>333</v>
      </c>
      <c r="S19" s="87">
        <v>0</v>
      </c>
      <c r="T19" s="88">
        <f t="shared" si="8"/>
        <v>5.8540497193263832</v>
      </c>
      <c r="U19" s="87">
        <v>284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16</v>
      </c>
      <c r="B20" s="86" t="s">
        <v>285</v>
      </c>
      <c r="C20" s="85" t="s">
        <v>286</v>
      </c>
      <c r="D20" s="87">
        <f t="shared" si="0"/>
        <v>7200</v>
      </c>
      <c r="E20" s="87">
        <f t="shared" si="1"/>
        <v>2419</v>
      </c>
      <c r="F20" s="106">
        <f t="shared" si="2"/>
        <v>33.597222222222221</v>
      </c>
      <c r="G20" s="87">
        <v>2419</v>
      </c>
      <c r="H20" s="87">
        <v>0</v>
      </c>
      <c r="I20" s="87">
        <f t="shared" si="3"/>
        <v>4781</v>
      </c>
      <c r="J20" s="88">
        <f t="shared" si="4"/>
        <v>66.402777777777771</v>
      </c>
      <c r="K20" s="87">
        <v>2225</v>
      </c>
      <c r="L20" s="88">
        <f t="shared" si="5"/>
        <v>30.902777777777779</v>
      </c>
      <c r="M20" s="87">
        <v>0</v>
      </c>
      <c r="N20" s="88">
        <f t="shared" si="6"/>
        <v>0</v>
      </c>
      <c r="O20" s="87">
        <v>1117</v>
      </c>
      <c r="P20" s="87">
        <f t="shared" si="7"/>
        <v>1439</v>
      </c>
      <c r="Q20" s="87">
        <v>347</v>
      </c>
      <c r="R20" s="87">
        <v>1092</v>
      </c>
      <c r="S20" s="87">
        <v>0</v>
      </c>
      <c r="T20" s="88">
        <f t="shared" si="8"/>
        <v>19.986111111111111</v>
      </c>
      <c r="U20" s="87">
        <v>30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16</v>
      </c>
      <c r="B21" s="86" t="s">
        <v>287</v>
      </c>
      <c r="C21" s="85" t="s">
        <v>288</v>
      </c>
      <c r="D21" s="87">
        <f t="shared" si="0"/>
        <v>30456</v>
      </c>
      <c r="E21" s="87">
        <f t="shared" si="1"/>
        <v>638</v>
      </c>
      <c r="F21" s="106">
        <f t="shared" si="2"/>
        <v>2.0948253217756765</v>
      </c>
      <c r="G21" s="87">
        <v>638</v>
      </c>
      <c r="H21" s="87">
        <v>0</v>
      </c>
      <c r="I21" s="87">
        <f t="shared" si="3"/>
        <v>29818</v>
      </c>
      <c r="J21" s="88">
        <f t="shared" si="4"/>
        <v>97.905174678224327</v>
      </c>
      <c r="K21" s="87">
        <v>8957</v>
      </c>
      <c r="L21" s="88">
        <f t="shared" si="5"/>
        <v>29.409640136590493</v>
      </c>
      <c r="M21" s="87">
        <v>0</v>
      </c>
      <c r="N21" s="88">
        <f t="shared" si="6"/>
        <v>0</v>
      </c>
      <c r="O21" s="87">
        <v>0</v>
      </c>
      <c r="P21" s="87">
        <f t="shared" si="7"/>
        <v>20861</v>
      </c>
      <c r="Q21" s="87">
        <v>11665</v>
      </c>
      <c r="R21" s="87">
        <v>9196</v>
      </c>
      <c r="S21" s="87">
        <v>0</v>
      </c>
      <c r="T21" s="88">
        <f t="shared" si="8"/>
        <v>68.49553454163383</v>
      </c>
      <c r="U21" s="87">
        <v>310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16</v>
      </c>
      <c r="B22" s="86" t="s">
        <v>289</v>
      </c>
      <c r="C22" s="85" t="s">
        <v>290</v>
      </c>
      <c r="D22" s="87">
        <f t="shared" si="0"/>
        <v>20402</v>
      </c>
      <c r="E22" s="87">
        <f t="shared" si="1"/>
        <v>1110</v>
      </c>
      <c r="F22" s="106">
        <f t="shared" si="2"/>
        <v>5.4406430742084106</v>
      </c>
      <c r="G22" s="87">
        <v>1089</v>
      </c>
      <c r="H22" s="87">
        <v>21</v>
      </c>
      <c r="I22" s="87">
        <f t="shared" si="3"/>
        <v>19292</v>
      </c>
      <c r="J22" s="88">
        <f t="shared" si="4"/>
        <v>94.55935692579159</v>
      </c>
      <c r="K22" s="87">
        <v>7453</v>
      </c>
      <c r="L22" s="88">
        <f t="shared" si="5"/>
        <v>36.530732281148907</v>
      </c>
      <c r="M22" s="87">
        <v>0</v>
      </c>
      <c r="N22" s="88">
        <f t="shared" si="6"/>
        <v>0</v>
      </c>
      <c r="O22" s="87">
        <v>271</v>
      </c>
      <c r="P22" s="87">
        <f t="shared" si="7"/>
        <v>11568</v>
      </c>
      <c r="Q22" s="87">
        <v>2896</v>
      </c>
      <c r="R22" s="87">
        <v>8672</v>
      </c>
      <c r="S22" s="87">
        <v>0</v>
      </c>
      <c r="T22" s="88">
        <f t="shared" si="8"/>
        <v>56.700323497696303</v>
      </c>
      <c r="U22" s="87">
        <v>77</v>
      </c>
      <c r="V22" s="85"/>
      <c r="W22" s="85" t="s">
        <v>262</v>
      </c>
      <c r="X22" s="85"/>
      <c r="Y22" s="85"/>
      <c r="Z22" s="85"/>
      <c r="AA22" s="85" t="s">
        <v>262</v>
      </c>
      <c r="AB22" s="85"/>
      <c r="AC22" s="85"/>
      <c r="AD22" s="115" t="s">
        <v>261</v>
      </c>
    </row>
    <row r="23" spans="1:30" ht="13.5" customHeight="1" x14ac:dyDescent="0.15">
      <c r="A23" s="85" t="s">
        <v>16</v>
      </c>
      <c r="B23" s="86" t="s">
        <v>291</v>
      </c>
      <c r="C23" s="85" t="s">
        <v>292</v>
      </c>
      <c r="D23" s="87">
        <f t="shared" si="0"/>
        <v>15153</v>
      </c>
      <c r="E23" s="87">
        <f t="shared" si="1"/>
        <v>3678</v>
      </c>
      <c r="F23" s="106">
        <f t="shared" si="2"/>
        <v>24.272421302712335</v>
      </c>
      <c r="G23" s="87">
        <v>3609</v>
      </c>
      <c r="H23" s="87">
        <v>69</v>
      </c>
      <c r="I23" s="87">
        <f t="shared" si="3"/>
        <v>11475</v>
      </c>
      <c r="J23" s="88">
        <f t="shared" si="4"/>
        <v>75.727578697287669</v>
      </c>
      <c r="K23" s="87">
        <v>4261</v>
      </c>
      <c r="L23" s="88">
        <f t="shared" si="5"/>
        <v>28.119844255262983</v>
      </c>
      <c r="M23" s="87">
        <v>0</v>
      </c>
      <c r="N23" s="88">
        <f t="shared" si="6"/>
        <v>0</v>
      </c>
      <c r="O23" s="87">
        <v>0</v>
      </c>
      <c r="P23" s="87">
        <f t="shared" si="7"/>
        <v>7214</v>
      </c>
      <c r="Q23" s="87">
        <v>1598</v>
      </c>
      <c r="R23" s="87">
        <v>5616</v>
      </c>
      <c r="S23" s="87">
        <v>0</v>
      </c>
      <c r="T23" s="88">
        <f t="shared" si="8"/>
        <v>47.607734442024679</v>
      </c>
      <c r="U23" s="87">
        <v>71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16</v>
      </c>
      <c r="B24" s="86" t="s">
        <v>293</v>
      </c>
      <c r="C24" s="85" t="s">
        <v>294</v>
      </c>
      <c r="D24" s="87">
        <f t="shared" si="0"/>
        <v>8120</v>
      </c>
      <c r="E24" s="87">
        <f t="shared" si="1"/>
        <v>1722</v>
      </c>
      <c r="F24" s="106">
        <f t="shared" si="2"/>
        <v>21.206896551724139</v>
      </c>
      <c r="G24" s="87">
        <v>1722</v>
      </c>
      <c r="H24" s="87">
        <v>0</v>
      </c>
      <c r="I24" s="87">
        <f t="shared" si="3"/>
        <v>6398</v>
      </c>
      <c r="J24" s="88">
        <f t="shared" si="4"/>
        <v>78.793103448275858</v>
      </c>
      <c r="K24" s="87">
        <v>2248</v>
      </c>
      <c r="L24" s="88">
        <f t="shared" si="5"/>
        <v>27.684729064039409</v>
      </c>
      <c r="M24" s="87">
        <v>55</v>
      </c>
      <c r="N24" s="88">
        <f t="shared" si="6"/>
        <v>0.67733990147783252</v>
      </c>
      <c r="O24" s="87">
        <v>0</v>
      </c>
      <c r="P24" s="87">
        <f t="shared" si="7"/>
        <v>4095</v>
      </c>
      <c r="Q24" s="87">
        <v>2660</v>
      </c>
      <c r="R24" s="87">
        <v>1043</v>
      </c>
      <c r="S24" s="87">
        <v>392</v>
      </c>
      <c r="T24" s="88">
        <f t="shared" si="8"/>
        <v>50.431034482758619</v>
      </c>
      <c r="U24" s="87">
        <v>76</v>
      </c>
      <c r="V24" s="85"/>
      <c r="W24" s="85"/>
      <c r="X24" s="85"/>
      <c r="Y24" s="85" t="s">
        <v>262</v>
      </c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16</v>
      </c>
      <c r="B25" s="86" t="s">
        <v>295</v>
      </c>
      <c r="C25" s="85" t="s">
        <v>296</v>
      </c>
      <c r="D25" s="87">
        <f t="shared" si="0"/>
        <v>3591</v>
      </c>
      <c r="E25" s="87">
        <f t="shared" si="1"/>
        <v>1533</v>
      </c>
      <c r="F25" s="106">
        <f t="shared" si="2"/>
        <v>42.690058479532162</v>
      </c>
      <c r="G25" s="87">
        <v>1533</v>
      </c>
      <c r="H25" s="87">
        <v>0</v>
      </c>
      <c r="I25" s="87">
        <f t="shared" si="3"/>
        <v>2058</v>
      </c>
      <c r="J25" s="88">
        <f t="shared" si="4"/>
        <v>57.309941520467831</v>
      </c>
      <c r="K25" s="87">
        <v>0</v>
      </c>
      <c r="L25" s="88">
        <f t="shared" si="5"/>
        <v>0</v>
      </c>
      <c r="M25" s="87">
        <v>0</v>
      </c>
      <c r="N25" s="88">
        <f t="shared" si="6"/>
        <v>0</v>
      </c>
      <c r="O25" s="87">
        <v>0</v>
      </c>
      <c r="P25" s="87">
        <f t="shared" si="7"/>
        <v>2058</v>
      </c>
      <c r="Q25" s="87">
        <v>230</v>
      </c>
      <c r="R25" s="87">
        <v>1704</v>
      </c>
      <c r="S25" s="87">
        <v>124</v>
      </c>
      <c r="T25" s="88">
        <f t="shared" si="8"/>
        <v>57.309941520467831</v>
      </c>
      <c r="U25" s="87">
        <v>32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16</v>
      </c>
      <c r="B26" s="86" t="s">
        <v>297</v>
      </c>
      <c r="C26" s="85" t="s">
        <v>298</v>
      </c>
      <c r="D26" s="87">
        <f t="shared" si="0"/>
        <v>9335</v>
      </c>
      <c r="E26" s="87">
        <f t="shared" si="1"/>
        <v>3663</v>
      </c>
      <c r="F26" s="106">
        <f t="shared" si="2"/>
        <v>39.239421531869311</v>
      </c>
      <c r="G26" s="87">
        <v>3663</v>
      </c>
      <c r="H26" s="87">
        <v>0</v>
      </c>
      <c r="I26" s="87">
        <f t="shared" si="3"/>
        <v>5672</v>
      </c>
      <c r="J26" s="88">
        <f t="shared" si="4"/>
        <v>60.760578468130689</v>
      </c>
      <c r="K26" s="87">
        <v>0</v>
      </c>
      <c r="L26" s="88">
        <f t="shared" si="5"/>
        <v>0</v>
      </c>
      <c r="M26" s="87">
        <v>0</v>
      </c>
      <c r="N26" s="88">
        <f t="shared" si="6"/>
        <v>0</v>
      </c>
      <c r="O26" s="87">
        <v>1648</v>
      </c>
      <c r="P26" s="87">
        <f t="shared" si="7"/>
        <v>4024</v>
      </c>
      <c r="Q26" s="87">
        <v>798</v>
      </c>
      <c r="R26" s="87">
        <v>3226</v>
      </c>
      <c r="S26" s="87">
        <v>0</v>
      </c>
      <c r="T26" s="88">
        <f t="shared" si="8"/>
        <v>43.106588109266205</v>
      </c>
      <c r="U26" s="87">
        <v>85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16</v>
      </c>
      <c r="B27" s="86" t="s">
        <v>299</v>
      </c>
      <c r="C27" s="85" t="s">
        <v>300</v>
      </c>
      <c r="D27" s="87">
        <f t="shared" si="0"/>
        <v>19126</v>
      </c>
      <c r="E27" s="87">
        <f t="shared" si="1"/>
        <v>5454</v>
      </c>
      <c r="F27" s="106">
        <f t="shared" si="2"/>
        <v>28.516156017985988</v>
      </c>
      <c r="G27" s="87">
        <v>5454</v>
      </c>
      <c r="H27" s="87">
        <v>0</v>
      </c>
      <c r="I27" s="87">
        <f t="shared" si="3"/>
        <v>13672</v>
      </c>
      <c r="J27" s="88">
        <f t="shared" si="4"/>
        <v>71.483843982014022</v>
      </c>
      <c r="K27" s="87">
        <v>0</v>
      </c>
      <c r="L27" s="88">
        <f t="shared" si="5"/>
        <v>0</v>
      </c>
      <c r="M27" s="87">
        <v>0</v>
      </c>
      <c r="N27" s="88">
        <f t="shared" si="6"/>
        <v>0</v>
      </c>
      <c r="O27" s="87">
        <v>2238</v>
      </c>
      <c r="P27" s="87">
        <f t="shared" si="7"/>
        <v>11434</v>
      </c>
      <c r="Q27" s="87">
        <v>3916</v>
      </c>
      <c r="R27" s="87">
        <v>7518</v>
      </c>
      <c r="S27" s="87">
        <v>0</v>
      </c>
      <c r="T27" s="88">
        <f t="shared" si="8"/>
        <v>59.782495032939451</v>
      </c>
      <c r="U27" s="87">
        <v>128</v>
      </c>
      <c r="V27" s="85"/>
      <c r="W27" s="85"/>
      <c r="X27" s="85" t="s">
        <v>262</v>
      </c>
      <c r="Y27" s="85"/>
      <c r="Z27" s="85"/>
      <c r="AA27" s="85"/>
      <c r="AB27" s="85" t="s">
        <v>262</v>
      </c>
      <c r="AC27" s="85"/>
      <c r="AD27" s="115" t="s">
        <v>261</v>
      </c>
    </row>
    <row r="28" spans="1:30" ht="13.5" customHeight="1" x14ac:dyDescent="0.15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 x14ac:dyDescent="0.15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 x14ac:dyDescent="0.15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 x14ac:dyDescent="0.15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 x14ac:dyDescent="0.15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27">
    <sortCondition ref="A8:A27"/>
    <sortCondition ref="B8:B27"/>
    <sortCondition ref="C8:C2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愛媛県</v>
      </c>
      <c r="B7" s="90" t="str">
        <f>水洗化人口等!B7</f>
        <v>38000</v>
      </c>
      <c r="C7" s="89" t="s">
        <v>198</v>
      </c>
      <c r="D7" s="91">
        <f t="shared" ref="D7:D27" si="0">SUM(E7,+H7,+K7)</f>
        <v>347369</v>
      </c>
      <c r="E7" s="91">
        <f t="shared" ref="E7:E27" si="1">SUM(F7:G7)</f>
        <v>0</v>
      </c>
      <c r="F7" s="91">
        <f>SUM(F$8:F$207)</f>
        <v>0</v>
      </c>
      <c r="G7" s="91">
        <f>SUM(G$8:G$207)</f>
        <v>0</v>
      </c>
      <c r="H7" s="91">
        <f t="shared" ref="H7:H27" si="2">SUM(I7:J7)</f>
        <v>10754</v>
      </c>
      <c r="I7" s="91">
        <f>SUM(I$8:I$207)</f>
        <v>5178</v>
      </c>
      <c r="J7" s="91">
        <f>SUM(J$8:J$207)</f>
        <v>5576</v>
      </c>
      <c r="K7" s="91">
        <f t="shared" ref="K7:K27" si="3">SUM(L7:M7)</f>
        <v>336615</v>
      </c>
      <c r="L7" s="91">
        <f>SUM(L$8:L$207)</f>
        <v>86280</v>
      </c>
      <c r="M7" s="91">
        <f>SUM(M$8:M$207)</f>
        <v>250335</v>
      </c>
      <c r="N7" s="91">
        <f t="shared" ref="N7:N27" si="4">SUM(O7,+V7,+AC7)</f>
        <v>347639</v>
      </c>
      <c r="O7" s="91">
        <f t="shared" ref="O7:O27" si="5">SUM(P7:U7)</f>
        <v>91458</v>
      </c>
      <c r="P7" s="91">
        <f t="shared" ref="P7:U7" si="6">SUM(P$8:P$207)</f>
        <v>78483</v>
      </c>
      <c r="Q7" s="91">
        <f t="shared" si="6"/>
        <v>0</v>
      </c>
      <c r="R7" s="91">
        <f t="shared" si="6"/>
        <v>0</v>
      </c>
      <c r="S7" s="91">
        <f t="shared" si="6"/>
        <v>12975</v>
      </c>
      <c r="T7" s="91">
        <f t="shared" si="6"/>
        <v>0</v>
      </c>
      <c r="U7" s="91">
        <f t="shared" si="6"/>
        <v>0</v>
      </c>
      <c r="V7" s="91">
        <f t="shared" ref="V7:V27" si="7">SUM(W7:AB7)</f>
        <v>255911</v>
      </c>
      <c r="W7" s="91">
        <f t="shared" ref="W7:AB7" si="8">SUM(W$8:W$207)</f>
        <v>239155</v>
      </c>
      <c r="X7" s="91">
        <f t="shared" si="8"/>
        <v>0</v>
      </c>
      <c r="Y7" s="91">
        <f t="shared" si="8"/>
        <v>0</v>
      </c>
      <c r="Z7" s="91">
        <f t="shared" si="8"/>
        <v>16756</v>
      </c>
      <c r="AA7" s="91">
        <f t="shared" si="8"/>
        <v>0</v>
      </c>
      <c r="AB7" s="91">
        <f t="shared" si="8"/>
        <v>0</v>
      </c>
      <c r="AC7" s="91">
        <f t="shared" ref="AC7:AC27" si="9">SUM(AD7:AE7)</f>
        <v>270</v>
      </c>
      <c r="AD7" s="91">
        <f>SUM(AD$8:AD$207)</f>
        <v>270</v>
      </c>
      <c r="AE7" s="91">
        <f>SUM(AE$8:AE$207)</f>
        <v>0</v>
      </c>
      <c r="AF7" s="91">
        <f t="shared" ref="AF7:AF27" si="10">SUM(AG7:AI7)</f>
        <v>3508</v>
      </c>
      <c r="AG7" s="91">
        <f>SUM(AG$8:AG$207)</f>
        <v>3508</v>
      </c>
      <c r="AH7" s="91">
        <f>SUM(AH$8:AH$207)</f>
        <v>0</v>
      </c>
      <c r="AI7" s="91">
        <f>SUM(AI$8:AI$207)</f>
        <v>0</v>
      </c>
      <c r="AJ7" s="91">
        <f t="shared" ref="AJ7:AJ27" si="11">SUM(AK7:AS7)</f>
        <v>24118</v>
      </c>
      <c r="AK7" s="91">
        <f t="shared" ref="AK7:AS7" si="12">SUM(AK$8:AK$207)</f>
        <v>20711</v>
      </c>
      <c r="AL7" s="91">
        <f t="shared" si="12"/>
        <v>0</v>
      </c>
      <c r="AM7" s="91">
        <f t="shared" si="12"/>
        <v>3353</v>
      </c>
      <c r="AN7" s="91">
        <f t="shared" si="12"/>
        <v>0</v>
      </c>
      <c r="AO7" s="91">
        <f t="shared" si="12"/>
        <v>0</v>
      </c>
      <c r="AP7" s="91">
        <f t="shared" si="12"/>
        <v>0</v>
      </c>
      <c r="AQ7" s="91">
        <f t="shared" si="12"/>
        <v>0</v>
      </c>
      <c r="AR7" s="91">
        <f t="shared" si="12"/>
        <v>9</v>
      </c>
      <c r="AS7" s="91">
        <f t="shared" si="12"/>
        <v>45</v>
      </c>
      <c r="AT7" s="91">
        <f t="shared" ref="AT7:AT27" si="13">SUM(AU7:AY7)</f>
        <v>102</v>
      </c>
      <c r="AU7" s="91">
        <f>SUM(AU$8:AU$207)</f>
        <v>101</v>
      </c>
      <c r="AV7" s="91">
        <f>SUM(AV$8:AV$207)</f>
        <v>0</v>
      </c>
      <c r="AW7" s="91">
        <f>SUM(AW$8:AW$207)</f>
        <v>1</v>
      </c>
      <c r="AX7" s="91">
        <f>SUM(AX$8:AX$207)</f>
        <v>0</v>
      </c>
      <c r="AY7" s="91">
        <f>SUM(AY$8:AY$207)</f>
        <v>0</v>
      </c>
      <c r="AZ7" s="91">
        <f t="shared" ref="AZ7:AZ27" si="14">SUM(BA7:BC7)</f>
        <v>1633</v>
      </c>
      <c r="BA7" s="91">
        <f>SUM(BA$8:BA$207)</f>
        <v>1633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16</v>
      </c>
      <c r="B8" s="96" t="s">
        <v>259</v>
      </c>
      <c r="C8" s="85" t="s">
        <v>260</v>
      </c>
      <c r="D8" s="87">
        <f t="shared" si="0"/>
        <v>103210</v>
      </c>
      <c r="E8" s="87">
        <f t="shared" si="1"/>
        <v>0</v>
      </c>
      <c r="F8" s="87">
        <v>0</v>
      </c>
      <c r="G8" s="87">
        <v>0</v>
      </c>
      <c r="H8" s="87">
        <f t="shared" si="2"/>
        <v>32</v>
      </c>
      <c r="I8" s="87">
        <v>32</v>
      </c>
      <c r="J8" s="87">
        <v>0</v>
      </c>
      <c r="K8" s="87">
        <f t="shared" si="3"/>
        <v>103178</v>
      </c>
      <c r="L8" s="87">
        <v>8487</v>
      </c>
      <c r="M8" s="87">
        <v>94691</v>
      </c>
      <c r="N8" s="87">
        <f t="shared" si="4"/>
        <v>103287</v>
      </c>
      <c r="O8" s="87">
        <f t="shared" si="5"/>
        <v>8519</v>
      </c>
      <c r="P8" s="87">
        <v>8519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94691</v>
      </c>
      <c r="W8" s="87">
        <v>94691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77</v>
      </c>
      <c r="AD8" s="87">
        <v>77</v>
      </c>
      <c r="AE8" s="87">
        <v>0</v>
      </c>
      <c r="AF8" s="87">
        <f t="shared" si="10"/>
        <v>2721</v>
      </c>
      <c r="AG8" s="87">
        <v>2721</v>
      </c>
      <c r="AH8" s="87">
        <v>0</v>
      </c>
      <c r="AI8" s="87">
        <v>0</v>
      </c>
      <c r="AJ8" s="87">
        <f t="shared" si="11"/>
        <v>2721</v>
      </c>
      <c r="AK8" s="87">
        <v>0</v>
      </c>
      <c r="AL8" s="87">
        <v>0</v>
      </c>
      <c r="AM8" s="87">
        <v>2712</v>
      </c>
      <c r="AN8" s="87">
        <v>0</v>
      </c>
      <c r="AO8" s="87">
        <v>0</v>
      </c>
      <c r="AP8" s="87">
        <v>0</v>
      </c>
      <c r="AQ8" s="87">
        <v>0</v>
      </c>
      <c r="AR8" s="87">
        <v>9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16</v>
      </c>
      <c r="B9" s="96" t="s">
        <v>263</v>
      </c>
      <c r="C9" s="85" t="s">
        <v>264</v>
      </c>
      <c r="D9" s="87">
        <f t="shared" si="0"/>
        <v>23317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23317</v>
      </c>
      <c r="L9" s="87">
        <v>3284</v>
      </c>
      <c r="M9" s="87">
        <v>20033</v>
      </c>
      <c r="N9" s="87">
        <f t="shared" si="4"/>
        <v>23340</v>
      </c>
      <c r="O9" s="87">
        <f t="shared" si="5"/>
        <v>3284</v>
      </c>
      <c r="P9" s="87">
        <v>3284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20033</v>
      </c>
      <c r="W9" s="87">
        <v>20033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23</v>
      </c>
      <c r="AD9" s="87">
        <v>23</v>
      </c>
      <c r="AE9" s="87">
        <v>0</v>
      </c>
      <c r="AF9" s="87">
        <f t="shared" si="10"/>
        <v>25</v>
      </c>
      <c r="AG9" s="87">
        <v>25</v>
      </c>
      <c r="AH9" s="87">
        <v>0</v>
      </c>
      <c r="AI9" s="87">
        <v>0</v>
      </c>
      <c r="AJ9" s="87">
        <f t="shared" si="11"/>
        <v>25</v>
      </c>
      <c r="AK9" s="87">
        <v>0</v>
      </c>
      <c r="AL9" s="87">
        <v>0</v>
      </c>
      <c r="AM9" s="87">
        <v>25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633</v>
      </c>
      <c r="BA9" s="87">
        <v>633</v>
      </c>
      <c r="BB9" s="87">
        <v>0</v>
      </c>
      <c r="BC9" s="87">
        <v>0</v>
      </c>
    </row>
    <row r="10" spans="1:55" ht="13.5" customHeight="1" x14ac:dyDescent="0.15">
      <c r="A10" s="98" t="s">
        <v>16</v>
      </c>
      <c r="B10" s="96" t="s">
        <v>265</v>
      </c>
      <c r="C10" s="85" t="s">
        <v>266</v>
      </c>
      <c r="D10" s="87">
        <f t="shared" si="0"/>
        <v>36661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36661</v>
      </c>
      <c r="L10" s="87">
        <v>18896</v>
      </c>
      <c r="M10" s="87">
        <v>17765</v>
      </c>
      <c r="N10" s="87">
        <f t="shared" si="4"/>
        <v>36661</v>
      </c>
      <c r="O10" s="87">
        <f t="shared" si="5"/>
        <v>18896</v>
      </c>
      <c r="P10" s="87">
        <v>18896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17765</v>
      </c>
      <c r="W10" s="87">
        <v>17765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0</v>
      </c>
      <c r="AG10" s="87">
        <v>0</v>
      </c>
      <c r="AH10" s="87">
        <v>0</v>
      </c>
      <c r="AI10" s="87">
        <v>0</v>
      </c>
      <c r="AJ10" s="87">
        <f t="shared" si="11"/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16</v>
      </c>
      <c r="B11" s="96" t="s">
        <v>267</v>
      </c>
      <c r="C11" s="85" t="s">
        <v>268</v>
      </c>
      <c r="D11" s="87">
        <f t="shared" si="0"/>
        <v>5437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5437</v>
      </c>
      <c r="L11" s="87">
        <v>1111</v>
      </c>
      <c r="M11" s="87">
        <v>4326</v>
      </c>
      <c r="N11" s="87">
        <f t="shared" si="4"/>
        <v>5437</v>
      </c>
      <c r="O11" s="87">
        <f t="shared" si="5"/>
        <v>1111</v>
      </c>
      <c r="P11" s="87">
        <v>1111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4326</v>
      </c>
      <c r="W11" s="87">
        <v>4326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8</v>
      </c>
      <c r="AG11" s="87">
        <v>8</v>
      </c>
      <c r="AH11" s="87">
        <v>0</v>
      </c>
      <c r="AI11" s="87">
        <v>0</v>
      </c>
      <c r="AJ11" s="87">
        <f t="shared" si="11"/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8</v>
      </c>
      <c r="AU11" s="87">
        <v>8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16</v>
      </c>
      <c r="B12" s="96" t="s">
        <v>269</v>
      </c>
      <c r="C12" s="85" t="s">
        <v>270</v>
      </c>
      <c r="D12" s="87">
        <f t="shared" si="0"/>
        <v>27666</v>
      </c>
      <c r="E12" s="87">
        <f t="shared" si="1"/>
        <v>0</v>
      </c>
      <c r="F12" s="87">
        <v>0</v>
      </c>
      <c r="G12" s="87">
        <v>0</v>
      </c>
      <c r="H12" s="87">
        <f t="shared" si="2"/>
        <v>308</v>
      </c>
      <c r="I12" s="87">
        <v>308</v>
      </c>
      <c r="J12" s="87">
        <v>0</v>
      </c>
      <c r="K12" s="87">
        <f t="shared" si="3"/>
        <v>27358</v>
      </c>
      <c r="L12" s="87">
        <v>12484</v>
      </c>
      <c r="M12" s="87">
        <v>14874</v>
      </c>
      <c r="N12" s="87">
        <f t="shared" si="4"/>
        <v>27666</v>
      </c>
      <c r="O12" s="87">
        <f t="shared" si="5"/>
        <v>12792</v>
      </c>
      <c r="P12" s="87">
        <v>0</v>
      </c>
      <c r="Q12" s="87">
        <v>0</v>
      </c>
      <c r="R12" s="87">
        <v>0</v>
      </c>
      <c r="S12" s="87">
        <v>12792</v>
      </c>
      <c r="T12" s="87">
        <v>0</v>
      </c>
      <c r="U12" s="87">
        <v>0</v>
      </c>
      <c r="V12" s="87">
        <f t="shared" si="7"/>
        <v>14874</v>
      </c>
      <c r="W12" s="87">
        <v>0</v>
      </c>
      <c r="X12" s="87">
        <v>0</v>
      </c>
      <c r="Y12" s="87">
        <v>0</v>
      </c>
      <c r="Z12" s="87">
        <v>14874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0</v>
      </c>
      <c r="AG12" s="87">
        <v>0</v>
      </c>
      <c r="AH12" s="87">
        <v>0</v>
      </c>
      <c r="AI12" s="87">
        <v>0</v>
      </c>
      <c r="AJ12" s="87">
        <f t="shared" si="11"/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16</v>
      </c>
      <c r="B13" s="96" t="s">
        <v>271</v>
      </c>
      <c r="C13" s="85" t="s">
        <v>272</v>
      </c>
      <c r="D13" s="87">
        <f t="shared" si="0"/>
        <v>26426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26426</v>
      </c>
      <c r="L13" s="87">
        <v>5272</v>
      </c>
      <c r="M13" s="87">
        <v>21154</v>
      </c>
      <c r="N13" s="87">
        <f t="shared" si="4"/>
        <v>26490</v>
      </c>
      <c r="O13" s="87">
        <f t="shared" si="5"/>
        <v>5272</v>
      </c>
      <c r="P13" s="87">
        <v>5272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21154</v>
      </c>
      <c r="W13" s="87">
        <v>21154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64</v>
      </c>
      <c r="AD13" s="87">
        <v>64</v>
      </c>
      <c r="AE13" s="87">
        <v>0</v>
      </c>
      <c r="AF13" s="87">
        <f t="shared" si="10"/>
        <v>31</v>
      </c>
      <c r="AG13" s="87">
        <v>31</v>
      </c>
      <c r="AH13" s="87">
        <v>0</v>
      </c>
      <c r="AI13" s="87">
        <v>0</v>
      </c>
      <c r="AJ13" s="87">
        <f t="shared" si="11"/>
        <v>31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31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741</v>
      </c>
      <c r="BA13" s="87">
        <v>741</v>
      </c>
      <c r="BB13" s="87">
        <v>0</v>
      </c>
      <c r="BC13" s="87">
        <v>0</v>
      </c>
    </row>
    <row r="14" spans="1:55" ht="13.5" customHeight="1" x14ac:dyDescent="0.15">
      <c r="A14" s="98" t="s">
        <v>16</v>
      </c>
      <c r="B14" s="96" t="s">
        <v>273</v>
      </c>
      <c r="C14" s="85" t="s">
        <v>274</v>
      </c>
      <c r="D14" s="87">
        <f t="shared" si="0"/>
        <v>15926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15926</v>
      </c>
      <c r="L14" s="87">
        <v>5086</v>
      </c>
      <c r="M14" s="87">
        <v>10840</v>
      </c>
      <c r="N14" s="87">
        <f t="shared" si="4"/>
        <v>15956</v>
      </c>
      <c r="O14" s="87">
        <f t="shared" si="5"/>
        <v>5086</v>
      </c>
      <c r="P14" s="87">
        <v>5086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10840</v>
      </c>
      <c r="W14" s="87">
        <v>10840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30</v>
      </c>
      <c r="AD14" s="87">
        <v>30</v>
      </c>
      <c r="AE14" s="87">
        <v>0</v>
      </c>
      <c r="AF14" s="87">
        <f t="shared" si="10"/>
        <v>30</v>
      </c>
      <c r="AG14" s="87">
        <v>30</v>
      </c>
      <c r="AH14" s="87">
        <v>0</v>
      </c>
      <c r="AI14" s="87">
        <v>0</v>
      </c>
      <c r="AJ14" s="87">
        <f t="shared" si="11"/>
        <v>15926</v>
      </c>
      <c r="AK14" s="87">
        <v>15926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30</v>
      </c>
      <c r="AU14" s="87">
        <v>30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16</v>
      </c>
      <c r="B15" s="96" t="s">
        <v>275</v>
      </c>
      <c r="C15" s="85" t="s">
        <v>276</v>
      </c>
      <c r="D15" s="87">
        <f t="shared" si="0"/>
        <v>11825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11825</v>
      </c>
      <c r="L15" s="87">
        <v>2127</v>
      </c>
      <c r="M15" s="87">
        <v>9698</v>
      </c>
      <c r="N15" s="87">
        <f t="shared" si="4"/>
        <v>11838</v>
      </c>
      <c r="O15" s="87">
        <f t="shared" si="5"/>
        <v>2127</v>
      </c>
      <c r="P15" s="87">
        <v>2127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9698</v>
      </c>
      <c r="W15" s="87">
        <v>9698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13</v>
      </c>
      <c r="AD15" s="87">
        <v>13</v>
      </c>
      <c r="AE15" s="87">
        <v>0</v>
      </c>
      <c r="AF15" s="87">
        <f t="shared" si="10"/>
        <v>20</v>
      </c>
      <c r="AG15" s="87">
        <v>20</v>
      </c>
      <c r="AH15" s="87">
        <v>0</v>
      </c>
      <c r="AI15" s="87">
        <v>0</v>
      </c>
      <c r="AJ15" s="87">
        <f t="shared" si="11"/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20</v>
      </c>
      <c r="AU15" s="87">
        <v>20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37</v>
      </c>
      <c r="BA15" s="87">
        <v>37</v>
      </c>
      <c r="BB15" s="87">
        <v>0</v>
      </c>
      <c r="BC15" s="87">
        <v>0</v>
      </c>
    </row>
    <row r="16" spans="1:55" ht="13.5" customHeight="1" x14ac:dyDescent="0.15">
      <c r="A16" s="98" t="s">
        <v>16</v>
      </c>
      <c r="B16" s="96" t="s">
        <v>277</v>
      </c>
      <c r="C16" s="85" t="s">
        <v>278</v>
      </c>
      <c r="D16" s="87">
        <f t="shared" si="0"/>
        <v>19145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19145</v>
      </c>
      <c r="L16" s="87">
        <v>6076</v>
      </c>
      <c r="M16" s="87">
        <v>13069</v>
      </c>
      <c r="N16" s="87">
        <f t="shared" si="4"/>
        <v>19145</v>
      </c>
      <c r="O16" s="87">
        <f t="shared" si="5"/>
        <v>6076</v>
      </c>
      <c r="P16" s="87">
        <v>6076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13069</v>
      </c>
      <c r="W16" s="87">
        <v>13069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22</v>
      </c>
      <c r="AG16" s="87">
        <v>22</v>
      </c>
      <c r="AH16" s="87">
        <v>0</v>
      </c>
      <c r="AI16" s="87">
        <v>0</v>
      </c>
      <c r="AJ16" s="87">
        <f t="shared" si="11"/>
        <v>130</v>
      </c>
      <c r="AK16" s="87">
        <v>130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22</v>
      </c>
      <c r="AU16" s="87">
        <v>22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15</v>
      </c>
      <c r="BA16" s="87">
        <v>15</v>
      </c>
      <c r="BB16" s="87">
        <v>0</v>
      </c>
      <c r="BC16" s="87">
        <v>0</v>
      </c>
    </row>
    <row r="17" spans="1:55" ht="13.5" customHeight="1" x14ac:dyDescent="0.15">
      <c r="A17" s="98" t="s">
        <v>16</v>
      </c>
      <c r="B17" s="96" t="s">
        <v>279</v>
      </c>
      <c r="C17" s="85" t="s">
        <v>280</v>
      </c>
      <c r="D17" s="87">
        <f t="shared" si="0"/>
        <v>11759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11759</v>
      </c>
      <c r="L17" s="87">
        <v>5670</v>
      </c>
      <c r="M17" s="87">
        <v>6089</v>
      </c>
      <c r="N17" s="87">
        <f t="shared" si="4"/>
        <v>11759</v>
      </c>
      <c r="O17" s="87">
        <f t="shared" si="5"/>
        <v>5670</v>
      </c>
      <c r="P17" s="87">
        <v>5670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6089</v>
      </c>
      <c r="W17" s="87">
        <v>6089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14</v>
      </c>
      <c r="AG17" s="87">
        <v>14</v>
      </c>
      <c r="AH17" s="87">
        <v>0</v>
      </c>
      <c r="AI17" s="87">
        <v>0</v>
      </c>
      <c r="AJ17" s="87">
        <f t="shared" si="11"/>
        <v>14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14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175</v>
      </c>
      <c r="BA17" s="87">
        <v>175</v>
      </c>
      <c r="BB17" s="87">
        <v>0</v>
      </c>
      <c r="BC17" s="87">
        <v>0</v>
      </c>
    </row>
    <row r="18" spans="1:55" ht="13.5" customHeight="1" x14ac:dyDescent="0.15">
      <c r="A18" s="98" t="s">
        <v>16</v>
      </c>
      <c r="B18" s="96" t="s">
        <v>281</v>
      </c>
      <c r="C18" s="85" t="s">
        <v>282</v>
      </c>
      <c r="D18" s="87">
        <f t="shared" si="0"/>
        <v>8157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8157</v>
      </c>
      <c r="L18" s="87">
        <v>1410</v>
      </c>
      <c r="M18" s="87">
        <v>6747</v>
      </c>
      <c r="N18" s="87">
        <f t="shared" si="4"/>
        <v>8185</v>
      </c>
      <c r="O18" s="87">
        <f t="shared" si="5"/>
        <v>1410</v>
      </c>
      <c r="P18" s="87">
        <v>1410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6747</v>
      </c>
      <c r="W18" s="87">
        <v>6747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28</v>
      </c>
      <c r="AD18" s="87">
        <v>28</v>
      </c>
      <c r="AE18" s="87">
        <v>0</v>
      </c>
      <c r="AF18" s="87">
        <f t="shared" si="10"/>
        <v>214</v>
      </c>
      <c r="AG18" s="87">
        <v>214</v>
      </c>
      <c r="AH18" s="87">
        <v>0</v>
      </c>
      <c r="AI18" s="87">
        <v>0</v>
      </c>
      <c r="AJ18" s="87">
        <f t="shared" si="11"/>
        <v>214</v>
      </c>
      <c r="AK18" s="87">
        <v>0</v>
      </c>
      <c r="AL18" s="87">
        <v>0</v>
      </c>
      <c r="AM18" s="87">
        <v>214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1</v>
      </c>
      <c r="AU18" s="87">
        <v>0</v>
      </c>
      <c r="AV18" s="87">
        <v>0</v>
      </c>
      <c r="AW18" s="87">
        <v>1</v>
      </c>
      <c r="AX18" s="87">
        <v>0</v>
      </c>
      <c r="AY18" s="87">
        <v>0</v>
      </c>
      <c r="AZ18" s="87">
        <f t="shared" si="14"/>
        <v>1</v>
      </c>
      <c r="BA18" s="87">
        <v>1</v>
      </c>
      <c r="BB18" s="87">
        <v>0</v>
      </c>
      <c r="BC18" s="87">
        <v>0</v>
      </c>
    </row>
    <row r="19" spans="1:55" ht="13.5" customHeight="1" x14ac:dyDescent="0.15">
      <c r="A19" s="98" t="s">
        <v>16</v>
      </c>
      <c r="B19" s="96" t="s">
        <v>283</v>
      </c>
      <c r="C19" s="85" t="s">
        <v>284</v>
      </c>
      <c r="D19" s="87">
        <f t="shared" si="0"/>
        <v>2065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2065</v>
      </c>
      <c r="L19" s="87">
        <v>183</v>
      </c>
      <c r="M19" s="87">
        <v>1882</v>
      </c>
      <c r="N19" s="87">
        <f t="shared" si="4"/>
        <v>2065</v>
      </c>
      <c r="O19" s="87">
        <f t="shared" si="5"/>
        <v>183</v>
      </c>
      <c r="P19" s="87">
        <v>0</v>
      </c>
      <c r="Q19" s="87">
        <v>0</v>
      </c>
      <c r="R19" s="87">
        <v>0</v>
      </c>
      <c r="S19" s="87">
        <v>183</v>
      </c>
      <c r="T19" s="87">
        <v>0</v>
      </c>
      <c r="U19" s="87">
        <v>0</v>
      </c>
      <c r="V19" s="87">
        <f t="shared" si="7"/>
        <v>1882</v>
      </c>
      <c r="W19" s="87">
        <v>0</v>
      </c>
      <c r="X19" s="87">
        <v>0</v>
      </c>
      <c r="Y19" s="87">
        <v>0</v>
      </c>
      <c r="Z19" s="87">
        <v>1882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0</v>
      </c>
      <c r="AG19" s="87">
        <v>0</v>
      </c>
      <c r="AH19" s="87">
        <v>0</v>
      </c>
      <c r="AI19" s="87">
        <v>0</v>
      </c>
      <c r="AJ19" s="87">
        <f t="shared" si="11"/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16</v>
      </c>
      <c r="B20" s="96" t="s">
        <v>285</v>
      </c>
      <c r="C20" s="85" t="s">
        <v>286</v>
      </c>
      <c r="D20" s="87">
        <f t="shared" si="0"/>
        <v>4056</v>
      </c>
      <c r="E20" s="87">
        <f t="shared" si="1"/>
        <v>0</v>
      </c>
      <c r="F20" s="87">
        <v>0</v>
      </c>
      <c r="G20" s="87">
        <v>0</v>
      </c>
      <c r="H20" s="87">
        <f t="shared" si="2"/>
        <v>4056</v>
      </c>
      <c r="I20" s="87">
        <v>1858</v>
      </c>
      <c r="J20" s="87">
        <v>2198</v>
      </c>
      <c r="K20" s="87">
        <f t="shared" si="3"/>
        <v>0</v>
      </c>
      <c r="L20" s="87">
        <v>0</v>
      </c>
      <c r="M20" s="87">
        <v>0</v>
      </c>
      <c r="N20" s="87">
        <f t="shared" si="4"/>
        <v>4056</v>
      </c>
      <c r="O20" s="87">
        <f t="shared" si="5"/>
        <v>1858</v>
      </c>
      <c r="P20" s="87">
        <v>1858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2198</v>
      </c>
      <c r="W20" s="87">
        <v>2198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0</v>
      </c>
      <c r="AG20" s="87">
        <v>0</v>
      </c>
      <c r="AH20" s="87">
        <v>0</v>
      </c>
      <c r="AI20" s="87">
        <v>0</v>
      </c>
      <c r="AJ20" s="87">
        <f t="shared" si="11"/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16</v>
      </c>
      <c r="B21" s="96" t="s">
        <v>287</v>
      </c>
      <c r="C21" s="85" t="s">
        <v>288</v>
      </c>
      <c r="D21" s="87">
        <f t="shared" si="0"/>
        <v>11478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11478</v>
      </c>
      <c r="L21" s="87">
        <v>1843</v>
      </c>
      <c r="M21" s="87">
        <v>9635</v>
      </c>
      <c r="N21" s="87">
        <f t="shared" si="4"/>
        <v>11478</v>
      </c>
      <c r="O21" s="87">
        <f t="shared" si="5"/>
        <v>1843</v>
      </c>
      <c r="P21" s="87">
        <v>1843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9635</v>
      </c>
      <c r="W21" s="87">
        <v>9635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10</v>
      </c>
      <c r="AG21" s="87">
        <v>10</v>
      </c>
      <c r="AH21" s="87">
        <v>0</v>
      </c>
      <c r="AI21" s="87">
        <v>0</v>
      </c>
      <c r="AJ21" s="87">
        <f t="shared" si="11"/>
        <v>10</v>
      </c>
      <c r="AK21" s="87">
        <v>10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10</v>
      </c>
      <c r="AU21" s="87">
        <v>10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31</v>
      </c>
      <c r="BA21" s="87">
        <v>31</v>
      </c>
      <c r="BB21" s="87">
        <v>0</v>
      </c>
      <c r="BC21" s="87">
        <v>0</v>
      </c>
    </row>
    <row r="22" spans="1:55" ht="13.5" customHeight="1" x14ac:dyDescent="0.15">
      <c r="A22" s="98" t="s">
        <v>16</v>
      </c>
      <c r="B22" s="96" t="s">
        <v>289</v>
      </c>
      <c r="C22" s="85" t="s">
        <v>290</v>
      </c>
      <c r="D22" s="87">
        <f t="shared" si="0"/>
        <v>9286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9286</v>
      </c>
      <c r="L22" s="87">
        <v>730</v>
      </c>
      <c r="M22" s="87">
        <v>8556</v>
      </c>
      <c r="N22" s="87">
        <f t="shared" si="4"/>
        <v>9289</v>
      </c>
      <c r="O22" s="87">
        <f t="shared" si="5"/>
        <v>730</v>
      </c>
      <c r="P22" s="87">
        <v>730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8556</v>
      </c>
      <c r="W22" s="87">
        <v>8556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3</v>
      </c>
      <c r="AD22" s="87">
        <v>3</v>
      </c>
      <c r="AE22" s="87">
        <v>0</v>
      </c>
      <c r="AF22" s="87">
        <f t="shared" si="10"/>
        <v>240</v>
      </c>
      <c r="AG22" s="87">
        <v>240</v>
      </c>
      <c r="AH22" s="87">
        <v>0</v>
      </c>
      <c r="AI22" s="87">
        <v>0</v>
      </c>
      <c r="AJ22" s="87">
        <f t="shared" si="11"/>
        <v>427</v>
      </c>
      <c r="AK22" s="87">
        <v>187</v>
      </c>
      <c r="AL22" s="87">
        <v>0</v>
      </c>
      <c r="AM22" s="87">
        <v>240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16</v>
      </c>
      <c r="B23" s="96" t="s">
        <v>291</v>
      </c>
      <c r="C23" s="85" t="s">
        <v>292</v>
      </c>
      <c r="D23" s="87">
        <f t="shared" si="0"/>
        <v>4458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4458</v>
      </c>
      <c r="L23" s="87">
        <v>1669</v>
      </c>
      <c r="M23" s="87">
        <v>2789</v>
      </c>
      <c r="N23" s="87">
        <f t="shared" si="4"/>
        <v>4490</v>
      </c>
      <c r="O23" s="87">
        <f t="shared" si="5"/>
        <v>1669</v>
      </c>
      <c r="P23" s="87">
        <v>1669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2789</v>
      </c>
      <c r="W23" s="87">
        <v>2789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32</v>
      </c>
      <c r="AD23" s="87">
        <v>32</v>
      </c>
      <c r="AE23" s="87">
        <v>0</v>
      </c>
      <c r="AF23" s="87">
        <f t="shared" si="10"/>
        <v>11</v>
      </c>
      <c r="AG23" s="87">
        <v>11</v>
      </c>
      <c r="AH23" s="87">
        <v>0</v>
      </c>
      <c r="AI23" s="87">
        <v>0</v>
      </c>
      <c r="AJ23" s="87">
        <f t="shared" si="11"/>
        <v>4458</v>
      </c>
      <c r="AK23" s="87">
        <v>4458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11</v>
      </c>
      <c r="AU23" s="87">
        <v>11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16</v>
      </c>
      <c r="B24" s="96" t="s">
        <v>293</v>
      </c>
      <c r="C24" s="85" t="s">
        <v>294</v>
      </c>
      <c r="D24" s="87">
        <f t="shared" si="0"/>
        <v>1987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1987</v>
      </c>
      <c r="L24" s="87">
        <v>741</v>
      </c>
      <c r="M24" s="87">
        <v>1246</v>
      </c>
      <c r="N24" s="87">
        <f t="shared" si="4"/>
        <v>1987</v>
      </c>
      <c r="O24" s="87">
        <f t="shared" si="5"/>
        <v>741</v>
      </c>
      <c r="P24" s="87">
        <v>741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1246</v>
      </c>
      <c r="W24" s="87">
        <v>1246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0</v>
      </c>
      <c r="AG24" s="87">
        <v>0</v>
      </c>
      <c r="AH24" s="87">
        <v>0</v>
      </c>
      <c r="AI24" s="87">
        <v>0</v>
      </c>
      <c r="AJ24" s="87">
        <f t="shared" si="11"/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16</v>
      </c>
      <c r="B25" s="96" t="s">
        <v>295</v>
      </c>
      <c r="C25" s="85" t="s">
        <v>296</v>
      </c>
      <c r="D25" s="87">
        <f t="shared" si="0"/>
        <v>3498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3498</v>
      </c>
      <c r="L25" s="87">
        <v>1875</v>
      </c>
      <c r="M25" s="87">
        <v>1623</v>
      </c>
      <c r="N25" s="87">
        <f t="shared" si="4"/>
        <v>3498</v>
      </c>
      <c r="O25" s="87">
        <f t="shared" si="5"/>
        <v>1875</v>
      </c>
      <c r="P25" s="87">
        <v>1875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1623</v>
      </c>
      <c r="W25" s="87">
        <v>1623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0</v>
      </c>
      <c r="AG25" s="87">
        <v>0</v>
      </c>
      <c r="AH25" s="87">
        <v>0</v>
      </c>
      <c r="AI25" s="87">
        <v>0</v>
      </c>
      <c r="AJ25" s="87">
        <f t="shared" si="11"/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16</v>
      </c>
      <c r="B26" s="96" t="s">
        <v>297</v>
      </c>
      <c r="C26" s="85" t="s">
        <v>298</v>
      </c>
      <c r="D26" s="87">
        <f t="shared" si="0"/>
        <v>6358</v>
      </c>
      <c r="E26" s="87">
        <f t="shared" si="1"/>
        <v>0</v>
      </c>
      <c r="F26" s="87">
        <v>0</v>
      </c>
      <c r="G26" s="87">
        <v>0</v>
      </c>
      <c r="H26" s="87">
        <f t="shared" si="2"/>
        <v>6358</v>
      </c>
      <c r="I26" s="87">
        <v>2980</v>
      </c>
      <c r="J26" s="87">
        <v>3378</v>
      </c>
      <c r="K26" s="87">
        <f t="shared" si="3"/>
        <v>0</v>
      </c>
      <c r="L26" s="87">
        <v>0</v>
      </c>
      <c r="M26" s="87">
        <v>0</v>
      </c>
      <c r="N26" s="87">
        <f t="shared" si="4"/>
        <v>6358</v>
      </c>
      <c r="O26" s="87">
        <f t="shared" si="5"/>
        <v>2980</v>
      </c>
      <c r="P26" s="87">
        <v>2980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3378</v>
      </c>
      <c r="W26" s="87">
        <v>3378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162</v>
      </c>
      <c r="AG26" s="87">
        <v>162</v>
      </c>
      <c r="AH26" s="87">
        <v>0</v>
      </c>
      <c r="AI26" s="87">
        <v>0</v>
      </c>
      <c r="AJ26" s="87">
        <f t="shared" si="11"/>
        <v>162</v>
      </c>
      <c r="AK26" s="87">
        <v>0</v>
      </c>
      <c r="AL26" s="87">
        <v>0</v>
      </c>
      <c r="AM26" s="87">
        <v>162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16</v>
      </c>
      <c r="B27" s="96" t="s">
        <v>299</v>
      </c>
      <c r="C27" s="85" t="s">
        <v>300</v>
      </c>
      <c r="D27" s="87">
        <f t="shared" si="0"/>
        <v>14654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14654</v>
      </c>
      <c r="L27" s="87">
        <v>9336</v>
      </c>
      <c r="M27" s="87">
        <v>5318</v>
      </c>
      <c r="N27" s="87">
        <f t="shared" si="4"/>
        <v>14654</v>
      </c>
      <c r="O27" s="87">
        <f t="shared" si="5"/>
        <v>9336</v>
      </c>
      <c r="P27" s="87">
        <v>9336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5318</v>
      </c>
      <c r="W27" s="87">
        <v>5318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 x14ac:dyDescent="0.15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 x14ac:dyDescent="0.15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 x14ac:dyDescent="0.15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 x14ac:dyDescent="0.15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27">
    <sortCondition ref="A8:A27"/>
    <sortCondition ref="B8:B27"/>
    <sortCondition ref="C8:C2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38000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38201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38202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38203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38204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38205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38206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38207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38210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38213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38214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38215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38356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38386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38401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38402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38422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38442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38484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38488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38506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2025-01-10T06:45:55Z</dcterms:modified>
</cp:coreProperties>
</file>