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cycle\Desktop\環境省廃棄物実態調査集約結果（22静岡県）\"/>
    </mc:Choice>
  </mc:AlternateContent>
  <bookViews>
    <workbookView xWindow="60" yWindow="48" windowWidth="17136" windowHeight="5532" tabRatio="819" activeTab="6" xr2:uid="{00000000-000D-0000-FFFF-FFFF00000000}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組合分担金内訳!$A$6:$BE$41</definedName>
    <definedName name="_xlnm._FilterDatabase" localSheetId="3" hidden="1">'廃棄物事業経費（歳出）'!$A$6:$CI$56</definedName>
    <definedName name="_xlnm._FilterDatabase" localSheetId="2" hidden="1">'廃棄物事業経費（歳入）'!$A$6:$AE$56</definedName>
    <definedName name="_xlnm._FilterDatabase" localSheetId="0" hidden="1">'廃棄物事業経費（市町村）'!$A$6:$DJ$41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組合分担金内訳!$2:$42</definedName>
    <definedName name="_xlnm.Print_Area" localSheetId="3">'廃棄物事業経費（歳出）'!$2:$57</definedName>
    <definedName name="_xlnm.Print_Area" localSheetId="2">'廃棄物事業経費（歳入）'!$2:$57</definedName>
    <definedName name="_xlnm.Print_Area" localSheetId="0">'廃棄物事業経費（市町村）'!$2:$42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71027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BG47" i="4" s="1"/>
  <c r="AN48" i="4"/>
  <c r="BG48" i="4" s="1"/>
  <c r="AN49" i="4"/>
  <c r="BG49" i="4" s="1"/>
  <c r="AN50" i="4"/>
  <c r="BG50" i="4" s="1"/>
  <c r="AN51" i="4"/>
  <c r="BG51" i="4" s="1"/>
  <c r="AN52" i="4"/>
  <c r="BG52" i="4" s="1"/>
  <c r="AN53" i="4"/>
  <c r="BG53" i="4" s="1"/>
  <c r="AN54" i="4"/>
  <c r="BG54" i="4" s="1"/>
  <c r="AN55" i="4"/>
  <c r="BG55" i="4" s="1"/>
  <c r="AN56" i="4"/>
  <c r="BG56" i="4" s="1"/>
  <c r="AN57" i="4"/>
  <c r="BG57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L56" i="4"/>
  <c r="BP56" i="4" s="1"/>
  <c r="L57" i="4"/>
  <c r="BP57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BH39" i="4" s="1"/>
  <c r="D40" i="4"/>
  <c r="BH40" i="4" s="1"/>
  <c r="D41" i="4"/>
  <c r="BH41" i="4" s="1"/>
  <c r="D42" i="4"/>
  <c r="BH42" i="4" s="1"/>
  <c r="D43" i="4"/>
  <c r="BH43" i="4" s="1"/>
  <c r="D44" i="4"/>
  <c r="BH44" i="4" s="1"/>
  <c r="D45" i="4"/>
  <c r="BH45" i="4" s="1"/>
  <c r="D46" i="4"/>
  <c r="BH46" i="4" s="1"/>
  <c r="D47" i="4"/>
  <c r="BH47" i="4" s="1"/>
  <c r="D48" i="4"/>
  <c r="AE48" i="4" s="1"/>
  <c r="CI48" i="4" s="1"/>
  <c r="D49" i="4"/>
  <c r="BH49" i="4" s="1"/>
  <c r="D50" i="4"/>
  <c r="BH50" i="4" s="1"/>
  <c r="D51" i="4"/>
  <c r="BH51" i="4" s="1"/>
  <c r="D52" i="4"/>
  <c r="BH52" i="4" s="1"/>
  <c r="D53" i="4"/>
  <c r="BH53" i="4" s="1"/>
  <c r="D54" i="4"/>
  <c r="BH54" i="4" s="1"/>
  <c r="D55" i="4"/>
  <c r="BH55" i="4" s="1"/>
  <c r="D56" i="4"/>
  <c r="BH56" i="4" s="1"/>
  <c r="D57" i="4"/>
  <c r="BH5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V31" i="3"/>
  <c r="V35" i="3"/>
  <c r="V39" i="3"/>
  <c r="V43" i="3"/>
  <c r="V47" i="3"/>
  <c r="V51" i="3"/>
  <c r="V55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W57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D32" i="3"/>
  <c r="V32" i="3" s="1"/>
  <c r="D33" i="3"/>
  <c r="V33" i="3" s="1"/>
  <c r="D34" i="3"/>
  <c r="V34" i="3" s="1"/>
  <c r="D35" i="3"/>
  <c r="D36" i="3"/>
  <c r="V36" i="3" s="1"/>
  <c r="D37" i="3"/>
  <c r="V37" i="3" s="1"/>
  <c r="D38" i="3"/>
  <c r="V38" i="3" s="1"/>
  <c r="D39" i="3"/>
  <c r="D40" i="3"/>
  <c r="V40" i="3" s="1"/>
  <c r="D41" i="3"/>
  <c r="V41" i="3" s="1"/>
  <c r="D42" i="3"/>
  <c r="V42" i="3" s="1"/>
  <c r="D43" i="3"/>
  <c r="D44" i="3"/>
  <c r="V44" i="3" s="1"/>
  <c r="D45" i="3"/>
  <c r="V45" i="3" s="1"/>
  <c r="D46" i="3"/>
  <c r="V46" i="3" s="1"/>
  <c r="D47" i="3"/>
  <c r="D48" i="3"/>
  <c r="V48" i="3" s="1"/>
  <c r="D49" i="3"/>
  <c r="V49" i="3" s="1"/>
  <c r="D50" i="3"/>
  <c r="V50" i="3" s="1"/>
  <c r="D51" i="3"/>
  <c r="D52" i="3"/>
  <c r="V52" i="3" s="1"/>
  <c r="D53" i="3"/>
  <c r="V53" i="3" s="1"/>
  <c r="D54" i="3"/>
  <c r="V54" i="3" s="1"/>
  <c r="D55" i="3"/>
  <c r="D56" i="3"/>
  <c r="V56" i="3" s="1"/>
  <c r="D57" i="3"/>
  <c r="V57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B8" i="2"/>
  <c r="DB12" i="2"/>
  <c r="DB16" i="2"/>
  <c r="DB20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W9" i="2"/>
  <c r="CW13" i="2"/>
  <c r="CW17" i="2"/>
  <c r="CW2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R10" i="2"/>
  <c r="CR14" i="2"/>
  <c r="CR18" i="2"/>
  <c r="CR2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J11" i="2"/>
  <c r="CJ15" i="2"/>
  <c r="CJ19" i="2"/>
  <c r="BZ8" i="2"/>
  <c r="BZ9" i="2"/>
  <c r="BZ10" i="2"/>
  <c r="DB10" i="2" s="1"/>
  <c r="BZ11" i="2"/>
  <c r="BZ12" i="2"/>
  <c r="BZ13" i="2"/>
  <c r="BZ14" i="2"/>
  <c r="DB14" i="2" s="1"/>
  <c r="BZ15" i="2"/>
  <c r="BZ16" i="2"/>
  <c r="BZ17" i="2"/>
  <c r="BZ18" i="2"/>
  <c r="DB18" i="2" s="1"/>
  <c r="BZ19" i="2"/>
  <c r="BZ20" i="2"/>
  <c r="BZ21" i="2"/>
  <c r="BZ22" i="2"/>
  <c r="DB22" i="2" s="1"/>
  <c r="BU8" i="2"/>
  <c r="BU9" i="2"/>
  <c r="BU10" i="2"/>
  <c r="BU11" i="2"/>
  <c r="CW11" i="2" s="1"/>
  <c r="BU12" i="2"/>
  <c r="BU13" i="2"/>
  <c r="BU14" i="2"/>
  <c r="BU15" i="2"/>
  <c r="CW15" i="2" s="1"/>
  <c r="BU16" i="2"/>
  <c r="BU17" i="2"/>
  <c r="BU18" i="2"/>
  <c r="BU19" i="2"/>
  <c r="CW19" i="2" s="1"/>
  <c r="BU20" i="2"/>
  <c r="BU21" i="2"/>
  <c r="BU22" i="2"/>
  <c r="BP8" i="2"/>
  <c r="BO8" i="2" s="1"/>
  <c r="BP9" i="2"/>
  <c r="BP10" i="2"/>
  <c r="BO10" i="2" s="1"/>
  <c r="BP11" i="2"/>
  <c r="BP12" i="2"/>
  <c r="BO12" i="2" s="1"/>
  <c r="BP13" i="2"/>
  <c r="BP14" i="2"/>
  <c r="BO14" i="2" s="1"/>
  <c r="BP15" i="2"/>
  <c r="BP16" i="2"/>
  <c r="BO16" i="2" s="1"/>
  <c r="BP17" i="2"/>
  <c r="BP18" i="2"/>
  <c r="BO18" i="2" s="1"/>
  <c r="BP19" i="2"/>
  <c r="BP20" i="2"/>
  <c r="BO20" i="2" s="1"/>
  <c r="BP21" i="2"/>
  <c r="BP22" i="2"/>
  <c r="BO22" i="2" s="1"/>
  <c r="BO9" i="2"/>
  <c r="CQ9" i="2" s="1"/>
  <c r="BO11" i="2"/>
  <c r="CH11" i="2" s="1"/>
  <c r="BO13" i="2"/>
  <c r="CQ13" i="2" s="1"/>
  <c r="BO15" i="2"/>
  <c r="CH15" i="2" s="1"/>
  <c r="BO17" i="2"/>
  <c r="CQ17" i="2" s="1"/>
  <c r="BO19" i="2"/>
  <c r="CH19" i="2" s="1"/>
  <c r="BO21" i="2"/>
  <c r="CQ21" i="2" s="1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G9" i="2"/>
  <c r="BG11" i="2"/>
  <c r="BG13" i="2"/>
  <c r="BG15" i="2"/>
  <c r="BG17" i="2"/>
  <c r="BG19" i="2"/>
  <c r="BG21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S8" i="2"/>
  <c r="AS9" i="2"/>
  <c r="AS10" i="2"/>
  <c r="AM10" i="2" s="1"/>
  <c r="BF10" i="2" s="1"/>
  <c r="AS11" i="2"/>
  <c r="AS12" i="2"/>
  <c r="AM12" i="2" s="1"/>
  <c r="BF12" i="2" s="1"/>
  <c r="AS13" i="2"/>
  <c r="AS14" i="2"/>
  <c r="AM14" i="2" s="1"/>
  <c r="BF14" i="2" s="1"/>
  <c r="AS15" i="2"/>
  <c r="AS16" i="2"/>
  <c r="AM16" i="2" s="1"/>
  <c r="BF16" i="2" s="1"/>
  <c r="AS17" i="2"/>
  <c r="AS18" i="2"/>
  <c r="AM18" i="2" s="1"/>
  <c r="BF18" i="2" s="1"/>
  <c r="AS19" i="2"/>
  <c r="AS20" i="2"/>
  <c r="AM20" i="2" s="1"/>
  <c r="BF20" i="2" s="1"/>
  <c r="AS21" i="2"/>
  <c r="AS22" i="2"/>
  <c r="AM22" i="2" s="1"/>
  <c r="BF22" i="2" s="1"/>
  <c r="AN8" i="2"/>
  <c r="AN9" i="2"/>
  <c r="AM9" i="2" s="1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M8" i="2"/>
  <c r="BF8" i="2" s="1"/>
  <c r="AM11" i="2"/>
  <c r="AM13" i="2"/>
  <c r="AM15" i="2"/>
  <c r="AM17" i="2"/>
  <c r="AM19" i="2"/>
  <c r="AM21" i="2"/>
  <c r="AF8" i="2"/>
  <c r="AE8" i="2" s="1"/>
  <c r="AF9" i="2"/>
  <c r="CJ9" i="2" s="1"/>
  <c r="AF10" i="2"/>
  <c r="AE10" i="2" s="1"/>
  <c r="AF11" i="2"/>
  <c r="AF12" i="2"/>
  <c r="AE12" i="2" s="1"/>
  <c r="AF13" i="2"/>
  <c r="CJ13" i="2" s="1"/>
  <c r="AF14" i="2"/>
  <c r="AE14" i="2" s="1"/>
  <c r="AF15" i="2"/>
  <c r="AF16" i="2"/>
  <c r="AE16" i="2" s="1"/>
  <c r="AF17" i="2"/>
  <c r="CJ17" i="2" s="1"/>
  <c r="AF18" i="2"/>
  <c r="AE18" i="2" s="1"/>
  <c r="AF19" i="2"/>
  <c r="AF20" i="2"/>
  <c r="AE20" i="2" s="1"/>
  <c r="AF21" i="2"/>
  <c r="CJ21" i="2" s="1"/>
  <c r="AF22" i="2"/>
  <c r="AE22" i="2" s="1"/>
  <c r="AE9" i="2"/>
  <c r="AE11" i="2"/>
  <c r="AE13" i="2"/>
  <c r="AE15" i="2"/>
  <c r="AE17" i="2"/>
  <c r="AE19" i="2"/>
  <c r="AE2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N8" i="2"/>
  <c r="N9" i="2"/>
  <c r="M9" i="2" s="1"/>
  <c r="N10" i="2"/>
  <c r="N11" i="2"/>
  <c r="M11" i="2" s="1"/>
  <c r="N12" i="2"/>
  <c r="N13" i="2"/>
  <c r="M13" i="2" s="1"/>
  <c r="N14" i="2"/>
  <c r="N15" i="2"/>
  <c r="M15" i="2" s="1"/>
  <c r="N16" i="2"/>
  <c r="N17" i="2"/>
  <c r="M17" i="2" s="1"/>
  <c r="N18" i="2"/>
  <c r="N19" i="2"/>
  <c r="M19" i="2" s="1"/>
  <c r="N20" i="2"/>
  <c r="N21" i="2"/>
  <c r="M21" i="2" s="1"/>
  <c r="N22" i="2"/>
  <c r="M8" i="2"/>
  <c r="M10" i="2"/>
  <c r="M12" i="2"/>
  <c r="M14" i="2"/>
  <c r="M16" i="2"/>
  <c r="M18" i="2"/>
  <c r="M20" i="2"/>
  <c r="M22" i="2"/>
  <c r="E8" i="2"/>
  <c r="W8" i="2" s="1"/>
  <c r="E9" i="2"/>
  <c r="D9" i="2" s="1"/>
  <c r="V9" i="2" s="1"/>
  <c r="E10" i="2"/>
  <c r="W10" i="2" s="1"/>
  <c r="E11" i="2"/>
  <c r="D11" i="2" s="1"/>
  <c r="V11" i="2" s="1"/>
  <c r="E12" i="2"/>
  <c r="W12" i="2" s="1"/>
  <c r="E13" i="2"/>
  <c r="D13" i="2" s="1"/>
  <c r="V13" i="2" s="1"/>
  <c r="E14" i="2"/>
  <c r="W14" i="2" s="1"/>
  <c r="E15" i="2"/>
  <c r="D15" i="2" s="1"/>
  <c r="V15" i="2" s="1"/>
  <c r="E16" i="2"/>
  <c r="W16" i="2" s="1"/>
  <c r="E17" i="2"/>
  <c r="D17" i="2" s="1"/>
  <c r="V17" i="2" s="1"/>
  <c r="E18" i="2"/>
  <c r="W18" i="2" s="1"/>
  <c r="E19" i="2"/>
  <c r="D19" i="2" s="1"/>
  <c r="V19" i="2" s="1"/>
  <c r="E20" i="2"/>
  <c r="W20" i="2" s="1"/>
  <c r="E21" i="2"/>
  <c r="D21" i="2" s="1"/>
  <c r="V21" i="2" s="1"/>
  <c r="E22" i="2"/>
  <c r="W22" i="2" s="1"/>
  <c r="D8" i="2"/>
  <c r="V8" i="2" s="1"/>
  <c r="D10" i="2"/>
  <c r="V10" i="2" s="1"/>
  <c r="D12" i="2"/>
  <c r="V12" i="2" s="1"/>
  <c r="D14" i="2"/>
  <c r="V14" i="2" s="1"/>
  <c r="D16" i="2"/>
  <c r="V16" i="2" s="1"/>
  <c r="D18" i="2"/>
  <c r="V18" i="2" s="1"/>
  <c r="D20" i="2"/>
  <c r="V20" i="2" s="1"/>
  <c r="D22" i="2"/>
  <c r="V2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O8" i="1"/>
  <c r="BO9" i="1"/>
  <c r="CH9" i="1" s="1"/>
  <c r="BO10" i="1"/>
  <c r="BO11" i="1"/>
  <c r="BO12" i="1"/>
  <c r="BO13" i="1"/>
  <c r="CH13" i="1" s="1"/>
  <c r="BO14" i="1"/>
  <c r="BO15" i="1"/>
  <c r="BO16" i="1"/>
  <c r="BO17" i="1"/>
  <c r="CH17" i="1" s="1"/>
  <c r="BO18" i="1"/>
  <c r="BO19" i="1"/>
  <c r="BO20" i="1"/>
  <c r="BO21" i="1"/>
  <c r="CH21" i="1" s="1"/>
  <c r="BO22" i="1"/>
  <c r="BO23" i="1"/>
  <c r="BO24" i="1"/>
  <c r="BO25" i="1"/>
  <c r="CH25" i="1" s="1"/>
  <c r="BO26" i="1"/>
  <c r="BO27" i="1"/>
  <c r="BO28" i="1"/>
  <c r="BO29" i="1"/>
  <c r="CH29" i="1" s="1"/>
  <c r="BO30" i="1"/>
  <c r="BO31" i="1"/>
  <c r="BO32" i="1"/>
  <c r="BO33" i="1"/>
  <c r="CH33" i="1" s="1"/>
  <c r="BO34" i="1"/>
  <c r="BO35" i="1"/>
  <c r="BO36" i="1"/>
  <c r="BO37" i="1"/>
  <c r="CH37" i="1" s="1"/>
  <c r="BO38" i="1"/>
  <c r="BO39" i="1"/>
  <c r="BO40" i="1"/>
  <c r="BO41" i="1"/>
  <c r="CH41" i="1" s="1"/>
  <c r="BO42" i="1"/>
  <c r="BH8" i="1"/>
  <c r="BG8" i="1" s="1"/>
  <c r="CI8" i="1" s="1"/>
  <c r="BH9" i="1"/>
  <c r="BH10" i="1"/>
  <c r="BG10" i="1" s="1"/>
  <c r="CI10" i="1" s="1"/>
  <c r="BH11" i="1"/>
  <c r="BH12" i="1"/>
  <c r="BG12" i="1" s="1"/>
  <c r="CI12" i="1" s="1"/>
  <c r="BH13" i="1"/>
  <c r="BH14" i="1"/>
  <c r="BG14" i="1" s="1"/>
  <c r="CI14" i="1" s="1"/>
  <c r="BH15" i="1"/>
  <c r="BH16" i="1"/>
  <c r="BG16" i="1" s="1"/>
  <c r="CI16" i="1" s="1"/>
  <c r="BH17" i="1"/>
  <c r="BH18" i="1"/>
  <c r="BG18" i="1" s="1"/>
  <c r="CI18" i="1" s="1"/>
  <c r="BH19" i="1"/>
  <c r="BH20" i="1"/>
  <c r="BG20" i="1" s="1"/>
  <c r="CI20" i="1" s="1"/>
  <c r="BH21" i="1"/>
  <c r="BH22" i="1"/>
  <c r="BG22" i="1" s="1"/>
  <c r="CI22" i="1" s="1"/>
  <c r="BH23" i="1"/>
  <c r="BH24" i="1"/>
  <c r="BG24" i="1" s="1"/>
  <c r="CI24" i="1" s="1"/>
  <c r="BH25" i="1"/>
  <c r="BH26" i="1"/>
  <c r="BG26" i="1" s="1"/>
  <c r="CI26" i="1" s="1"/>
  <c r="BH27" i="1"/>
  <c r="BH28" i="1"/>
  <c r="BG28" i="1" s="1"/>
  <c r="CI28" i="1" s="1"/>
  <c r="BH29" i="1"/>
  <c r="BH30" i="1"/>
  <c r="BG30" i="1" s="1"/>
  <c r="CI30" i="1" s="1"/>
  <c r="BH31" i="1"/>
  <c r="BH32" i="1"/>
  <c r="BG32" i="1" s="1"/>
  <c r="CI32" i="1" s="1"/>
  <c r="BH33" i="1"/>
  <c r="BH34" i="1"/>
  <c r="BG34" i="1" s="1"/>
  <c r="CI34" i="1" s="1"/>
  <c r="BH35" i="1"/>
  <c r="BH36" i="1"/>
  <c r="BG36" i="1" s="1"/>
  <c r="CI36" i="1" s="1"/>
  <c r="BH37" i="1"/>
  <c r="BH38" i="1"/>
  <c r="BG38" i="1" s="1"/>
  <c r="CI38" i="1" s="1"/>
  <c r="BH39" i="1"/>
  <c r="BH40" i="1"/>
  <c r="BG40" i="1" s="1"/>
  <c r="CI40" i="1" s="1"/>
  <c r="BH41" i="1"/>
  <c r="BH42" i="1"/>
  <c r="BG42" i="1" s="1"/>
  <c r="CI42" i="1" s="1"/>
  <c r="BG9" i="1"/>
  <c r="BG11" i="1"/>
  <c r="BG13" i="1"/>
  <c r="BG15" i="1"/>
  <c r="BG17" i="1"/>
  <c r="BG19" i="1"/>
  <c r="BG21" i="1"/>
  <c r="BG23" i="1"/>
  <c r="BG25" i="1"/>
  <c r="BG27" i="1"/>
  <c r="BG29" i="1"/>
  <c r="BG31" i="1"/>
  <c r="BG33" i="1"/>
  <c r="BG35" i="1"/>
  <c r="BG37" i="1"/>
  <c r="BG39" i="1"/>
  <c r="BG41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N8" i="1"/>
  <c r="AN9" i="1"/>
  <c r="AM9" i="1" s="1"/>
  <c r="AN10" i="1"/>
  <c r="AN11" i="1"/>
  <c r="AM11" i="1" s="1"/>
  <c r="AN12" i="1"/>
  <c r="AN13" i="1"/>
  <c r="AM13" i="1" s="1"/>
  <c r="AN14" i="1"/>
  <c r="AN15" i="1"/>
  <c r="AM15" i="1" s="1"/>
  <c r="AN16" i="1"/>
  <c r="AN17" i="1"/>
  <c r="AM17" i="1" s="1"/>
  <c r="AN18" i="1"/>
  <c r="AN19" i="1"/>
  <c r="AM19" i="1" s="1"/>
  <c r="AN20" i="1"/>
  <c r="AN21" i="1"/>
  <c r="AM21" i="1" s="1"/>
  <c r="AN22" i="1"/>
  <c r="AN23" i="1"/>
  <c r="AM23" i="1" s="1"/>
  <c r="AN24" i="1"/>
  <c r="AN25" i="1"/>
  <c r="AM25" i="1" s="1"/>
  <c r="AN26" i="1"/>
  <c r="AN27" i="1"/>
  <c r="AM27" i="1" s="1"/>
  <c r="AN28" i="1"/>
  <c r="AN29" i="1"/>
  <c r="AM29" i="1" s="1"/>
  <c r="AN30" i="1"/>
  <c r="AN31" i="1"/>
  <c r="AM31" i="1" s="1"/>
  <c r="AN32" i="1"/>
  <c r="AN33" i="1"/>
  <c r="AM33" i="1" s="1"/>
  <c r="AN34" i="1"/>
  <c r="AN35" i="1"/>
  <c r="AM35" i="1" s="1"/>
  <c r="AN36" i="1"/>
  <c r="AN37" i="1"/>
  <c r="AM37" i="1" s="1"/>
  <c r="AN38" i="1"/>
  <c r="AN39" i="1"/>
  <c r="AM39" i="1" s="1"/>
  <c r="AN40" i="1"/>
  <c r="AN41" i="1"/>
  <c r="AM41" i="1" s="1"/>
  <c r="AN42" i="1"/>
  <c r="AM8" i="1"/>
  <c r="BF8" i="1" s="1"/>
  <c r="AM10" i="1"/>
  <c r="BF10" i="1" s="1"/>
  <c r="AM12" i="1"/>
  <c r="BF12" i="1" s="1"/>
  <c r="AM14" i="1"/>
  <c r="BF14" i="1" s="1"/>
  <c r="AM16" i="1"/>
  <c r="BF16" i="1" s="1"/>
  <c r="AM18" i="1"/>
  <c r="BF18" i="1" s="1"/>
  <c r="AM20" i="1"/>
  <c r="BF20" i="1" s="1"/>
  <c r="AM22" i="1"/>
  <c r="BF22" i="1" s="1"/>
  <c r="AM24" i="1"/>
  <c r="BF24" i="1" s="1"/>
  <c r="AM26" i="1"/>
  <c r="BF26" i="1" s="1"/>
  <c r="AM28" i="1"/>
  <c r="BF28" i="1" s="1"/>
  <c r="AM30" i="1"/>
  <c r="BF30" i="1" s="1"/>
  <c r="AM32" i="1"/>
  <c r="BF32" i="1" s="1"/>
  <c r="AM34" i="1"/>
  <c r="BF34" i="1" s="1"/>
  <c r="AM36" i="1"/>
  <c r="BF36" i="1" s="1"/>
  <c r="AM38" i="1"/>
  <c r="BF38" i="1" s="1"/>
  <c r="AM40" i="1"/>
  <c r="BF40" i="1" s="1"/>
  <c r="AM42" i="1"/>
  <c r="BF42" i="1" s="1"/>
  <c r="AF8" i="1"/>
  <c r="AF9" i="1"/>
  <c r="AE9" i="1" s="1"/>
  <c r="AF10" i="1"/>
  <c r="AF11" i="1"/>
  <c r="AE11" i="1" s="1"/>
  <c r="AF12" i="1"/>
  <c r="AF13" i="1"/>
  <c r="AE13" i="1" s="1"/>
  <c r="AF14" i="1"/>
  <c r="AF15" i="1"/>
  <c r="AE15" i="1" s="1"/>
  <c r="AF16" i="1"/>
  <c r="AF17" i="1"/>
  <c r="AE17" i="1" s="1"/>
  <c r="AF18" i="1"/>
  <c r="AF19" i="1"/>
  <c r="AE19" i="1" s="1"/>
  <c r="AF20" i="1"/>
  <c r="AF21" i="1"/>
  <c r="AE21" i="1" s="1"/>
  <c r="AF22" i="1"/>
  <c r="AF23" i="1"/>
  <c r="AE23" i="1" s="1"/>
  <c r="AF24" i="1"/>
  <c r="AF25" i="1"/>
  <c r="AE25" i="1" s="1"/>
  <c r="AF26" i="1"/>
  <c r="AF27" i="1"/>
  <c r="AE27" i="1" s="1"/>
  <c r="AF28" i="1"/>
  <c r="AF29" i="1"/>
  <c r="AE29" i="1" s="1"/>
  <c r="AF30" i="1"/>
  <c r="AF31" i="1"/>
  <c r="AE31" i="1" s="1"/>
  <c r="AF32" i="1"/>
  <c r="AF33" i="1"/>
  <c r="AE33" i="1" s="1"/>
  <c r="AF34" i="1"/>
  <c r="AF35" i="1"/>
  <c r="AE35" i="1" s="1"/>
  <c r="AF36" i="1"/>
  <c r="AF37" i="1"/>
  <c r="AE37" i="1" s="1"/>
  <c r="AF38" i="1"/>
  <c r="AF39" i="1"/>
  <c r="AE39" i="1" s="1"/>
  <c r="AF40" i="1"/>
  <c r="AF41" i="1"/>
  <c r="AE41" i="1" s="1"/>
  <c r="AF42" i="1"/>
  <c r="AE8" i="1"/>
  <c r="AE10" i="1"/>
  <c r="AE12" i="1"/>
  <c r="AE14" i="1"/>
  <c r="AE16" i="1"/>
  <c r="AE18" i="1"/>
  <c r="AE20" i="1"/>
  <c r="AE22" i="1"/>
  <c r="AE24" i="1"/>
  <c r="AE26" i="1"/>
  <c r="AE28" i="1"/>
  <c r="AE30" i="1"/>
  <c r="AE32" i="1"/>
  <c r="AE34" i="1"/>
  <c r="AE36" i="1"/>
  <c r="AE38" i="1"/>
  <c r="AE40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M42" i="1" s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AE57" i="4" l="1"/>
  <c r="CI57" i="4" s="1"/>
  <c r="AE55" i="4"/>
  <c r="CI55" i="4" s="1"/>
  <c r="AE53" i="4"/>
  <c r="CI53" i="4" s="1"/>
  <c r="AE51" i="4"/>
  <c r="CI51" i="4" s="1"/>
  <c r="AE49" i="4"/>
  <c r="CI49" i="4" s="1"/>
  <c r="AE47" i="4"/>
  <c r="CI47" i="4" s="1"/>
  <c r="AE45" i="4"/>
  <c r="CI45" i="4" s="1"/>
  <c r="AE43" i="4"/>
  <c r="CI43" i="4" s="1"/>
  <c r="AE41" i="4"/>
  <c r="CI41" i="4" s="1"/>
  <c r="AE39" i="4"/>
  <c r="CI39" i="4" s="1"/>
  <c r="AE37" i="4"/>
  <c r="CI37" i="4" s="1"/>
  <c r="AE35" i="4"/>
  <c r="CI35" i="4" s="1"/>
  <c r="AE33" i="4"/>
  <c r="CI33" i="4" s="1"/>
  <c r="AE31" i="4"/>
  <c r="CI31" i="4" s="1"/>
  <c r="AE29" i="4"/>
  <c r="CI29" i="4" s="1"/>
  <c r="AE27" i="4"/>
  <c r="CI27" i="4" s="1"/>
  <c r="AE25" i="4"/>
  <c r="CI25" i="4" s="1"/>
  <c r="AE23" i="4"/>
  <c r="CI23" i="4" s="1"/>
  <c r="AE21" i="4"/>
  <c r="CI21" i="4" s="1"/>
  <c r="AE19" i="4"/>
  <c r="CI19" i="4" s="1"/>
  <c r="AE17" i="4"/>
  <c r="CI17" i="4" s="1"/>
  <c r="AE15" i="4"/>
  <c r="CI15" i="4" s="1"/>
  <c r="AE13" i="4"/>
  <c r="CI13" i="4" s="1"/>
  <c r="AE11" i="4"/>
  <c r="CI11" i="4" s="1"/>
  <c r="AE9" i="4"/>
  <c r="CI9" i="4" s="1"/>
  <c r="BH48" i="4"/>
  <c r="AE56" i="4"/>
  <c r="CI56" i="4" s="1"/>
  <c r="AE54" i="4"/>
  <c r="CI54" i="4" s="1"/>
  <c r="AE52" i="4"/>
  <c r="CI52" i="4" s="1"/>
  <c r="AE50" i="4"/>
  <c r="CI50" i="4" s="1"/>
  <c r="AE46" i="4"/>
  <c r="CI46" i="4" s="1"/>
  <c r="AE44" i="4"/>
  <c r="CI44" i="4" s="1"/>
  <c r="AE42" i="4"/>
  <c r="CI42" i="4" s="1"/>
  <c r="AE40" i="4"/>
  <c r="CI40" i="4" s="1"/>
  <c r="AE38" i="4"/>
  <c r="CI38" i="4" s="1"/>
  <c r="AE36" i="4"/>
  <c r="CI36" i="4" s="1"/>
  <c r="AE34" i="4"/>
  <c r="CI34" i="4" s="1"/>
  <c r="AE32" i="4"/>
  <c r="CI32" i="4" s="1"/>
  <c r="AE30" i="4"/>
  <c r="CI30" i="4" s="1"/>
  <c r="AE28" i="4"/>
  <c r="CI28" i="4" s="1"/>
  <c r="AE26" i="4"/>
  <c r="CI26" i="4" s="1"/>
  <c r="AE24" i="4"/>
  <c r="CI24" i="4" s="1"/>
  <c r="AE22" i="4"/>
  <c r="CI22" i="4" s="1"/>
  <c r="AE20" i="4"/>
  <c r="CI20" i="4" s="1"/>
  <c r="AE18" i="4"/>
  <c r="CI18" i="4" s="1"/>
  <c r="AE16" i="4"/>
  <c r="CI16" i="4" s="1"/>
  <c r="AE14" i="4"/>
  <c r="CI14" i="4" s="1"/>
  <c r="AE12" i="4"/>
  <c r="CI12" i="4" s="1"/>
  <c r="AE10" i="4"/>
  <c r="CI10" i="4" s="1"/>
  <c r="AE8" i="4"/>
  <c r="CI8" i="4" s="1"/>
  <c r="W21" i="2"/>
  <c r="W19" i="2"/>
  <c r="W17" i="2"/>
  <c r="W15" i="2"/>
  <c r="W13" i="2"/>
  <c r="W11" i="2"/>
  <c r="W9" i="2"/>
  <c r="BF21" i="2"/>
  <c r="BF19" i="2"/>
  <c r="DJ19" i="2" s="1"/>
  <c r="BF17" i="2"/>
  <c r="BF15" i="2"/>
  <c r="DJ15" i="2" s="1"/>
  <c r="BF13" i="2"/>
  <c r="BF11" i="2"/>
  <c r="DJ11" i="2" s="1"/>
  <c r="BF9" i="2"/>
  <c r="CI21" i="2"/>
  <c r="CI17" i="2"/>
  <c r="CI13" i="2"/>
  <c r="CI9" i="2"/>
  <c r="CR21" i="2"/>
  <c r="CR19" i="2"/>
  <c r="CR17" i="2"/>
  <c r="CR15" i="2"/>
  <c r="CR13" i="2"/>
  <c r="CR11" i="2"/>
  <c r="CR9" i="2"/>
  <c r="CW22" i="2"/>
  <c r="CW20" i="2"/>
  <c r="CW18" i="2"/>
  <c r="CW16" i="2"/>
  <c r="CW14" i="2"/>
  <c r="CW12" i="2"/>
  <c r="CW10" i="2"/>
  <c r="CW8" i="2"/>
  <c r="DB21" i="2"/>
  <c r="DB19" i="2"/>
  <c r="DB17" i="2"/>
  <c r="DB15" i="2"/>
  <c r="DB13" i="2"/>
  <c r="DB11" i="2"/>
  <c r="DB9" i="2"/>
  <c r="CH21" i="2"/>
  <c r="DJ21" i="2" s="1"/>
  <c r="CH17" i="2"/>
  <c r="DJ17" i="2" s="1"/>
  <c r="CH13" i="2"/>
  <c r="DJ13" i="2" s="1"/>
  <c r="CH9" i="2"/>
  <c r="DJ9" i="2" s="1"/>
  <c r="CQ19" i="2"/>
  <c r="CQ15" i="2"/>
  <c r="CQ11" i="2"/>
  <c r="CI19" i="2"/>
  <c r="CI15" i="2"/>
  <c r="CI11" i="2"/>
  <c r="CJ22" i="2"/>
  <c r="BG22" i="2"/>
  <c r="CI22" i="2" s="1"/>
  <c r="CJ20" i="2"/>
  <c r="BG20" i="2"/>
  <c r="CI20" i="2" s="1"/>
  <c r="CJ18" i="2"/>
  <c r="BG18" i="2"/>
  <c r="CI18" i="2" s="1"/>
  <c r="CJ16" i="2"/>
  <c r="BG16" i="2"/>
  <c r="CI16" i="2" s="1"/>
  <c r="CJ14" i="2"/>
  <c r="BG14" i="2"/>
  <c r="CI14" i="2" s="1"/>
  <c r="CJ12" i="2"/>
  <c r="BG12" i="2"/>
  <c r="CI12" i="2" s="1"/>
  <c r="CJ10" i="2"/>
  <c r="BG10" i="2"/>
  <c r="CI10" i="2" s="1"/>
  <c r="CJ8" i="2"/>
  <c r="BG8" i="2"/>
  <c r="CI8" i="2" s="1"/>
  <c r="CQ22" i="2"/>
  <c r="CH22" i="2"/>
  <c r="DJ22" i="2" s="1"/>
  <c r="CQ20" i="2"/>
  <c r="CH20" i="2"/>
  <c r="DJ20" i="2" s="1"/>
  <c r="CQ18" i="2"/>
  <c r="CH18" i="2"/>
  <c r="DJ18" i="2" s="1"/>
  <c r="CQ16" i="2"/>
  <c r="CH16" i="2"/>
  <c r="DJ16" i="2" s="1"/>
  <c r="CQ14" i="2"/>
  <c r="CH14" i="2"/>
  <c r="DJ14" i="2" s="1"/>
  <c r="CQ12" i="2"/>
  <c r="CH12" i="2"/>
  <c r="DJ12" i="2" s="1"/>
  <c r="CQ10" i="2"/>
  <c r="CH10" i="2"/>
  <c r="DJ10" i="2" s="1"/>
  <c r="CQ8" i="2"/>
  <c r="CH8" i="2"/>
  <c r="DJ8" i="2" s="1"/>
  <c r="CR20" i="2"/>
  <c r="CR16" i="2"/>
  <c r="CR12" i="2"/>
  <c r="CR8" i="2"/>
  <c r="BF41" i="1"/>
  <c r="DJ41" i="1" s="1"/>
  <c r="BF39" i="1"/>
  <c r="BF37" i="1"/>
  <c r="DJ37" i="1" s="1"/>
  <c r="BF35" i="1"/>
  <c r="BF33" i="1"/>
  <c r="DJ33" i="1" s="1"/>
  <c r="BF31" i="1"/>
  <c r="BF29" i="1"/>
  <c r="DJ29" i="1" s="1"/>
  <c r="BF27" i="1"/>
  <c r="BF25" i="1"/>
  <c r="DJ25" i="1" s="1"/>
  <c r="BF23" i="1"/>
  <c r="BF21" i="1"/>
  <c r="DJ21" i="1" s="1"/>
  <c r="BF19" i="1"/>
  <c r="BF17" i="1"/>
  <c r="DJ17" i="1" s="1"/>
  <c r="BF15" i="1"/>
  <c r="BF13" i="1"/>
  <c r="DJ13" i="1" s="1"/>
  <c r="BF11" i="1"/>
  <c r="BF9" i="1"/>
  <c r="DJ9" i="1" s="1"/>
  <c r="CJ41" i="1"/>
  <c r="CJ39" i="1"/>
  <c r="CJ37" i="1"/>
  <c r="CJ35" i="1"/>
  <c r="CJ33" i="1"/>
  <c r="CJ31" i="1"/>
  <c r="CJ29" i="1"/>
  <c r="CJ27" i="1"/>
  <c r="CJ25" i="1"/>
  <c r="CJ23" i="1"/>
  <c r="CJ21" i="1"/>
  <c r="CJ19" i="1"/>
  <c r="CJ17" i="1"/>
  <c r="CJ15" i="1"/>
  <c r="CJ13" i="1"/>
  <c r="CJ11" i="1"/>
  <c r="CJ9" i="1"/>
  <c r="CQ42" i="1"/>
  <c r="CH42" i="1"/>
  <c r="DJ42" i="1" s="1"/>
  <c r="CQ40" i="1"/>
  <c r="CH40" i="1"/>
  <c r="DJ40" i="1" s="1"/>
  <c r="CQ38" i="1"/>
  <c r="CH38" i="1"/>
  <c r="DJ38" i="1" s="1"/>
  <c r="CQ36" i="1"/>
  <c r="CH36" i="1"/>
  <c r="DJ36" i="1" s="1"/>
  <c r="CQ34" i="1"/>
  <c r="CH34" i="1"/>
  <c r="DJ34" i="1" s="1"/>
  <c r="CQ32" i="1"/>
  <c r="CH32" i="1"/>
  <c r="DJ32" i="1" s="1"/>
  <c r="CQ30" i="1"/>
  <c r="CH30" i="1"/>
  <c r="DJ30" i="1" s="1"/>
  <c r="CQ28" i="1"/>
  <c r="CH28" i="1"/>
  <c r="DJ28" i="1" s="1"/>
  <c r="CQ26" i="1"/>
  <c r="CH26" i="1"/>
  <c r="DJ26" i="1" s="1"/>
  <c r="CQ24" i="1"/>
  <c r="CH24" i="1"/>
  <c r="DJ24" i="1" s="1"/>
  <c r="CQ22" i="1"/>
  <c r="CH22" i="1"/>
  <c r="DJ22" i="1" s="1"/>
  <c r="CQ20" i="1"/>
  <c r="CH20" i="1"/>
  <c r="DJ20" i="1" s="1"/>
  <c r="CQ18" i="1"/>
  <c r="CH18" i="1"/>
  <c r="DJ18" i="1" s="1"/>
  <c r="CQ16" i="1"/>
  <c r="CH16" i="1"/>
  <c r="DJ16" i="1" s="1"/>
  <c r="CQ14" i="1"/>
  <c r="CH14" i="1"/>
  <c r="DJ14" i="1" s="1"/>
  <c r="CQ12" i="1"/>
  <c r="CH12" i="1"/>
  <c r="DJ12" i="1" s="1"/>
  <c r="CQ10" i="1"/>
  <c r="CH10" i="1"/>
  <c r="DJ10" i="1" s="1"/>
  <c r="CQ8" i="1"/>
  <c r="CH8" i="1"/>
  <c r="DJ8" i="1" s="1"/>
  <c r="CR41" i="1"/>
  <c r="CR39" i="1"/>
  <c r="CR37" i="1"/>
  <c r="CR35" i="1"/>
  <c r="CR33" i="1"/>
  <c r="CR31" i="1"/>
  <c r="CR29" i="1"/>
  <c r="CR27" i="1"/>
  <c r="CR25" i="1"/>
  <c r="CR23" i="1"/>
  <c r="CR21" i="1"/>
  <c r="CR19" i="1"/>
  <c r="CR17" i="1"/>
  <c r="CR15" i="1"/>
  <c r="CR13" i="1"/>
  <c r="CR11" i="1"/>
  <c r="CR9" i="1"/>
  <c r="CW42" i="1"/>
  <c r="CW40" i="1"/>
  <c r="CW38" i="1"/>
  <c r="CW36" i="1"/>
  <c r="CW34" i="1"/>
  <c r="CW32" i="1"/>
  <c r="CW30" i="1"/>
  <c r="CW28" i="1"/>
  <c r="CW26" i="1"/>
  <c r="CW24" i="1"/>
  <c r="CW22" i="1"/>
  <c r="CW20" i="1"/>
  <c r="CW18" i="1"/>
  <c r="CW16" i="1"/>
  <c r="CW14" i="1"/>
  <c r="CW12" i="1"/>
  <c r="CW10" i="1"/>
  <c r="CW8" i="1"/>
  <c r="DB41" i="1"/>
  <c r="DB39" i="1"/>
  <c r="DB37" i="1"/>
  <c r="DB35" i="1"/>
  <c r="CI41" i="1"/>
  <c r="CI39" i="1"/>
  <c r="CI37" i="1"/>
  <c r="CI35" i="1"/>
  <c r="CI33" i="1"/>
  <c r="CI31" i="1"/>
  <c r="CI29" i="1"/>
  <c r="CI27" i="1"/>
  <c r="CI25" i="1"/>
  <c r="CI23" i="1"/>
  <c r="CI21" i="1"/>
  <c r="CI19" i="1"/>
  <c r="CI17" i="1"/>
  <c r="CI15" i="1"/>
  <c r="CI13" i="1"/>
  <c r="CI11" i="1"/>
  <c r="CI9" i="1"/>
  <c r="CJ42" i="1"/>
  <c r="CJ40" i="1"/>
  <c r="CJ38" i="1"/>
  <c r="CJ36" i="1"/>
  <c r="CJ34" i="1"/>
  <c r="CJ32" i="1"/>
  <c r="CJ30" i="1"/>
  <c r="CJ28" i="1"/>
  <c r="CJ26" i="1"/>
  <c r="CJ24" i="1"/>
  <c r="CJ22" i="1"/>
  <c r="CJ20" i="1"/>
  <c r="CJ18" i="1"/>
  <c r="CJ16" i="1"/>
  <c r="CJ14" i="1"/>
  <c r="CJ12" i="1"/>
  <c r="CJ10" i="1"/>
  <c r="CJ8" i="1"/>
  <c r="CQ41" i="1"/>
  <c r="CQ39" i="1"/>
  <c r="CQ37" i="1"/>
  <c r="CQ35" i="1"/>
  <c r="CQ33" i="1"/>
  <c r="CQ31" i="1"/>
  <c r="CQ29" i="1"/>
  <c r="CQ27" i="1"/>
  <c r="CQ25" i="1"/>
  <c r="CQ23" i="1"/>
  <c r="CQ21" i="1"/>
  <c r="CQ19" i="1"/>
  <c r="CQ17" i="1"/>
  <c r="CQ15" i="1"/>
  <c r="CQ13" i="1"/>
  <c r="CQ11" i="1"/>
  <c r="CQ9" i="1"/>
  <c r="CR42" i="1"/>
  <c r="CR40" i="1"/>
  <c r="CR38" i="1"/>
  <c r="CR36" i="1"/>
  <c r="CR34" i="1"/>
  <c r="CR32" i="1"/>
  <c r="CR30" i="1"/>
  <c r="CR28" i="1"/>
  <c r="CR26" i="1"/>
  <c r="CR24" i="1"/>
  <c r="CR22" i="1"/>
  <c r="CR20" i="1"/>
  <c r="CR18" i="1"/>
  <c r="CR16" i="1"/>
  <c r="CR14" i="1"/>
  <c r="CR12" i="1"/>
  <c r="CR10" i="1"/>
  <c r="CR8" i="1"/>
  <c r="CW41" i="1"/>
  <c r="CW39" i="1"/>
  <c r="CW37" i="1"/>
  <c r="CW35" i="1"/>
  <c r="CW33" i="1"/>
  <c r="CW31" i="1"/>
  <c r="CW29" i="1"/>
  <c r="CW27" i="1"/>
  <c r="CW25" i="1"/>
  <c r="CW23" i="1"/>
  <c r="CW21" i="1"/>
  <c r="CW19" i="1"/>
  <c r="CW17" i="1"/>
  <c r="CW15" i="1"/>
  <c r="CW13" i="1"/>
  <c r="CW11" i="1"/>
  <c r="CW9" i="1"/>
  <c r="DB42" i="1"/>
  <c r="DB40" i="1"/>
  <c r="DB38" i="1"/>
  <c r="DB36" i="1"/>
  <c r="DB34" i="1"/>
  <c r="DB32" i="1"/>
  <c r="DB30" i="1"/>
  <c r="DB28" i="1"/>
  <c r="DB26" i="1"/>
  <c r="DB24" i="1"/>
  <c r="DB22" i="1"/>
  <c r="DB20" i="1"/>
  <c r="DB18" i="1"/>
  <c r="DB16" i="1"/>
  <c r="DB14" i="1"/>
  <c r="DB12" i="1"/>
  <c r="DB10" i="1"/>
  <c r="DB8" i="1"/>
  <c r="CH39" i="1"/>
  <c r="DJ39" i="1" s="1"/>
  <c r="CH35" i="1"/>
  <c r="DJ35" i="1" s="1"/>
  <c r="CH31" i="1"/>
  <c r="DJ31" i="1" s="1"/>
  <c r="CH27" i="1"/>
  <c r="DJ27" i="1" s="1"/>
  <c r="CH23" i="1"/>
  <c r="DJ23" i="1" s="1"/>
  <c r="CH19" i="1"/>
  <c r="DJ19" i="1" s="1"/>
  <c r="CH15" i="1"/>
  <c r="DJ15" i="1" s="1"/>
  <c r="CH11" i="1"/>
  <c r="DJ11" i="1" s="1"/>
  <c r="DB33" i="1"/>
  <c r="DB31" i="1"/>
  <c r="DB29" i="1"/>
  <c r="DB27" i="1"/>
  <c r="DB25" i="1"/>
  <c r="DB23" i="1"/>
  <c r="DB21" i="1"/>
  <c r="DB19" i="1"/>
  <c r="DB17" i="1"/>
  <c r="DB15" i="1"/>
  <c r="DB13" i="1"/>
  <c r="DB11" i="1"/>
  <c r="DB9" i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X7" i="2" s="1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B7" i="1"/>
  <c r="AI2" i="8" l="1"/>
  <c r="AF2" i="8"/>
  <c r="AB7" i="2"/>
  <c r="DA7" i="2"/>
  <c r="DD7" i="2"/>
  <c r="BZ7" i="2"/>
  <c r="AD7" i="2"/>
  <c r="AA7" i="2"/>
  <c r="CN7" i="2"/>
  <c r="DH7" i="2"/>
  <c r="D7" i="6"/>
  <c r="AF7" i="2"/>
  <c r="AE7" i="2" s="1"/>
  <c r="Y7" i="2"/>
  <c r="AS7" i="2"/>
  <c r="CL7" i="2"/>
  <c r="CX7" i="2"/>
  <c r="AB7" i="3"/>
  <c r="DC7" i="2"/>
  <c r="BU7" i="2"/>
  <c r="CV7" i="2"/>
  <c r="BP7" i="2"/>
  <c r="CU7" i="2"/>
  <c r="CS7" i="2"/>
  <c r="AX7" i="2"/>
  <c r="DB7" i="2" s="1"/>
  <c r="AN7" i="2"/>
  <c r="CR7" i="2" s="1"/>
  <c r="AC7" i="2"/>
  <c r="N7" i="2"/>
  <c r="M7" i="2" s="1"/>
  <c r="Z7" i="2"/>
  <c r="CT7" i="2"/>
  <c r="DE7" i="2"/>
  <c r="CY7" i="2"/>
  <c r="BE7" i="5"/>
  <c r="H7" i="5"/>
  <c r="E7" i="5"/>
  <c r="CB7" i="4"/>
  <c r="G7" i="5"/>
  <c r="AD7" i="3"/>
  <c r="N7" i="5"/>
  <c r="Q7" i="5"/>
  <c r="AD7" i="5"/>
  <c r="AG7" i="5"/>
  <c r="AT7" i="5"/>
  <c r="AW7" i="5"/>
  <c r="D7" i="5"/>
  <c r="F7" i="5" s="1"/>
  <c r="Y7" i="5"/>
  <c r="AO7" i="5"/>
  <c r="BB7" i="5"/>
  <c r="CC7" i="4"/>
  <c r="BT7" i="4"/>
  <c r="DH7" i="1"/>
  <c r="V7" i="5"/>
  <c r="AL7" i="5"/>
  <c r="CH7" i="4"/>
  <c r="CG7" i="4"/>
  <c r="CF7" i="4"/>
  <c r="CE7" i="4"/>
  <c r="CD7" i="4"/>
  <c r="AY7" i="4"/>
  <c r="BZ7" i="4"/>
  <c r="BX7" i="4"/>
  <c r="AT7" i="4"/>
  <c r="BS7" i="4"/>
  <c r="AO7" i="4"/>
  <c r="BR7" i="4"/>
  <c r="BO7" i="4"/>
  <c r="BN7" i="4"/>
  <c r="BM7" i="4"/>
  <c r="BL7" i="4"/>
  <c r="BK7" i="4"/>
  <c r="AG7" i="4"/>
  <c r="AF7" i="4" s="1"/>
  <c r="R7" i="4"/>
  <c r="BV7" i="4" s="1"/>
  <c r="BW7" i="4"/>
  <c r="BY7" i="4"/>
  <c r="AC7" i="3"/>
  <c r="AA7" i="3"/>
  <c r="Z7" i="3"/>
  <c r="Y7" i="3"/>
  <c r="N7" i="3"/>
  <c r="M7" i="3" s="1"/>
  <c r="E7" i="3"/>
  <c r="D7" i="3" s="1"/>
  <c r="X7" i="3"/>
  <c r="DI7" i="1"/>
  <c r="DG7" i="1"/>
  <c r="DE7" i="1"/>
  <c r="DD7" i="1"/>
  <c r="CZ7" i="1"/>
  <c r="CY7" i="1"/>
  <c r="BU7" i="1"/>
  <c r="CT7" i="1"/>
  <c r="CN7" i="1"/>
  <c r="CL7" i="1"/>
  <c r="BH7" i="1"/>
  <c r="BG7" i="1" s="1"/>
  <c r="CK7" i="1"/>
  <c r="DF7" i="1"/>
  <c r="AX7" i="1"/>
  <c r="DC7" i="1"/>
  <c r="DA7" i="1"/>
  <c r="AS7" i="1"/>
  <c r="AN7" i="1"/>
  <c r="CO7" i="1"/>
  <c r="CM7" i="1"/>
  <c r="AD7" i="1"/>
  <c r="AC7" i="1"/>
  <c r="AA7" i="1"/>
  <c r="Z7" i="1"/>
  <c r="Y7" i="1"/>
  <c r="X7" i="1"/>
  <c r="N7" i="1"/>
  <c r="M7" i="1" s="1"/>
  <c r="E7" i="1"/>
  <c r="D7" i="1" s="1"/>
  <c r="CX7" i="1"/>
  <c r="CS7" i="1"/>
  <c r="CU7" i="1"/>
  <c r="BP7" i="1"/>
  <c r="CR7" i="1" s="1"/>
  <c r="CW7" i="1"/>
  <c r="W7" i="4"/>
  <c r="BH7" i="2"/>
  <c r="CK7" i="2"/>
  <c r="CM7" i="2"/>
  <c r="CZ7" i="2"/>
  <c r="AF7" i="1"/>
  <c r="AE7" i="1" s="1"/>
  <c r="CP7" i="1"/>
  <c r="CV7" i="1"/>
  <c r="BZ7" i="1"/>
  <c r="E7" i="4"/>
  <c r="BJ7" i="4"/>
  <c r="BU7" i="4"/>
  <c r="M7" i="4"/>
  <c r="E7" i="2"/>
  <c r="DF7" i="2"/>
  <c r="DI7" i="2"/>
  <c r="AF13" i="8"/>
  <c r="AF23" i="8"/>
  <c r="AF48" i="8"/>
  <c r="AF36" i="8"/>
  <c r="AF10" i="8"/>
  <c r="AF9" i="8"/>
  <c r="AF14" i="8"/>
  <c r="AF20" i="8"/>
  <c r="AF38" i="8"/>
  <c r="AF39" i="8"/>
  <c r="AF25" i="8"/>
  <c r="AF58" i="8"/>
  <c r="AF34" i="8"/>
  <c r="AF31" i="8"/>
  <c r="AF46" i="8"/>
  <c r="AF40" i="8"/>
  <c r="AF43" i="8"/>
  <c r="AF26" i="8"/>
  <c r="AF54" i="8"/>
  <c r="AF16" i="8"/>
  <c r="AF12" i="8"/>
  <c r="AF37" i="8"/>
  <c r="AF61" i="8"/>
  <c r="AF45" i="8"/>
  <c r="AF35" i="8"/>
  <c r="AF29" i="8"/>
  <c r="AF62" i="8"/>
  <c r="AF17" i="8"/>
  <c r="F10" i="8" l="1"/>
  <c r="M31" i="8"/>
  <c r="L17" i="8"/>
  <c r="L23" i="8"/>
  <c r="M10" i="8"/>
  <c r="M28" i="8"/>
  <c r="L25" i="8"/>
  <c r="E12" i="8"/>
  <c r="F9" i="8"/>
  <c r="M21" i="8"/>
  <c r="L12" i="8"/>
  <c r="E21" i="8" s="1"/>
  <c r="M8" i="8"/>
  <c r="L28" i="8"/>
  <c r="M11" i="8"/>
  <c r="L19" i="8"/>
  <c r="L22" i="8"/>
  <c r="M25" i="8"/>
  <c r="L11" i="8"/>
  <c r="L27" i="8"/>
  <c r="L26" i="8"/>
  <c r="F15" i="8"/>
  <c r="F7" i="8"/>
  <c r="E9" i="8"/>
  <c r="E10" i="8"/>
  <c r="L24" i="8"/>
  <c r="M15" i="8"/>
  <c r="L9" i="8"/>
  <c r="E15" i="8"/>
  <c r="BO7" i="2"/>
  <c r="CW7" i="2"/>
  <c r="AM7" i="2"/>
  <c r="I7" i="5"/>
  <c r="CA7" i="4"/>
  <c r="AN7" i="4"/>
  <c r="BG7" i="4" s="1"/>
  <c r="AM7" i="1"/>
  <c r="BF7" i="1" s="1"/>
  <c r="V7" i="1"/>
  <c r="W7" i="3"/>
  <c r="V7" i="3"/>
  <c r="W7" i="1"/>
  <c r="CJ7" i="1"/>
  <c r="BQ7" i="4"/>
  <c r="L7" i="4"/>
  <c r="DB7" i="1"/>
  <c r="BO7" i="1"/>
  <c r="BG7" i="2"/>
  <c r="CJ7" i="2"/>
  <c r="BF7" i="2"/>
  <c r="D7" i="2"/>
  <c r="V7" i="2" s="1"/>
  <c r="W7" i="2"/>
  <c r="D7" i="4"/>
  <c r="BI7" i="4"/>
  <c r="CI7" i="1"/>
  <c r="AF19" i="8"/>
  <c r="AF41" i="8"/>
  <c r="AF7" i="8"/>
  <c r="AF57" i="8"/>
  <c r="AF56" i="8"/>
  <c r="AF50" i="8"/>
  <c r="AF21" i="8"/>
  <c r="AF44" i="8"/>
  <c r="AF49" i="8"/>
  <c r="AF15" i="8"/>
  <c r="AF47" i="8"/>
  <c r="AF8" i="8"/>
  <c r="AF22" i="8"/>
  <c r="AF30" i="8"/>
  <c r="AF27" i="8"/>
  <c r="AF55" i="8"/>
  <c r="AF60" i="8"/>
  <c r="AF52" i="8"/>
  <c r="AF53" i="8"/>
  <c r="AF51" i="8"/>
  <c r="AF33" i="8"/>
  <c r="AF11" i="8"/>
  <c r="AF32" i="8"/>
  <c r="AF24" i="8"/>
  <c r="AF18" i="8"/>
  <c r="AF28" i="8"/>
  <c r="AF42" i="8"/>
  <c r="AF59" i="8"/>
  <c r="M26" i="8" l="1"/>
  <c r="M7" i="8"/>
  <c r="L16" i="8"/>
  <c r="F11" i="8"/>
  <c r="F20" i="8" s="1"/>
  <c r="L10" i="8"/>
  <c r="L20" i="8"/>
  <c r="E11" i="8"/>
  <c r="E20" i="8" s="1"/>
  <c r="L21" i="8"/>
  <c r="M18" i="8"/>
  <c r="M20" i="8"/>
  <c r="M19" i="8"/>
  <c r="M27" i="8"/>
  <c r="M22" i="8"/>
  <c r="L15" i="8"/>
  <c r="L18" i="8"/>
  <c r="L8" i="8"/>
  <c r="E8" i="8"/>
  <c r="M12" i="8"/>
  <c r="F21" i="8" s="1"/>
  <c r="F8" i="8"/>
  <c r="F13" i="8" s="1"/>
  <c r="F14" i="8" s="1"/>
  <c r="F17" i="8" s="1"/>
  <c r="M16" i="8"/>
  <c r="M9" i="8"/>
  <c r="L7" i="8"/>
  <c r="M17" i="8"/>
  <c r="M23" i="8"/>
  <c r="M24" i="8"/>
  <c r="E7" i="8"/>
  <c r="L31" i="8"/>
  <c r="F12" i="8"/>
  <c r="CQ7" i="2"/>
  <c r="BP7" i="4"/>
  <c r="CI7" i="2"/>
  <c r="CH7" i="2"/>
  <c r="DJ7" i="2" s="1"/>
  <c r="AE7" i="4"/>
  <c r="CI7" i="4" s="1"/>
  <c r="BH7" i="4"/>
  <c r="CH7" i="1"/>
  <c r="DJ7" i="1" s="1"/>
  <c r="CQ7" i="1"/>
  <c r="F16" i="8"/>
  <c r="E13" i="8" l="1"/>
  <c r="L13" i="8"/>
  <c r="M29" i="8"/>
  <c r="M30" i="8" s="1"/>
  <c r="L29" i="8"/>
  <c r="L30" i="8" s="1"/>
  <c r="M13" i="8"/>
  <c r="M14" i="8" l="1"/>
  <c r="M33" i="8" s="1"/>
  <c r="M32" i="8"/>
  <c r="E14" i="8"/>
  <c r="E17" i="8" s="1"/>
  <c r="E16" i="8"/>
  <c r="L14" i="8"/>
  <c r="L33" i="8" s="1"/>
  <c r="L32" i="8"/>
</calcChain>
</file>

<file path=xl/sharedStrings.xml><?xml version="1.0" encoding="utf-8"?>
<sst xmlns="http://schemas.openxmlformats.org/spreadsheetml/2006/main" count="2414" uniqueCount="480">
  <si>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</si>
  <si>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</si>
  <si>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</si>
  <si>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</si>
  <si>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</si>
  <si>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</si>
  <si>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</si>
  <si>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</si>
  <si>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</si>
  <si>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</si>
  <si>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</si>
  <si>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</si>
  <si>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</si>
  <si>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</si>
  <si>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</si>
  <si>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</si>
  <si>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</si>
  <si>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</si>
  <si>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</si>
  <si>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</si>
  <si>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</si>
  <si>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</si>
  <si>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</si>
  <si>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</si>
  <si>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</si>
  <si>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</si>
  <si>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</si>
  <si>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</si>
  <si>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</si>
  <si>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</si>
  <si>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</si>
  <si>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</si>
  <si>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</si>
  <si>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</si>
  <si>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</si>
  <si>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</si>
  <si>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</si>
  <si>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</si>
  <si>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</si>
  <si>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</si>
  <si>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</si>
  <si>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</si>
  <si>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</si>
  <si>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</si>
  <si>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</si>
  <si>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</si>
  <si>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</si>
  <si>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</si>
  <si>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</si>
  <si>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</si>
  <si>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</si>
  <si>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</si>
  <si>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</si>
  <si>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</si>
  <si>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</si>
  <si>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</si>
  <si>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</si>
  <si>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</si>
  <si>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</si>
  <si>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</si>
  <si>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</si>
  <si>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</si>
  <si>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</si>
  <si>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</si>
  <si>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</si>
  <si>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</si>
  <si>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</si>
  <si>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</si>
  <si>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</si>
  <si>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</si>
  <si>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</si>
  <si>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</si>
  <si>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</si>
  <si>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</si>
  <si>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</si>
  <si>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</si>
  <si>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</si>
  <si>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</si>
  <si>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</si>
  <si>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</si>
  <si>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</si>
  <si>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</si>
  <si>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</si>
  <si>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</si>
  <si>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</si>
  <si>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</si>
  <si>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</si>
  <si>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</si>
  <si>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</si>
  <si>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</si>
  <si>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</si>
  <si>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</si>
  <si>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</si>
  <si>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</si>
  <si>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</si>
  <si>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</si>
  <si>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</si>
  <si>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</si>
  <si>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</si>
  <si>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</si>
  <si>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</si>
  <si>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</si>
  <si>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</si>
  <si>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</si>
  <si>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</si>
  <si>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</si>
  <si>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</si>
  <si>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</si>
  <si>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</si>
  <si>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</si>
  <si>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</si>
  <si>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</si>
  <si>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</si>
  <si>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</si>
  <si>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</si>
  <si>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</si>
  <si>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</si>
  <si>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</si>
  <si>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</si>
  <si>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</si>
  <si>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</si>
  <si>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</si>
  <si>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</si>
  <si>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</si>
  <si>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</si>
  <si>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</si>
  <si>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</si>
  <si>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</si>
  <si>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</si>
  <si>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</si>
  <si>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</si>
  <si>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</si>
  <si>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</si>
  <si>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</si>
  <si>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</si>
  <si>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</si>
  <si>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</si>
  <si>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</si>
  <si>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</si>
  <si>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</si>
  <si>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</si>
  <si>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</si>
  <si>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</si>
  <si>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</si>
  <si>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</si>
  <si>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</si>
  <si>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</si>
  <si>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</si>
  <si>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</si>
  <si>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</si>
  <si>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</si>
  <si>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</si>
  <si>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</si>
  <si>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</si>
  <si>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</si>
  <si>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</si>
  <si>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</si>
  <si>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</si>
  <si>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</si>
  <si>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</si>
  <si>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</si>
  <si>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</si>
  <si>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</si>
  <si>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</si>
  <si>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</si>
  <si>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</si>
  <si>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</si>
  <si>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</si>
  <si>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</si>
  <si>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</si>
  <si>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</si>
  <si>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</si>
  <si>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</si>
  <si>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</si>
  <si>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</si>
  <si>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</si>
  <si>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</si>
  <si>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</si>
  <si>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</si>
  <si>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</si>
  <si>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</si>
  <si>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</si>
  <si>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</si>
  <si>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</si>
  <si>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</si>
  <si>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</si>
  <si>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</si>
  <si>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</si>
  <si>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</si>
  <si>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</si>
  <si>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</si>
  <si>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</si>
  <si>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</si>
  <si>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</si>
  <si>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</si>
  <si>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</si>
  <si>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</si>
  <si>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</si>
  <si>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</si>
  <si>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</si>
  <si>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</si>
  <si>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</si>
  <si>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</si>
  <si>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</si>
  <si>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</si>
  <si>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</si>
  <si>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</si>
  <si>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</si>
  <si>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</si>
  <si>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</si>
  <si>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</si>
  <si>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</si>
  <si>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</si>
  <si>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</si>
  <si>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</si>
  <si>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</si>
  <si>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</si>
  <si>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</si>
  <si>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</si>
  <si>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</si>
  <si>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</si>
  <si>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</si>
  <si>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</si>
  <si>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</si>
  <si>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</si>
  <si>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</si>
  <si>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</si>
  <si>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</si>
  <si>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</si>
  <si>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</si>
  <si>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</si>
  <si>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</si>
  <si>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</si>
  <si>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</si>
  <si>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</si>
  <si>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</si>
  <si>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</si>
  <si>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</si>
  <si>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</si>
  <si>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</si>
  <si>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</si>
  <si>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</si>
  <si>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</si>
  <si>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</si>
  <si>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</si>
  <si>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</si>
  <si>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</si>
  <si>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</si>
  <si>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</si>
  <si>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</si>
  <si>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</si>
  <si>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</si>
  <si>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</si>
  <si>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</si>
  <si>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</si>
  <si>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</si>
  <si>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</si>
  <si>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</si>
  <si>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</si>
  <si>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</si>
  <si>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</si>
  <si>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</si>
  <si>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</si>
  <si>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</si>
  <si>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</si>
  <si>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</si>
  <si>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</si>
  <si>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</si>
  <si>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</si>
  <si>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</si>
  <si>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</si>
  <si>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</si>
  <si>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</si>
  <si>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</si>
  <si>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</si>
  <si>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</si>
  <si>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</si>
  <si>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</si>
  <si>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</si>
  <si>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</si>
  <si>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</si>
  <si>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</si>
  <si>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</si>
  <si>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</si>
  <si>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</si>
  <si>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</si>
  <si>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</si>
  <si>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</si>
  <si>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</si>
  <si>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</si>
  <si>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</si>
  <si>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</si>
  <si>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</si>
  <si>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</si>
  <si>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</si>
  <si>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</si>
  <si>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</si>
  <si>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</si>
  <si>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</si>
  <si>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</si>
  <si>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</si>
  <si>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</si>
  <si>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</si>
  <si>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</si>
  <si>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</si>
  <si>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</si>
  <si>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</si>
  <si>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</si>
  <si>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</si>
  <si>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</si>
  <si>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</si>
  <si>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</si>
  <si>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</si>
  <si>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</si>
  <si>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</si>
  <si>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</si>
  <si>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</si>
  <si>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22000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</si>
  <si>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</si>
  <si>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</si>
  <si>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</si>
  <si>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</si>
  <si>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</si>
  <si>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</si>
  <si>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22100</t>
  </si>
  <si>
    <t>静岡市</t>
  </si>
  <si>
    <t>221100</t>
  </si>
  <si>
    <t>22130</t>
  </si>
  <si>
    <t>浜松市</t>
  </si>
  <si>
    <t>221130</t>
  </si>
  <si>
    <t>22203</t>
  </si>
  <si>
    <t>沼津市</t>
  </si>
  <si>
    <t>221203</t>
  </si>
  <si>
    <t>22861</t>
  </si>
  <si>
    <t>伊豆市沼津市衛生施設組合</t>
  </si>
  <si>
    <t>22205</t>
  </si>
  <si>
    <t>熱海市</t>
  </si>
  <si>
    <t>221205</t>
  </si>
  <si>
    <t>22206</t>
  </si>
  <si>
    <t>三島市</t>
  </si>
  <si>
    <t>221206</t>
  </si>
  <si>
    <t>22207</t>
  </si>
  <si>
    <t>富士宮市</t>
  </si>
  <si>
    <t>221207</t>
  </si>
  <si>
    <t>22208</t>
  </si>
  <si>
    <t>伊東市</t>
  </si>
  <si>
    <t>221208</t>
  </si>
  <si>
    <t>22209</t>
  </si>
  <si>
    <t>島田市</t>
  </si>
  <si>
    <t>221209</t>
  </si>
  <si>
    <t>22831</t>
  </si>
  <si>
    <t>川根広域組合</t>
  </si>
  <si>
    <t>22210</t>
  </si>
  <si>
    <t>富士市</t>
  </si>
  <si>
    <t>221210</t>
  </si>
  <si>
    <t>22211</t>
  </si>
  <si>
    <t>磐田市</t>
  </si>
  <si>
    <t>221211</t>
  </si>
  <si>
    <t>22920</t>
  </si>
  <si>
    <t>中遠広域事務組合</t>
  </si>
  <si>
    <t>22212</t>
  </si>
  <si>
    <t>焼津市</t>
  </si>
  <si>
    <t>221212</t>
  </si>
  <si>
    <t>22921</t>
  </si>
  <si>
    <t>志太広域事務組合</t>
  </si>
  <si>
    <t>22213</t>
  </si>
  <si>
    <t>掛川市</t>
  </si>
  <si>
    <t>221213</t>
  </si>
  <si>
    <t>22954</t>
  </si>
  <si>
    <t>掛川市・菊川市衛生施設組合</t>
  </si>
  <si>
    <t>22816</t>
  </si>
  <si>
    <t>東遠広域組合</t>
  </si>
  <si>
    <t>22214</t>
  </si>
  <si>
    <t>藤枝市</t>
  </si>
  <si>
    <t>221214</t>
  </si>
  <si>
    <t>22215</t>
  </si>
  <si>
    <t>御殿場市</t>
  </si>
  <si>
    <t>221215</t>
  </si>
  <si>
    <t>22824</t>
  </si>
  <si>
    <t>御殿場市・小山町広域行政組合</t>
  </si>
  <si>
    <t>22216</t>
  </si>
  <si>
    <t>袋井市</t>
  </si>
  <si>
    <t>221216</t>
  </si>
  <si>
    <t>22909</t>
  </si>
  <si>
    <t>袋井市森町広域行政組合</t>
  </si>
  <si>
    <t>22219</t>
  </si>
  <si>
    <t>下田市</t>
  </si>
  <si>
    <t>221219</t>
  </si>
  <si>
    <t>22828</t>
  </si>
  <si>
    <t>南豆衛生プラント</t>
  </si>
  <si>
    <t>22220</t>
  </si>
  <si>
    <t>裾野市</t>
  </si>
  <si>
    <t>221220</t>
  </si>
  <si>
    <t>22853</t>
  </si>
  <si>
    <t>裾野、長泉清掃施設組合</t>
  </si>
  <si>
    <t>22221</t>
  </si>
  <si>
    <t>湖西市</t>
  </si>
  <si>
    <t>221221</t>
  </si>
  <si>
    <t>22222</t>
  </si>
  <si>
    <t>伊豆市</t>
  </si>
  <si>
    <t>221222</t>
  </si>
  <si>
    <t>22959</t>
  </si>
  <si>
    <t>伊豆市伊豆の国市廃棄物処理施設組合</t>
  </si>
  <si>
    <t>22223</t>
  </si>
  <si>
    <t>御前崎市</t>
  </si>
  <si>
    <t>221223</t>
  </si>
  <si>
    <t>22820</t>
  </si>
  <si>
    <t>牧之原市御前崎市広域施設組合</t>
  </si>
  <si>
    <t>東遠広域施設組合</t>
  </si>
  <si>
    <t>22224</t>
  </si>
  <si>
    <t>菊川市</t>
  </si>
  <si>
    <t>221224</t>
  </si>
  <si>
    <t>22225</t>
  </si>
  <si>
    <t>伊豆の国市</t>
  </si>
  <si>
    <t>221225</t>
  </si>
  <si>
    <t>22226</t>
  </si>
  <si>
    <t>牧之原市</t>
  </si>
  <si>
    <t>221226</t>
  </si>
  <si>
    <t>22937</t>
  </si>
  <si>
    <t>吉田町牧之原市広域施設組合</t>
  </si>
  <si>
    <t>22301</t>
  </si>
  <si>
    <t>東伊豆町</t>
  </si>
  <si>
    <t>221301</t>
  </si>
  <si>
    <t>22825</t>
  </si>
  <si>
    <t>東河環境センター</t>
  </si>
  <si>
    <t>22302</t>
  </si>
  <si>
    <t>河津町</t>
  </si>
  <si>
    <t>221302</t>
  </si>
  <si>
    <t>22304</t>
  </si>
  <si>
    <t>南伊豆町</t>
  </si>
  <si>
    <t>221304</t>
  </si>
  <si>
    <t>南豆衛生プラント組合</t>
  </si>
  <si>
    <t>22305</t>
  </si>
  <si>
    <t>松崎町</t>
  </si>
  <si>
    <t>221305</t>
  </si>
  <si>
    <t>22847</t>
  </si>
  <si>
    <t>西豆衛生プラント組合</t>
  </si>
  <si>
    <t>22306</t>
  </si>
  <si>
    <t>西伊豆町</t>
  </si>
  <si>
    <t>221306</t>
  </si>
  <si>
    <t>22325</t>
  </si>
  <si>
    <t>函南町</t>
  </si>
  <si>
    <t>221325</t>
  </si>
  <si>
    <t>22341</t>
  </si>
  <si>
    <t>清水町</t>
  </si>
  <si>
    <t>221341</t>
  </si>
  <si>
    <t>22342</t>
  </si>
  <si>
    <t>長泉町</t>
  </si>
  <si>
    <t>221342</t>
  </si>
  <si>
    <t>裾野市長泉町衛生施設組合</t>
  </si>
  <si>
    <t>22344</t>
  </si>
  <si>
    <t>小山町</t>
  </si>
  <si>
    <t>221344</t>
  </si>
  <si>
    <t>22424</t>
  </si>
  <si>
    <t>吉田町</t>
  </si>
  <si>
    <t>221424</t>
  </si>
  <si>
    <t>22429</t>
  </si>
  <si>
    <t>川根本町</t>
  </si>
  <si>
    <t>221429</t>
  </si>
  <si>
    <t>川根地区広域施設組合</t>
  </si>
  <si>
    <t>22461</t>
  </si>
  <si>
    <t>森町</t>
  </si>
  <si>
    <t>221461</t>
  </si>
  <si>
    <t>222011</t>
  </si>
  <si>
    <t>222014</t>
  </si>
  <si>
    <t>222004</t>
  </si>
  <si>
    <t>222012</t>
  </si>
  <si>
    <t>222013</t>
  </si>
  <si>
    <t>222008</t>
  </si>
  <si>
    <t>222007</t>
  </si>
  <si>
    <t>222006</t>
  </si>
  <si>
    <t>222001</t>
  </si>
  <si>
    <t>222009</t>
  </si>
  <si>
    <t>222010</t>
  </si>
  <si>
    <t>222005</t>
  </si>
  <si>
    <t>222003</t>
  </si>
  <si>
    <t>222002</t>
  </si>
  <si>
    <t>222015</t>
  </si>
  <si>
    <t>-</t>
  </si>
  <si>
    <t>22000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</si>
</sst>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H12集計結果（ごみ処理状況）" xfId="4" xr:uid="{00000000-0005-0000-0000-000004000000}"/>
    <cellStyle name="標準_H12集計結果（し尿処理）" xfId="5" xr:uid="{00000000-0005-0000-0000-000005000000}"/>
    <cellStyle name="標準_H12集計結果（経費）" xfId="6" xr:uid="{00000000-0005-0000-0000-000006000000}"/>
    <cellStyle name="標準_集計結果（経費）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12.6640625" style="49" customWidth="1"/>
    <col min="4" max="9" width="14.77734375" style="54" customWidth="1"/>
    <col min="10" max="10" width="14.77734375" style="123" customWidth="1"/>
    <col min="11" max="18" width="14.77734375" style="54" customWidth="1"/>
    <col min="19" max="19" width="14.77734375" style="123" customWidth="1"/>
    <col min="20" max="27" width="14.77734375" style="54" customWidth="1"/>
    <col min="28" max="28" width="14.77734375" style="123" customWidth="1"/>
    <col min="29" max="114" width="14.77734375" style="54" customWidth="1"/>
    <col min="115" max="16384" width="9" style="49"/>
  </cols>
  <sheetData>
    <row r="1" spans="1:114" ht="16.2" x14ac:dyDescent="0.2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2">
      <c r="A2" s="161" t="s">
        <v>53</v>
      </c>
      <c r="B2" s="161" t="s">
        <v>54</v>
      </c>
      <c r="C2" s="163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2">
      <c r="A3" s="162"/>
      <c r="B3" s="162"/>
      <c r="C3" s="164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2">
      <c r="A4" s="162"/>
      <c r="B4" s="162"/>
      <c r="C4" s="164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0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2">
      <c r="A5" s="162"/>
      <c r="B5" s="162"/>
      <c r="C5" s="164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0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0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0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2">
      <c r="A6" s="162"/>
      <c r="B6" s="162"/>
      <c r="C6" s="164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2">
      <c r="A7" s="138" t="s">
        <v>24</v>
      </c>
      <c r="B7" s="154" t="s">
        <v>317</v>
      </c>
      <c r="C7" s="138" t="s">
        <v>33</v>
      </c>
      <c r="D7" s="140">
        <f t="shared" ref="D7:D42" si="0">SUM(E7,+L7)</f>
        <v>43354786</v>
      </c>
      <c r="E7" s="140">
        <f t="shared" ref="E7:E42" si="1">SUM(F7:I7,K7)</f>
        <v>7335242</v>
      </c>
      <c r="F7" s="140">
        <f t="shared" ref="F7:L7" si="2">SUM(F$8:F$1000)</f>
        <v>4936</v>
      </c>
      <c r="G7" s="140">
        <f t="shared" si="2"/>
        <v>336</v>
      </c>
      <c r="H7" s="140">
        <f t="shared" si="2"/>
        <v>615500</v>
      </c>
      <c r="I7" s="140">
        <f t="shared" si="2"/>
        <v>3744590</v>
      </c>
      <c r="J7" s="143" t="s">
        <v>314</v>
      </c>
      <c r="K7" s="140">
        <f t="shared" si="2"/>
        <v>2969880</v>
      </c>
      <c r="L7" s="140">
        <f t="shared" si="2"/>
        <v>36019544</v>
      </c>
      <c r="M7" s="140">
        <f t="shared" ref="M7:M42" si="3">SUM(N7,+U7)</f>
        <v>7494187</v>
      </c>
      <c r="N7" s="140">
        <f t="shared" ref="N7:N42" si="4">SUM(O7:R7,T7)</f>
        <v>1412089</v>
      </c>
      <c r="O7" s="140">
        <f t="shared" ref="O7:U7" si="5">SUM(O$8:O$1000)</f>
        <v>110393</v>
      </c>
      <c r="P7" s="140">
        <f t="shared" si="5"/>
        <v>14551</v>
      </c>
      <c r="Q7" s="140">
        <f t="shared" si="5"/>
        <v>288200</v>
      </c>
      <c r="R7" s="140">
        <f t="shared" si="5"/>
        <v>562913</v>
      </c>
      <c r="S7" s="143" t="s">
        <v>314</v>
      </c>
      <c r="T7" s="140">
        <f t="shared" si="5"/>
        <v>436032</v>
      </c>
      <c r="U7" s="140">
        <f t="shared" si="5"/>
        <v>6082098</v>
      </c>
      <c r="V7" s="140">
        <f t="shared" ref="V7:AA7" si="6">+SUM(D7,M7)</f>
        <v>50848973</v>
      </c>
      <c r="W7" s="140">
        <f t="shared" si="6"/>
        <v>8747331</v>
      </c>
      <c r="X7" s="140">
        <f t="shared" si="6"/>
        <v>115329</v>
      </c>
      <c r="Y7" s="140">
        <f t="shared" si="6"/>
        <v>14887</v>
      </c>
      <c r="Z7" s="140">
        <f t="shared" si="6"/>
        <v>903700</v>
      </c>
      <c r="AA7" s="140">
        <f t="shared" si="6"/>
        <v>4307503</v>
      </c>
      <c r="AB7" s="142" t="str">
        <f t="shared" ref="AB7:AB42" si="7">IF(+SUM(J7,S7)=0,"-",+SUM(J7,S7))</f>
        <v>-</v>
      </c>
      <c r="AC7" s="140">
        <f t="shared" ref="AC7:AC42" si="8">+SUM(K7,T7)</f>
        <v>3405912</v>
      </c>
      <c r="AD7" s="140">
        <f t="shared" ref="AD7:AD42" si="9">+SUM(L7,U7)</f>
        <v>42101642</v>
      </c>
      <c r="AE7" s="140">
        <f t="shared" ref="AE7:AE42" si="10">SUM(AF7,+AK7)</f>
        <v>1637714</v>
      </c>
      <c r="AF7" s="140">
        <f t="shared" ref="AF7:AF42" si="11">SUM(AG7:AJ7)</f>
        <v>1307224</v>
      </c>
      <c r="AG7" s="140">
        <f t="shared" ref="AG7:AL7" si="12">SUM(AG$8:AG$1000)</f>
        <v>0</v>
      </c>
      <c r="AH7" s="140">
        <f t="shared" si="12"/>
        <v>614825</v>
      </c>
      <c r="AI7" s="140">
        <f t="shared" si="12"/>
        <v>46938</v>
      </c>
      <c r="AJ7" s="140">
        <f t="shared" si="12"/>
        <v>645461</v>
      </c>
      <c r="AK7" s="140">
        <f t="shared" si="12"/>
        <v>330490</v>
      </c>
      <c r="AL7" s="140">
        <f t="shared" si="12"/>
        <v>682753</v>
      </c>
      <c r="AM7" s="140">
        <f t="shared" ref="AM7:AM42" si="13">SUM(AN7,AS7,AW7,AX7,BD7)</f>
        <v>32790062</v>
      </c>
      <c r="AN7" s="140">
        <f t="shared" ref="AN7:AN42" si="14">SUM(AO7:AR7)</f>
        <v>8183218</v>
      </c>
      <c r="AO7" s="140">
        <f>SUM(AO$8:AO$1000)</f>
        <v>2153530</v>
      </c>
      <c r="AP7" s="140">
        <f>SUM(AP$8:AP$1000)</f>
        <v>4177771</v>
      </c>
      <c r="AQ7" s="140">
        <f>SUM(AQ$8:AQ$1000)</f>
        <v>1667593</v>
      </c>
      <c r="AR7" s="140">
        <f>SUM(AR$8:AR$1000)</f>
        <v>184324</v>
      </c>
      <c r="AS7" s="140">
        <f t="shared" ref="AS7:AS42" si="15">SUM(AT7:AV7)</f>
        <v>6990768</v>
      </c>
      <c r="AT7" s="140">
        <f>SUM(AT$8:AT$1000)</f>
        <v>521957</v>
      </c>
      <c r="AU7" s="140">
        <f>SUM(AU$8:AU$1000)</f>
        <v>5792454</v>
      </c>
      <c r="AV7" s="140">
        <f>SUM(AV$8:AV$1000)</f>
        <v>676357</v>
      </c>
      <c r="AW7" s="140">
        <f>SUM(AW$8:AW$1000)</f>
        <v>123605</v>
      </c>
      <c r="AX7" s="140">
        <f t="shared" ref="AX7:AX42" si="16">SUM(AY7:BB7)</f>
        <v>17483669</v>
      </c>
      <c r="AY7" s="140">
        <f t="shared" ref="AY7:BE7" si="17">SUM(AY$8:AY$1000)</f>
        <v>7851606</v>
      </c>
      <c r="AZ7" s="140">
        <f t="shared" si="17"/>
        <v>8365185</v>
      </c>
      <c r="BA7" s="140">
        <f t="shared" si="17"/>
        <v>1016778</v>
      </c>
      <c r="BB7" s="140">
        <f t="shared" si="17"/>
        <v>250100</v>
      </c>
      <c r="BC7" s="140">
        <f t="shared" si="17"/>
        <v>4933520</v>
      </c>
      <c r="BD7" s="140">
        <f t="shared" si="17"/>
        <v>8802</v>
      </c>
      <c r="BE7" s="140">
        <f t="shared" si="17"/>
        <v>3310737</v>
      </c>
      <c r="BF7" s="140">
        <f t="shared" ref="BF7:BF42" si="18">SUM(AE7,+AM7,+BE7)</f>
        <v>37738513</v>
      </c>
      <c r="BG7" s="140">
        <f t="shared" ref="BG7:BG42" si="19">SUM(BH7,+BM7)</f>
        <v>1066008</v>
      </c>
      <c r="BH7" s="140">
        <f t="shared" ref="BH7:BH42" si="20">SUM(BI7:BL7)</f>
        <v>1066008</v>
      </c>
      <c r="BI7" s="140">
        <f t="shared" ref="BI7:BN7" si="21">SUM(BI$8:BI$1000)</f>
        <v>0</v>
      </c>
      <c r="BJ7" s="140">
        <f t="shared" si="21"/>
        <v>1040533</v>
      </c>
      <c r="BK7" s="140">
        <f t="shared" si="21"/>
        <v>19295</v>
      </c>
      <c r="BL7" s="140">
        <f t="shared" si="21"/>
        <v>6180</v>
      </c>
      <c r="BM7" s="140">
        <f t="shared" si="21"/>
        <v>0</v>
      </c>
      <c r="BN7" s="140">
        <f t="shared" si="21"/>
        <v>0</v>
      </c>
      <c r="BO7" s="140">
        <f t="shared" ref="BO7:BO42" si="22">SUM(BP7,BU7,BY7,BZ7,CF7)</f>
        <v>3672882</v>
      </c>
      <c r="BP7" s="140">
        <f t="shared" ref="BP7:BP42" si="23">SUM(BQ7:BT7)</f>
        <v>757944</v>
      </c>
      <c r="BQ7" s="140">
        <f>SUM(BQ$8:BQ$1000)</f>
        <v>330930</v>
      </c>
      <c r="BR7" s="140">
        <f>SUM(BR$8:BR$1000)</f>
        <v>223312</v>
      </c>
      <c r="BS7" s="140">
        <f>SUM(BS$8:BS$1000)</f>
        <v>192138</v>
      </c>
      <c r="BT7" s="140">
        <f>SUM(BT$8:BT$1000)</f>
        <v>11564</v>
      </c>
      <c r="BU7" s="140">
        <f t="shared" ref="BU7:BU42" si="24">SUM(BV7:BX7)</f>
        <v>1152281</v>
      </c>
      <c r="BV7" s="140">
        <f>SUM(BV$8:BV$1000)</f>
        <v>78090</v>
      </c>
      <c r="BW7" s="140">
        <f>SUM(BW$8:BW$1000)</f>
        <v>1074191</v>
      </c>
      <c r="BX7" s="140">
        <f>SUM(BX$8:BX$1000)</f>
        <v>0</v>
      </c>
      <c r="BY7" s="140">
        <f>SUM(BY$8:BY$1000)</f>
        <v>14521</v>
      </c>
      <c r="BZ7" s="140">
        <f t="shared" ref="BZ7:BZ42" si="25">SUM(CA7:CD7)</f>
        <v>1748136</v>
      </c>
      <c r="CA7" s="140">
        <f t="shared" ref="CA7:CG7" si="26">SUM(CA$8:CA$1000)</f>
        <v>371499</v>
      </c>
      <c r="CB7" s="140">
        <f t="shared" si="26"/>
        <v>1323509</v>
      </c>
      <c r="CC7" s="140">
        <f t="shared" si="26"/>
        <v>16303</v>
      </c>
      <c r="CD7" s="140">
        <f t="shared" si="26"/>
        <v>36825</v>
      </c>
      <c r="CE7" s="140">
        <f t="shared" si="26"/>
        <v>2506497</v>
      </c>
      <c r="CF7" s="140">
        <f t="shared" si="26"/>
        <v>0</v>
      </c>
      <c r="CG7" s="140">
        <f t="shared" si="26"/>
        <v>248800</v>
      </c>
      <c r="CH7" s="140">
        <f t="shared" ref="CH7:CH42" si="27">SUM(BG7,+BO7,+CG7)</f>
        <v>4987690</v>
      </c>
      <c r="CI7" s="140">
        <f t="shared" ref="CI7:DJ7" si="28">SUM(AE7,+BG7)</f>
        <v>2703722</v>
      </c>
      <c r="CJ7" s="140">
        <f t="shared" si="28"/>
        <v>2373232</v>
      </c>
      <c r="CK7" s="140">
        <f t="shared" si="28"/>
        <v>0</v>
      </c>
      <c r="CL7" s="140">
        <f t="shared" si="28"/>
        <v>1655358</v>
      </c>
      <c r="CM7" s="140">
        <f t="shared" si="28"/>
        <v>66233</v>
      </c>
      <c r="CN7" s="140">
        <f t="shared" si="28"/>
        <v>651641</v>
      </c>
      <c r="CO7" s="140">
        <f t="shared" si="28"/>
        <v>330490</v>
      </c>
      <c r="CP7" s="140">
        <f t="shared" si="28"/>
        <v>682753</v>
      </c>
      <c r="CQ7" s="140">
        <f t="shared" si="28"/>
        <v>36462944</v>
      </c>
      <c r="CR7" s="140">
        <f t="shared" si="28"/>
        <v>8941162</v>
      </c>
      <c r="CS7" s="140">
        <f t="shared" si="28"/>
        <v>2484460</v>
      </c>
      <c r="CT7" s="140">
        <f t="shared" si="28"/>
        <v>4401083</v>
      </c>
      <c r="CU7" s="140">
        <f t="shared" si="28"/>
        <v>1859731</v>
      </c>
      <c r="CV7" s="140">
        <f t="shared" si="28"/>
        <v>195888</v>
      </c>
      <c r="CW7" s="140">
        <f t="shared" si="28"/>
        <v>8143049</v>
      </c>
      <c r="CX7" s="140">
        <f t="shared" si="28"/>
        <v>600047</v>
      </c>
      <c r="CY7" s="140">
        <f t="shared" si="28"/>
        <v>6866645</v>
      </c>
      <c r="CZ7" s="140">
        <f t="shared" si="28"/>
        <v>676357</v>
      </c>
      <c r="DA7" s="140">
        <f t="shared" si="28"/>
        <v>138126</v>
      </c>
      <c r="DB7" s="140">
        <f t="shared" si="28"/>
        <v>19231805</v>
      </c>
      <c r="DC7" s="140">
        <f t="shared" si="28"/>
        <v>8223105</v>
      </c>
      <c r="DD7" s="140">
        <f t="shared" si="28"/>
        <v>9688694</v>
      </c>
      <c r="DE7" s="140">
        <f t="shared" si="28"/>
        <v>1033081</v>
      </c>
      <c r="DF7" s="140">
        <f t="shared" si="28"/>
        <v>286925</v>
      </c>
      <c r="DG7" s="140">
        <f t="shared" si="28"/>
        <v>7440017</v>
      </c>
      <c r="DH7" s="140">
        <f t="shared" si="28"/>
        <v>8802</v>
      </c>
      <c r="DI7" s="140">
        <f t="shared" si="28"/>
        <v>3559537</v>
      </c>
      <c r="DJ7" s="140">
        <f t="shared" si="28"/>
        <v>42726203</v>
      </c>
    </row>
    <row r="8" spans="1:114" s="136" customFormat="1" ht="13.5" customHeight="1" x14ac:dyDescent="0.2">
      <c r="A8" s="119" t="s">
        <v>24</v>
      </c>
      <c r="B8" s="120" t="s">
        <v>324</v>
      </c>
      <c r="C8" s="119" t="s">
        <v>325</v>
      </c>
      <c r="D8" s="121">
        <f t="shared" si="0"/>
        <v>8050401</v>
      </c>
      <c r="E8" s="121">
        <f t="shared" si="1"/>
        <v>1617610</v>
      </c>
      <c r="F8" s="121">
        <v>3646</v>
      </c>
      <c r="G8" s="121">
        <v>0</v>
      </c>
      <c r="H8" s="121">
        <v>0</v>
      </c>
      <c r="I8" s="121">
        <v>812557</v>
      </c>
      <c r="J8" s="122" t="s">
        <v>478</v>
      </c>
      <c r="K8" s="121">
        <v>801407</v>
      </c>
      <c r="L8" s="121">
        <v>6432791</v>
      </c>
      <c r="M8" s="121">
        <f t="shared" si="3"/>
        <v>675056</v>
      </c>
      <c r="N8" s="121">
        <f t="shared" si="4"/>
        <v>51173</v>
      </c>
      <c r="O8" s="121">
        <v>50379</v>
      </c>
      <c r="P8" s="121">
        <v>0</v>
      </c>
      <c r="Q8" s="121">
        <v>0</v>
      </c>
      <c r="R8" s="121">
        <v>0</v>
      </c>
      <c r="S8" s="122" t="s">
        <v>478</v>
      </c>
      <c r="T8" s="121">
        <v>794</v>
      </c>
      <c r="U8" s="121">
        <v>623883</v>
      </c>
      <c r="V8" s="121">
        <f t="shared" ref="V8:V42" si="29">+SUM(D8,M8)</f>
        <v>8725457</v>
      </c>
      <c r="W8" s="121">
        <f t="shared" ref="W8:W42" si="30">+SUM(E8,N8)</f>
        <v>1668783</v>
      </c>
      <c r="X8" s="121">
        <f t="shared" ref="X8:X42" si="31">+SUM(F8,O8)</f>
        <v>54025</v>
      </c>
      <c r="Y8" s="121">
        <f t="shared" ref="Y8:Y42" si="32">+SUM(G8,P8)</f>
        <v>0</v>
      </c>
      <c r="Z8" s="121">
        <f t="shared" ref="Z8:Z42" si="33">+SUM(H8,Q8)</f>
        <v>0</v>
      </c>
      <c r="AA8" s="121">
        <f t="shared" ref="AA8:AA42" si="34">+SUM(I8,R8)</f>
        <v>812557</v>
      </c>
      <c r="AB8" s="122" t="str">
        <f t="shared" si="7"/>
        <v>-</v>
      </c>
      <c r="AC8" s="121">
        <f t="shared" si="8"/>
        <v>802201</v>
      </c>
      <c r="AD8" s="121">
        <f t="shared" si="9"/>
        <v>7056674</v>
      </c>
      <c r="AE8" s="121">
        <f t="shared" si="10"/>
        <v>0</v>
      </c>
      <c r="AF8" s="121">
        <f t="shared" si="11"/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 t="shared" si="13"/>
        <v>7901420</v>
      </c>
      <c r="AN8" s="121">
        <f t="shared" si="14"/>
        <v>2082829</v>
      </c>
      <c r="AO8" s="121">
        <v>209582</v>
      </c>
      <c r="AP8" s="121">
        <v>1419362</v>
      </c>
      <c r="AQ8" s="121">
        <v>448806</v>
      </c>
      <c r="AR8" s="121">
        <v>5079</v>
      </c>
      <c r="AS8" s="121">
        <f t="shared" si="15"/>
        <v>2053713</v>
      </c>
      <c r="AT8" s="121">
        <v>68538</v>
      </c>
      <c r="AU8" s="121">
        <v>1905876</v>
      </c>
      <c r="AV8" s="121">
        <v>79299</v>
      </c>
      <c r="AW8" s="121">
        <v>15501</v>
      </c>
      <c r="AX8" s="121">
        <f t="shared" si="16"/>
        <v>3749377</v>
      </c>
      <c r="AY8" s="121">
        <v>1582298</v>
      </c>
      <c r="AZ8" s="121">
        <v>2020080</v>
      </c>
      <c r="BA8" s="121">
        <v>91297</v>
      </c>
      <c r="BB8" s="121">
        <v>55702</v>
      </c>
      <c r="BC8" s="121">
        <v>0</v>
      </c>
      <c r="BD8" s="121">
        <v>0</v>
      </c>
      <c r="BE8" s="121">
        <v>148981</v>
      </c>
      <c r="BF8" s="121">
        <f t="shared" si="18"/>
        <v>8050401</v>
      </c>
      <c r="BG8" s="121">
        <f t="shared" si="19"/>
        <v>0</v>
      </c>
      <c r="BH8" s="121">
        <f t="shared" si="20"/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 t="shared" si="22"/>
        <v>521336</v>
      </c>
      <c r="BP8" s="121">
        <f t="shared" si="23"/>
        <v>123340</v>
      </c>
      <c r="BQ8" s="121">
        <v>0</v>
      </c>
      <c r="BR8" s="121">
        <v>0</v>
      </c>
      <c r="BS8" s="121">
        <v>123340</v>
      </c>
      <c r="BT8" s="121">
        <v>0</v>
      </c>
      <c r="BU8" s="121">
        <f t="shared" si="24"/>
        <v>248992</v>
      </c>
      <c r="BV8" s="121">
        <v>0</v>
      </c>
      <c r="BW8" s="121">
        <v>248992</v>
      </c>
      <c r="BX8" s="121">
        <v>0</v>
      </c>
      <c r="BY8" s="121">
        <v>0</v>
      </c>
      <c r="BZ8" s="121">
        <f t="shared" si="25"/>
        <v>149004</v>
      </c>
      <c r="CA8" s="121">
        <v>0</v>
      </c>
      <c r="CB8" s="121">
        <v>149004</v>
      </c>
      <c r="CC8" s="121">
        <v>0</v>
      </c>
      <c r="CD8" s="121">
        <v>0</v>
      </c>
      <c r="CE8" s="121">
        <v>0</v>
      </c>
      <c r="CF8" s="121">
        <v>0</v>
      </c>
      <c r="CG8" s="121">
        <v>153720</v>
      </c>
      <c r="CH8" s="121">
        <f t="shared" si="27"/>
        <v>675056</v>
      </c>
      <c r="CI8" s="121">
        <f t="shared" ref="CI8:CI42" si="35">SUM(AE8,+BG8)</f>
        <v>0</v>
      </c>
      <c r="CJ8" s="121">
        <f t="shared" ref="CJ8:CJ42" si="36">SUM(AF8,+BH8)</f>
        <v>0</v>
      </c>
      <c r="CK8" s="121">
        <f t="shared" ref="CK8:CK42" si="37">SUM(AG8,+BI8)</f>
        <v>0</v>
      </c>
      <c r="CL8" s="121">
        <f t="shared" ref="CL8:CL42" si="38">SUM(AH8,+BJ8)</f>
        <v>0</v>
      </c>
      <c r="CM8" s="121">
        <f t="shared" ref="CM8:CM42" si="39">SUM(AI8,+BK8)</f>
        <v>0</v>
      </c>
      <c r="CN8" s="121">
        <f t="shared" ref="CN8:CN42" si="40">SUM(AJ8,+BL8)</f>
        <v>0</v>
      </c>
      <c r="CO8" s="121">
        <f t="shared" ref="CO8:CO42" si="41">SUM(AK8,+BM8)</f>
        <v>0</v>
      </c>
      <c r="CP8" s="121">
        <f t="shared" ref="CP8:CP42" si="42">SUM(AL8,+BN8)</f>
        <v>0</v>
      </c>
      <c r="CQ8" s="121">
        <f t="shared" ref="CQ8:CQ42" si="43">SUM(AM8,+BO8)</f>
        <v>8422756</v>
      </c>
      <c r="CR8" s="121">
        <f t="shared" ref="CR8:CR42" si="44">SUM(AN8,+BP8)</f>
        <v>2206169</v>
      </c>
      <c r="CS8" s="121">
        <f t="shared" ref="CS8:CS42" si="45">SUM(AO8,+BQ8)</f>
        <v>209582</v>
      </c>
      <c r="CT8" s="121">
        <f t="shared" ref="CT8:CT42" si="46">SUM(AP8,+BR8)</f>
        <v>1419362</v>
      </c>
      <c r="CU8" s="121">
        <f t="shared" ref="CU8:CU42" si="47">SUM(AQ8,+BS8)</f>
        <v>572146</v>
      </c>
      <c r="CV8" s="121">
        <f t="shared" ref="CV8:CV42" si="48">SUM(AR8,+BT8)</f>
        <v>5079</v>
      </c>
      <c r="CW8" s="121">
        <f t="shared" ref="CW8:CW42" si="49">SUM(AS8,+BU8)</f>
        <v>2302705</v>
      </c>
      <c r="CX8" s="121">
        <f t="shared" ref="CX8:CX42" si="50">SUM(AT8,+BV8)</f>
        <v>68538</v>
      </c>
      <c r="CY8" s="121">
        <f t="shared" ref="CY8:CY42" si="51">SUM(AU8,+BW8)</f>
        <v>2154868</v>
      </c>
      <c r="CZ8" s="121">
        <f t="shared" ref="CZ8:CZ42" si="52">SUM(AV8,+BX8)</f>
        <v>79299</v>
      </c>
      <c r="DA8" s="121">
        <f t="shared" ref="DA8:DA42" si="53">SUM(AW8,+BY8)</f>
        <v>15501</v>
      </c>
      <c r="DB8" s="121">
        <f t="shared" ref="DB8:DB42" si="54">SUM(AX8,+BZ8)</f>
        <v>3898381</v>
      </c>
      <c r="DC8" s="121">
        <f t="shared" ref="DC8:DC42" si="55">SUM(AY8,+CA8)</f>
        <v>1582298</v>
      </c>
      <c r="DD8" s="121">
        <f t="shared" ref="DD8:DD42" si="56">SUM(AZ8,+CB8)</f>
        <v>2169084</v>
      </c>
      <c r="DE8" s="121">
        <f t="shared" ref="DE8:DE42" si="57">SUM(BA8,+CC8)</f>
        <v>91297</v>
      </c>
      <c r="DF8" s="121">
        <f t="shared" ref="DF8:DF42" si="58">SUM(BB8,+CD8)</f>
        <v>55702</v>
      </c>
      <c r="DG8" s="121">
        <f t="shared" ref="DG8:DG42" si="59">SUM(BC8,+CE8)</f>
        <v>0</v>
      </c>
      <c r="DH8" s="121">
        <f t="shared" ref="DH8:DH42" si="60">SUM(BD8,+CF8)</f>
        <v>0</v>
      </c>
      <c r="DI8" s="121">
        <f t="shared" ref="DI8:DI42" si="61">SUM(BE8,+CG8)</f>
        <v>302701</v>
      </c>
      <c r="DJ8" s="121">
        <f t="shared" ref="DJ8:DJ42" si="62">SUM(BF8,+CH8)</f>
        <v>8725457</v>
      </c>
    </row>
    <row r="9" spans="1:114" s="136" customFormat="1" ht="13.5" customHeight="1" x14ac:dyDescent="0.2">
      <c r="A9" s="119" t="s">
        <v>24</v>
      </c>
      <c r="B9" s="120" t="s">
        <v>327</v>
      </c>
      <c r="C9" s="119" t="s">
        <v>328</v>
      </c>
      <c r="D9" s="121">
        <f t="shared" si="0"/>
        <v>8642023</v>
      </c>
      <c r="E9" s="121">
        <f t="shared" si="1"/>
        <v>2250013</v>
      </c>
      <c r="F9" s="121">
        <v>0</v>
      </c>
      <c r="G9" s="121">
        <v>0</v>
      </c>
      <c r="H9" s="121">
        <v>69100</v>
      </c>
      <c r="I9" s="121">
        <v>1141166</v>
      </c>
      <c r="J9" s="122" t="s">
        <v>478</v>
      </c>
      <c r="K9" s="121">
        <v>1039747</v>
      </c>
      <c r="L9" s="121">
        <v>6392010</v>
      </c>
      <c r="M9" s="121">
        <f t="shared" si="3"/>
        <v>1344507</v>
      </c>
      <c r="N9" s="121">
        <f t="shared" si="4"/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478</v>
      </c>
      <c r="T9" s="121">
        <v>0</v>
      </c>
      <c r="U9" s="121">
        <v>1344507</v>
      </c>
      <c r="V9" s="121">
        <f t="shared" si="29"/>
        <v>9986530</v>
      </c>
      <c r="W9" s="121">
        <f t="shared" si="30"/>
        <v>2250013</v>
      </c>
      <c r="X9" s="121">
        <f t="shared" si="31"/>
        <v>0</v>
      </c>
      <c r="Y9" s="121">
        <f t="shared" si="32"/>
        <v>0</v>
      </c>
      <c r="Z9" s="121">
        <f t="shared" si="33"/>
        <v>69100</v>
      </c>
      <c r="AA9" s="121">
        <f t="shared" si="34"/>
        <v>1141166</v>
      </c>
      <c r="AB9" s="122" t="str">
        <f t="shared" si="7"/>
        <v>-</v>
      </c>
      <c r="AC9" s="121">
        <f t="shared" si="8"/>
        <v>1039747</v>
      </c>
      <c r="AD9" s="121">
        <f t="shared" si="9"/>
        <v>7736517</v>
      </c>
      <c r="AE9" s="121">
        <f t="shared" si="10"/>
        <v>328887</v>
      </c>
      <c r="AF9" s="121">
        <f t="shared" si="11"/>
        <v>756</v>
      </c>
      <c r="AG9" s="121">
        <v>0</v>
      </c>
      <c r="AH9" s="121">
        <v>0</v>
      </c>
      <c r="AI9" s="121">
        <v>0</v>
      </c>
      <c r="AJ9" s="121">
        <v>756</v>
      </c>
      <c r="AK9" s="121">
        <v>328131</v>
      </c>
      <c r="AL9" s="121">
        <v>0</v>
      </c>
      <c r="AM9" s="121">
        <f t="shared" si="13"/>
        <v>5936833</v>
      </c>
      <c r="AN9" s="121">
        <f t="shared" si="14"/>
        <v>1606548</v>
      </c>
      <c r="AO9" s="121">
        <v>601578</v>
      </c>
      <c r="AP9" s="121">
        <v>685765</v>
      </c>
      <c r="AQ9" s="121">
        <v>292897</v>
      </c>
      <c r="AR9" s="121">
        <v>26308</v>
      </c>
      <c r="AS9" s="121">
        <f t="shared" si="15"/>
        <v>737408</v>
      </c>
      <c r="AT9" s="121">
        <v>50846</v>
      </c>
      <c r="AU9" s="121">
        <v>569319</v>
      </c>
      <c r="AV9" s="121">
        <v>117243</v>
      </c>
      <c r="AW9" s="121">
        <v>17798</v>
      </c>
      <c r="AX9" s="121">
        <f t="shared" si="16"/>
        <v>3575079</v>
      </c>
      <c r="AY9" s="121">
        <v>2008692</v>
      </c>
      <c r="AZ9" s="121">
        <v>1392534</v>
      </c>
      <c r="BA9" s="121">
        <v>116316</v>
      </c>
      <c r="BB9" s="121">
        <v>57537</v>
      </c>
      <c r="BC9" s="121">
        <v>0</v>
      </c>
      <c r="BD9" s="121">
        <v>0</v>
      </c>
      <c r="BE9" s="121">
        <v>2376303</v>
      </c>
      <c r="BF9" s="121">
        <f t="shared" si="18"/>
        <v>8642023</v>
      </c>
      <c r="BG9" s="121">
        <f t="shared" si="19"/>
        <v>665579</v>
      </c>
      <c r="BH9" s="121">
        <f t="shared" si="20"/>
        <v>665579</v>
      </c>
      <c r="BI9" s="121">
        <v>0</v>
      </c>
      <c r="BJ9" s="121">
        <v>665579</v>
      </c>
      <c r="BK9" s="121">
        <v>0</v>
      </c>
      <c r="BL9" s="121">
        <v>0</v>
      </c>
      <c r="BM9" s="121">
        <v>0</v>
      </c>
      <c r="BN9" s="121">
        <v>0</v>
      </c>
      <c r="BO9" s="121">
        <f t="shared" si="22"/>
        <v>678928</v>
      </c>
      <c r="BP9" s="121">
        <f t="shared" si="23"/>
        <v>129137</v>
      </c>
      <c r="BQ9" s="121">
        <v>116223</v>
      </c>
      <c r="BR9" s="121">
        <v>12914</v>
      </c>
      <c r="BS9" s="121">
        <v>0</v>
      </c>
      <c r="BT9" s="121">
        <v>0</v>
      </c>
      <c r="BU9" s="121">
        <f t="shared" si="24"/>
        <v>212812</v>
      </c>
      <c r="BV9" s="121">
        <v>0</v>
      </c>
      <c r="BW9" s="121">
        <v>212812</v>
      </c>
      <c r="BX9" s="121">
        <v>0</v>
      </c>
      <c r="BY9" s="121">
        <v>0</v>
      </c>
      <c r="BZ9" s="121">
        <f t="shared" si="25"/>
        <v>336979</v>
      </c>
      <c r="CA9" s="121">
        <v>0</v>
      </c>
      <c r="CB9" s="121">
        <v>336979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 t="shared" si="27"/>
        <v>1344507</v>
      </c>
      <c r="CI9" s="121">
        <f t="shared" si="35"/>
        <v>994466</v>
      </c>
      <c r="CJ9" s="121">
        <f t="shared" si="36"/>
        <v>666335</v>
      </c>
      <c r="CK9" s="121">
        <f t="shared" si="37"/>
        <v>0</v>
      </c>
      <c r="CL9" s="121">
        <f t="shared" si="38"/>
        <v>665579</v>
      </c>
      <c r="CM9" s="121">
        <f t="shared" si="39"/>
        <v>0</v>
      </c>
      <c r="CN9" s="121">
        <f t="shared" si="40"/>
        <v>756</v>
      </c>
      <c r="CO9" s="121">
        <f t="shared" si="41"/>
        <v>328131</v>
      </c>
      <c r="CP9" s="121">
        <f t="shared" si="42"/>
        <v>0</v>
      </c>
      <c r="CQ9" s="121">
        <f t="shared" si="43"/>
        <v>6615761</v>
      </c>
      <c r="CR9" s="121">
        <f t="shared" si="44"/>
        <v>1735685</v>
      </c>
      <c r="CS9" s="121">
        <f t="shared" si="45"/>
        <v>717801</v>
      </c>
      <c r="CT9" s="121">
        <f t="shared" si="46"/>
        <v>698679</v>
      </c>
      <c r="CU9" s="121">
        <f t="shared" si="47"/>
        <v>292897</v>
      </c>
      <c r="CV9" s="121">
        <f t="shared" si="48"/>
        <v>26308</v>
      </c>
      <c r="CW9" s="121">
        <f t="shared" si="49"/>
        <v>950220</v>
      </c>
      <c r="CX9" s="121">
        <f t="shared" si="50"/>
        <v>50846</v>
      </c>
      <c r="CY9" s="121">
        <f t="shared" si="51"/>
        <v>782131</v>
      </c>
      <c r="CZ9" s="121">
        <f t="shared" si="52"/>
        <v>117243</v>
      </c>
      <c r="DA9" s="121">
        <f t="shared" si="53"/>
        <v>17798</v>
      </c>
      <c r="DB9" s="121">
        <f t="shared" si="54"/>
        <v>3912058</v>
      </c>
      <c r="DC9" s="121">
        <f t="shared" si="55"/>
        <v>2008692</v>
      </c>
      <c r="DD9" s="121">
        <f t="shared" si="56"/>
        <v>1729513</v>
      </c>
      <c r="DE9" s="121">
        <f t="shared" si="57"/>
        <v>116316</v>
      </c>
      <c r="DF9" s="121">
        <f t="shared" si="58"/>
        <v>57537</v>
      </c>
      <c r="DG9" s="121">
        <f t="shared" si="59"/>
        <v>0</v>
      </c>
      <c r="DH9" s="121">
        <f t="shared" si="60"/>
        <v>0</v>
      </c>
      <c r="DI9" s="121">
        <f t="shared" si="61"/>
        <v>2376303</v>
      </c>
      <c r="DJ9" s="121">
        <f t="shared" si="62"/>
        <v>9986530</v>
      </c>
    </row>
    <row r="10" spans="1:114" s="136" customFormat="1" ht="13.5" customHeight="1" x14ac:dyDescent="0.2">
      <c r="A10" s="119" t="s">
        <v>24</v>
      </c>
      <c r="B10" s="120" t="s">
        <v>330</v>
      </c>
      <c r="C10" s="119" t="s">
        <v>331</v>
      </c>
      <c r="D10" s="121">
        <f t="shared" si="0"/>
        <v>2281712</v>
      </c>
      <c r="E10" s="121">
        <f t="shared" si="1"/>
        <v>212859</v>
      </c>
      <c r="F10" s="121">
        <v>0</v>
      </c>
      <c r="G10" s="121">
        <v>0</v>
      </c>
      <c r="H10" s="121">
        <v>4600</v>
      </c>
      <c r="I10" s="121">
        <v>139374</v>
      </c>
      <c r="J10" s="122" t="s">
        <v>478</v>
      </c>
      <c r="K10" s="121">
        <v>68885</v>
      </c>
      <c r="L10" s="121">
        <v>2068853</v>
      </c>
      <c r="M10" s="121">
        <f t="shared" si="3"/>
        <v>195117</v>
      </c>
      <c r="N10" s="121">
        <f t="shared" si="4"/>
        <v>45</v>
      </c>
      <c r="O10" s="121">
        <v>0</v>
      </c>
      <c r="P10" s="121">
        <v>0</v>
      </c>
      <c r="Q10" s="121">
        <v>0</v>
      </c>
      <c r="R10" s="121">
        <v>39</v>
      </c>
      <c r="S10" s="122" t="s">
        <v>478</v>
      </c>
      <c r="T10" s="121">
        <v>6</v>
      </c>
      <c r="U10" s="121">
        <v>195072</v>
      </c>
      <c r="V10" s="121">
        <f t="shared" si="29"/>
        <v>2476829</v>
      </c>
      <c r="W10" s="121">
        <f t="shared" si="30"/>
        <v>212904</v>
      </c>
      <c r="X10" s="121">
        <f t="shared" si="31"/>
        <v>0</v>
      </c>
      <c r="Y10" s="121">
        <f t="shared" si="32"/>
        <v>0</v>
      </c>
      <c r="Z10" s="121">
        <f t="shared" si="33"/>
        <v>4600</v>
      </c>
      <c r="AA10" s="121">
        <f t="shared" si="34"/>
        <v>139413</v>
      </c>
      <c r="AB10" s="122" t="str">
        <f t="shared" si="7"/>
        <v>-</v>
      </c>
      <c r="AC10" s="121">
        <f t="shared" si="8"/>
        <v>68891</v>
      </c>
      <c r="AD10" s="121">
        <f t="shared" si="9"/>
        <v>2263925</v>
      </c>
      <c r="AE10" s="121">
        <f t="shared" si="10"/>
        <v>2359</v>
      </c>
      <c r="AF10" s="121">
        <f t="shared" si="11"/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2359</v>
      </c>
      <c r="AL10" s="121">
        <v>0</v>
      </c>
      <c r="AM10" s="121">
        <f t="shared" si="13"/>
        <v>2181128</v>
      </c>
      <c r="AN10" s="121">
        <f t="shared" si="14"/>
        <v>938384</v>
      </c>
      <c r="AO10" s="121">
        <v>231907</v>
      </c>
      <c r="AP10" s="121">
        <v>454602</v>
      </c>
      <c r="AQ10" s="121">
        <v>218736</v>
      </c>
      <c r="AR10" s="121">
        <v>33139</v>
      </c>
      <c r="AS10" s="121">
        <f t="shared" si="15"/>
        <v>495324</v>
      </c>
      <c r="AT10" s="121">
        <v>29640</v>
      </c>
      <c r="AU10" s="121">
        <v>361949</v>
      </c>
      <c r="AV10" s="121">
        <v>103735</v>
      </c>
      <c r="AW10" s="121">
        <v>6199</v>
      </c>
      <c r="AX10" s="121">
        <f t="shared" si="16"/>
        <v>741221</v>
      </c>
      <c r="AY10" s="121">
        <v>305848</v>
      </c>
      <c r="AZ10" s="121">
        <v>400728</v>
      </c>
      <c r="BA10" s="121">
        <v>34645</v>
      </c>
      <c r="BB10" s="121">
        <v>0</v>
      </c>
      <c r="BC10" s="121">
        <v>50798</v>
      </c>
      <c r="BD10" s="121">
        <v>0</v>
      </c>
      <c r="BE10" s="121">
        <v>47427</v>
      </c>
      <c r="BF10" s="121">
        <f t="shared" si="18"/>
        <v>2230914</v>
      </c>
      <c r="BG10" s="121">
        <f t="shared" si="19"/>
        <v>0</v>
      </c>
      <c r="BH10" s="121">
        <f t="shared" si="20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 t="shared" si="22"/>
        <v>195117</v>
      </c>
      <c r="BP10" s="121">
        <f t="shared" si="23"/>
        <v>25153</v>
      </c>
      <c r="BQ10" s="121">
        <v>17651</v>
      </c>
      <c r="BR10" s="121">
        <v>0</v>
      </c>
      <c r="BS10" s="121">
        <v>7502</v>
      </c>
      <c r="BT10" s="121">
        <v>0</v>
      </c>
      <c r="BU10" s="121">
        <f t="shared" si="24"/>
        <v>91727</v>
      </c>
      <c r="BV10" s="121">
        <v>0</v>
      </c>
      <c r="BW10" s="121">
        <v>91727</v>
      </c>
      <c r="BX10" s="121">
        <v>0</v>
      </c>
      <c r="BY10" s="121">
        <v>0</v>
      </c>
      <c r="BZ10" s="121">
        <f t="shared" si="25"/>
        <v>78237</v>
      </c>
      <c r="CA10" s="121">
        <v>0</v>
      </c>
      <c r="CB10" s="121">
        <v>78237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 t="shared" si="27"/>
        <v>195117</v>
      </c>
      <c r="CI10" s="121">
        <f t="shared" si="35"/>
        <v>2359</v>
      </c>
      <c r="CJ10" s="121">
        <f t="shared" si="36"/>
        <v>0</v>
      </c>
      <c r="CK10" s="121">
        <f t="shared" si="37"/>
        <v>0</v>
      </c>
      <c r="CL10" s="121">
        <f t="shared" si="38"/>
        <v>0</v>
      </c>
      <c r="CM10" s="121">
        <f t="shared" si="39"/>
        <v>0</v>
      </c>
      <c r="CN10" s="121">
        <f t="shared" si="40"/>
        <v>0</v>
      </c>
      <c r="CO10" s="121">
        <f t="shared" si="41"/>
        <v>2359</v>
      </c>
      <c r="CP10" s="121">
        <f t="shared" si="42"/>
        <v>0</v>
      </c>
      <c r="CQ10" s="121">
        <f t="shared" si="43"/>
        <v>2376245</v>
      </c>
      <c r="CR10" s="121">
        <f t="shared" si="44"/>
        <v>963537</v>
      </c>
      <c r="CS10" s="121">
        <f t="shared" si="45"/>
        <v>249558</v>
      </c>
      <c r="CT10" s="121">
        <f t="shared" si="46"/>
        <v>454602</v>
      </c>
      <c r="CU10" s="121">
        <f t="shared" si="47"/>
        <v>226238</v>
      </c>
      <c r="CV10" s="121">
        <f t="shared" si="48"/>
        <v>33139</v>
      </c>
      <c r="CW10" s="121">
        <f t="shared" si="49"/>
        <v>587051</v>
      </c>
      <c r="CX10" s="121">
        <f t="shared" si="50"/>
        <v>29640</v>
      </c>
      <c r="CY10" s="121">
        <f t="shared" si="51"/>
        <v>453676</v>
      </c>
      <c r="CZ10" s="121">
        <f t="shared" si="52"/>
        <v>103735</v>
      </c>
      <c r="DA10" s="121">
        <f t="shared" si="53"/>
        <v>6199</v>
      </c>
      <c r="DB10" s="121">
        <f t="shared" si="54"/>
        <v>819458</v>
      </c>
      <c r="DC10" s="121">
        <f t="shared" si="55"/>
        <v>305848</v>
      </c>
      <c r="DD10" s="121">
        <f t="shared" si="56"/>
        <v>478965</v>
      </c>
      <c r="DE10" s="121">
        <f t="shared" si="57"/>
        <v>34645</v>
      </c>
      <c r="DF10" s="121">
        <f t="shared" si="58"/>
        <v>0</v>
      </c>
      <c r="DG10" s="121">
        <f t="shared" si="59"/>
        <v>50798</v>
      </c>
      <c r="DH10" s="121">
        <f t="shared" si="60"/>
        <v>0</v>
      </c>
      <c r="DI10" s="121">
        <f t="shared" si="61"/>
        <v>47427</v>
      </c>
      <c r="DJ10" s="121">
        <f t="shared" si="62"/>
        <v>2426031</v>
      </c>
    </row>
    <row r="11" spans="1:114" s="136" customFormat="1" ht="13.5" customHeight="1" x14ac:dyDescent="0.2">
      <c r="A11" s="119" t="s">
        <v>24</v>
      </c>
      <c r="B11" s="120" t="s">
        <v>335</v>
      </c>
      <c r="C11" s="119" t="s">
        <v>336</v>
      </c>
      <c r="D11" s="121">
        <f t="shared" si="0"/>
        <v>1361192</v>
      </c>
      <c r="E11" s="121">
        <f t="shared" si="1"/>
        <v>433937</v>
      </c>
      <c r="F11" s="121">
        <v>0</v>
      </c>
      <c r="G11" s="121">
        <v>0</v>
      </c>
      <c r="H11" s="121">
        <v>387300</v>
      </c>
      <c r="I11" s="121">
        <v>0</v>
      </c>
      <c r="J11" s="122" t="s">
        <v>478</v>
      </c>
      <c r="K11" s="121">
        <v>46637</v>
      </c>
      <c r="L11" s="121">
        <v>927255</v>
      </c>
      <c r="M11" s="121">
        <f t="shared" si="3"/>
        <v>79611</v>
      </c>
      <c r="N11" s="121">
        <f t="shared" si="4"/>
        <v>15</v>
      </c>
      <c r="O11" s="121">
        <v>0</v>
      </c>
      <c r="P11" s="121">
        <v>0</v>
      </c>
      <c r="Q11" s="121">
        <v>0</v>
      </c>
      <c r="R11" s="121">
        <v>15</v>
      </c>
      <c r="S11" s="122" t="s">
        <v>478</v>
      </c>
      <c r="T11" s="121">
        <v>0</v>
      </c>
      <c r="U11" s="121">
        <v>79596</v>
      </c>
      <c r="V11" s="121">
        <f t="shared" si="29"/>
        <v>1440803</v>
      </c>
      <c r="W11" s="121">
        <f t="shared" si="30"/>
        <v>433952</v>
      </c>
      <c r="X11" s="121">
        <f t="shared" si="31"/>
        <v>0</v>
      </c>
      <c r="Y11" s="121">
        <f t="shared" si="32"/>
        <v>0</v>
      </c>
      <c r="Z11" s="121">
        <f t="shared" si="33"/>
        <v>387300</v>
      </c>
      <c r="AA11" s="121">
        <f t="shared" si="34"/>
        <v>15</v>
      </c>
      <c r="AB11" s="122" t="str">
        <f t="shared" si="7"/>
        <v>-</v>
      </c>
      <c r="AC11" s="121">
        <f t="shared" si="8"/>
        <v>46637</v>
      </c>
      <c r="AD11" s="121">
        <f t="shared" si="9"/>
        <v>1006851</v>
      </c>
      <c r="AE11" s="121">
        <f t="shared" si="10"/>
        <v>0</v>
      </c>
      <c r="AF11" s="121">
        <f t="shared" si="11"/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 t="shared" si="13"/>
        <v>1356584</v>
      </c>
      <c r="AN11" s="121">
        <f t="shared" si="14"/>
        <v>122116</v>
      </c>
      <c r="AO11" s="121">
        <v>44290</v>
      </c>
      <c r="AP11" s="121">
        <v>77826</v>
      </c>
      <c r="AQ11" s="121">
        <v>0</v>
      </c>
      <c r="AR11" s="121">
        <v>0</v>
      </c>
      <c r="AS11" s="121">
        <f t="shared" si="15"/>
        <v>754876</v>
      </c>
      <c r="AT11" s="121">
        <v>5706</v>
      </c>
      <c r="AU11" s="121">
        <v>746689</v>
      </c>
      <c r="AV11" s="121">
        <v>2481</v>
      </c>
      <c r="AW11" s="121">
        <v>5921</v>
      </c>
      <c r="AX11" s="121">
        <f t="shared" si="16"/>
        <v>466975</v>
      </c>
      <c r="AY11" s="121">
        <v>141569</v>
      </c>
      <c r="AZ11" s="121">
        <v>316018</v>
      </c>
      <c r="BA11" s="121">
        <v>9207</v>
      </c>
      <c r="BB11" s="121">
        <v>181</v>
      </c>
      <c r="BC11" s="121">
        <v>0</v>
      </c>
      <c r="BD11" s="121">
        <v>6696</v>
      </c>
      <c r="BE11" s="121">
        <v>4608</v>
      </c>
      <c r="BF11" s="121">
        <f t="shared" si="18"/>
        <v>1361192</v>
      </c>
      <c r="BG11" s="121">
        <f t="shared" si="19"/>
        <v>0</v>
      </c>
      <c r="BH11" s="121">
        <f t="shared" si="20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 t="shared" si="22"/>
        <v>79611</v>
      </c>
      <c r="BP11" s="121">
        <f t="shared" si="23"/>
        <v>15694</v>
      </c>
      <c r="BQ11" s="121">
        <v>15694</v>
      </c>
      <c r="BR11" s="121">
        <v>0</v>
      </c>
      <c r="BS11" s="121">
        <v>0</v>
      </c>
      <c r="BT11" s="121">
        <v>0</v>
      </c>
      <c r="BU11" s="121">
        <f t="shared" si="24"/>
        <v>24991</v>
      </c>
      <c r="BV11" s="121">
        <v>0</v>
      </c>
      <c r="BW11" s="121">
        <v>24991</v>
      </c>
      <c r="BX11" s="121">
        <v>0</v>
      </c>
      <c r="BY11" s="121">
        <v>0</v>
      </c>
      <c r="BZ11" s="121">
        <f t="shared" si="25"/>
        <v>38926</v>
      </c>
      <c r="CA11" s="121">
        <v>0</v>
      </c>
      <c r="CB11" s="121">
        <v>36829</v>
      </c>
      <c r="CC11" s="121">
        <v>0</v>
      </c>
      <c r="CD11" s="121">
        <v>2097</v>
      </c>
      <c r="CE11" s="121">
        <v>0</v>
      </c>
      <c r="CF11" s="121">
        <v>0</v>
      </c>
      <c r="CG11" s="121">
        <v>0</v>
      </c>
      <c r="CH11" s="121">
        <f t="shared" si="27"/>
        <v>79611</v>
      </c>
      <c r="CI11" s="121">
        <f t="shared" si="35"/>
        <v>0</v>
      </c>
      <c r="CJ11" s="121">
        <f t="shared" si="36"/>
        <v>0</v>
      </c>
      <c r="CK11" s="121">
        <f t="shared" si="37"/>
        <v>0</v>
      </c>
      <c r="CL11" s="121">
        <f t="shared" si="38"/>
        <v>0</v>
      </c>
      <c r="CM11" s="121">
        <f t="shared" si="39"/>
        <v>0</v>
      </c>
      <c r="CN11" s="121">
        <f t="shared" si="40"/>
        <v>0</v>
      </c>
      <c r="CO11" s="121">
        <f t="shared" si="41"/>
        <v>0</v>
      </c>
      <c r="CP11" s="121">
        <f t="shared" si="42"/>
        <v>0</v>
      </c>
      <c r="CQ11" s="121">
        <f t="shared" si="43"/>
        <v>1436195</v>
      </c>
      <c r="CR11" s="121">
        <f t="shared" si="44"/>
        <v>137810</v>
      </c>
      <c r="CS11" s="121">
        <f t="shared" si="45"/>
        <v>59984</v>
      </c>
      <c r="CT11" s="121">
        <f t="shared" si="46"/>
        <v>77826</v>
      </c>
      <c r="CU11" s="121">
        <f t="shared" si="47"/>
        <v>0</v>
      </c>
      <c r="CV11" s="121">
        <f t="shared" si="48"/>
        <v>0</v>
      </c>
      <c r="CW11" s="121">
        <f t="shared" si="49"/>
        <v>779867</v>
      </c>
      <c r="CX11" s="121">
        <f t="shared" si="50"/>
        <v>5706</v>
      </c>
      <c r="CY11" s="121">
        <f t="shared" si="51"/>
        <v>771680</v>
      </c>
      <c r="CZ11" s="121">
        <f t="shared" si="52"/>
        <v>2481</v>
      </c>
      <c r="DA11" s="121">
        <f t="shared" si="53"/>
        <v>5921</v>
      </c>
      <c r="DB11" s="121">
        <f t="shared" si="54"/>
        <v>505901</v>
      </c>
      <c r="DC11" s="121">
        <f t="shared" si="55"/>
        <v>141569</v>
      </c>
      <c r="DD11" s="121">
        <f t="shared" si="56"/>
        <v>352847</v>
      </c>
      <c r="DE11" s="121">
        <f t="shared" si="57"/>
        <v>9207</v>
      </c>
      <c r="DF11" s="121">
        <f t="shared" si="58"/>
        <v>2278</v>
      </c>
      <c r="DG11" s="121">
        <f t="shared" si="59"/>
        <v>0</v>
      </c>
      <c r="DH11" s="121">
        <f t="shared" si="60"/>
        <v>6696</v>
      </c>
      <c r="DI11" s="121">
        <f t="shared" si="61"/>
        <v>4608</v>
      </c>
      <c r="DJ11" s="121">
        <f t="shared" si="62"/>
        <v>1440803</v>
      </c>
    </row>
    <row r="12" spans="1:114" s="136" customFormat="1" ht="13.5" customHeight="1" x14ac:dyDescent="0.2">
      <c r="A12" s="119" t="s">
        <v>24</v>
      </c>
      <c r="B12" s="120" t="s">
        <v>338</v>
      </c>
      <c r="C12" s="119" t="s">
        <v>339</v>
      </c>
      <c r="D12" s="121">
        <f t="shared" si="0"/>
        <v>1058680</v>
      </c>
      <c r="E12" s="121">
        <f t="shared" si="1"/>
        <v>219635</v>
      </c>
      <c r="F12" s="121">
        <v>0</v>
      </c>
      <c r="G12" s="121">
        <v>225</v>
      </c>
      <c r="H12" s="121">
        <v>69000</v>
      </c>
      <c r="I12" s="121">
        <v>127929</v>
      </c>
      <c r="J12" s="122" t="s">
        <v>478</v>
      </c>
      <c r="K12" s="121">
        <v>22481</v>
      </c>
      <c r="L12" s="121">
        <v>839045</v>
      </c>
      <c r="M12" s="121">
        <f t="shared" si="3"/>
        <v>79721</v>
      </c>
      <c r="N12" s="121">
        <f t="shared" si="4"/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478</v>
      </c>
      <c r="T12" s="121">
        <v>0</v>
      </c>
      <c r="U12" s="121">
        <v>79721</v>
      </c>
      <c r="V12" s="121">
        <f t="shared" si="29"/>
        <v>1138401</v>
      </c>
      <c r="W12" s="121">
        <f t="shared" si="30"/>
        <v>219635</v>
      </c>
      <c r="X12" s="121">
        <f t="shared" si="31"/>
        <v>0</v>
      </c>
      <c r="Y12" s="121">
        <f t="shared" si="32"/>
        <v>225</v>
      </c>
      <c r="Z12" s="121">
        <f t="shared" si="33"/>
        <v>69000</v>
      </c>
      <c r="AA12" s="121">
        <f t="shared" si="34"/>
        <v>127929</v>
      </c>
      <c r="AB12" s="122" t="str">
        <f t="shared" si="7"/>
        <v>-</v>
      </c>
      <c r="AC12" s="121">
        <f t="shared" si="8"/>
        <v>22481</v>
      </c>
      <c r="AD12" s="121">
        <f t="shared" si="9"/>
        <v>918766</v>
      </c>
      <c r="AE12" s="121">
        <f t="shared" si="10"/>
        <v>92143</v>
      </c>
      <c r="AF12" s="121">
        <f t="shared" si="11"/>
        <v>92143</v>
      </c>
      <c r="AG12" s="121">
        <v>0</v>
      </c>
      <c r="AH12" s="121">
        <v>92016</v>
      </c>
      <c r="AI12" s="121">
        <v>0</v>
      </c>
      <c r="AJ12" s="121">
        <v>127</v>
      </c>
      <c r="AK12" s="121">
        <v>0</v>
      </c>
      <c r="AL12" s="121">
        <v>0</v>
      </c>
      <c r="AM12" s="121">
        <f t="shared" si="13"/>
        <v>946073</v>
      </c>
      <c r="AN12" s="121">
        <f t="shared" si="14"/>
        <v>157238</v>
      </c>
      <c r="AO12" s="121">
        <v>79027</v>
      </c>
      <c r="AP12" s="121">
        <v>25172</v>
      </c>
      <c r="AQ12" s="121">
        <v>43602</v>
      </c>
      <c r="AR12" s="121">
        <v>9437</v>
      </c>
      <c r="AS12" s="121">
        <f t="shared" si="15"/>
        <v>310910</v>
      </c>
      <c r="AT12" s="121">
        <v>3889</v>
      </c>
      <c r="AU12" s="121">
        <v>293888</v>
      </c>
      <c r="AV12" s="121">
        <v>13133</v>
      </c>
      <c r="AW12" s="121">
        <v>0</v>
      </c>
      <c r="AX12" s="121">
        <f t="shared" si="16"/>
        <v>475819</v>
      </c>
      <c r="AY12" s="121">
        <v>246524</v>
      </c>
      <c r="AZ12" s="121">
        <v>138258</v>
      </c>
      <c r="BA12" s="121">
        <v>80716</v>
      </c>
      <c r="BB12" s="121">
        <v>10321</v>
      </c>
      <c r="BC12" s="121">
        <v>0</v>
      </c>
      <c r="BD12" s="121">
        <v>2106</v>
      </c>
      <c r="BE12" s="121">
        <v>20464</v>
      </c>
      <c r="BF12" s="121">
        <f t="shared" si="18"/>
        <v>1058680</v>
      </c>
      <c r="BG12" s="121">
        <f t="shared" si="19"/>
        <v>0</v>
      </c>
      <c r="BH12" s="121">
        <f t="shared" si="20"/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 t="shared" si="22"/>
        <v>79721</v>
      </c>
      <c r="BP12" s="121">
        <f t="shared" si="23"/>
        <v>2425</v>
      </c>
      <c r="BQ12" s="121">
        <v>2425</v>
      </c>
      <c r="BR12" s="121">
        <v>0</v>
      </c>
      <c r="BS12" s="121">
        <v>0</v>
      </c>
      <c r="BT12" s="121">
        <v>0</v>
      </c>
      <c r="BU12" s="121">
        <f t="shared" si="24"/>
        <v>34243</v>
      </c>
      <c r="BV12" s="121">
        <v>0</v>
      </c>
      <c r="BW12" s="121">
        <v>34243</v>
      </c>
      <c r="BX12" s="121">
        <v>0</v>
      </c>
      <c r="BY12" s="121">
        <v>0</v>
      </c>
      <c r="BZ12" s="121">
        <f t="shared" si="25"/>
        <v>43053</v>
      </c>
      <c r="CA12" s="121">
        <v>0</v>
      </c>
      <c r="CB12" s="121">
        <v>41604</v>
      </c>
      <c r="CC12" s="121">
        <v>0</v>
      </c>
      <c r="CD12" s="121">
        <v>1449</v>
      </c>
      <c r="CE12" s="121">
        <v>0</v>
      </c>
      <c r="CF12" s="121">
        <v>0</v>
      </c>
      <c r="CG12" s="121">
        <v>0</v>
      </c>
      <c r="CH12" s="121">
        <f t="shared" si="27"/>
        <v>79721</v>
      </c>
      <c r="CI12" s="121">
        <f t="shared" si="35"/>
        <v>92143</v>
      </c>
      <c r="CJ12" s="121">
        <f t="shared" si="36"/>
        <v>92143</v>
      </c>
      <c r="CK12" s="121">
        <f t="shared" si="37"/>
        <v>0</v>
      </c>
      <c r="CL12" s="121">
        <f t="shared" si="38"/>
        <v>92016</v>
      </c>
      <c r="CM12" s="121">
        <f t="shared" si="39"/>
        <v>0</v>
      </c>
      <c r="CN12" s="121">
        <f t="shared" si="40"/>
        <v>127</v>
      </c>
      <c r="CO12" s="121">
        <f t="shared" si="41"/>
        <v>0</v>
      </c>
      <c r="CP12" s="121">
        <f t="shared" si="42"/>
        <v>0</v>
      </c>
      <c r="CQ12" s="121">
        <f t="shared" si="43"/>
        <v>1025794</v>
      </c>
      <c r="CR12" s="121">
        <f t="shared" si="44"/>
        <v>159663</v>
      </c>
      <c r="CS12" s="121">
        <f t="shared" si="45"/>
        <v>81452</v>
      </c>
      <c r="CT12" s="121">
        <f t="shared" si="46"/>
        <v>25172</v>
      </c>
      <c r="CU12" s="121">
        <f t="shared" si="47"/>
        <v>43602</v>
      </c>
      <c r="CV12" s="121">
        <f t="shared" si="48"/>
        <v>9437</v>
      </c>
      <c r="CW12" s="121">
        <f t="shared" si="49"/>
        <v>345153</v>
      </c>
      <c r="CX12" s="121">
        <f t="shared" si="50"/>
        <v>3889</v>
      </c>
      <c r="CY12" s="121">
        <f t="shared" si="51"/>
        <v>328131</v>
      </c>
      <c r="CZ12" s="121">
        <f t="shared" si="52"/>
        <v>13133</v>
      </c>
      <c r="DA12" s="121">
        <f t="shared" si="53"/>
        <v>0</v>
      </c>
      <c r="DB12" s="121">
        <f t="shared" si="54"/>
        <v>518872</v>
      </c>
      <c r="DC12" s="121">
        <f t="shared" si="55"/>
        <v>246524</v>
      </c>
      <c r="DD12" s="121">
        <f t="shared" si="56"/>
        <v>179862</v>
      </c>
      <c r="DE12" s="121">
        <f t="shared" si="57"/>
        <v>80716</v>
      </c>
      <c r="DF12" s="121">
        <f t="shared" si="58"/>
        <v>11770</v>
      </c>
      <c r="DG12" s="121">
        <f t="shared" si="59"/>
        <v>0</v>
      </c>
      <c r="DH12" s="121">
        <f t="shared" si="60"/>
        <v>2106</v>
      </c>
      <c r="DI12" s="121">
        <f t="shared" si="61"/>
        <v>20464</v>
      </c>
      <c r="DJ12" s="121">
        <f t="shared" si="62"/>
        <v>1138401</v>
      </c>
    </row>
    <row r="13" spans="1:114" s="136" customFormat="1" ht="13.5" customHeight="1" x14ac:dyDescent="0.2">
      <c r="A13" s="119" t="s">
        <v>24</v>
      </c>
      <c r="B13" s="120" t="s">
        <v>341</v>
      </c>
      <c r="C13" s="119" t="s">
        <v>342</v>
      </c>
      <c r="D13" s="121">
        <f t="shared" si="0"/>
        <v>1257724</v>
      </c>
      <c r="E13" s="121">
        <f t="shared" si="1"/>
        <v>585436</v>
      </c>
      <c r="F13" s="121">
        <v>0</v>
      </c>
      <c r="G13" s="121">
        <v>0</v>
      </c>
      <c r="H13" s="121">
        <v>0</v>
      </c>
      <c r="I13" s="121">
        <v>114715</v>
      </c>
      <c r="J13" s="122" t="s">
        <v>478</v>
      </c>
      <c r="K13" s="121">
        <v>470721</v>
      </c>
      <c r="L13" s="121">
        <v>672288</v>
      </c>
      <c r="M13" s="121">
        <f t="shared" si="3"/>
        <v>195195</v>
      </c>
      <c r="N13" s="121">
        <f t="shared" si="4"/>
        <v>28353</v>
      </c>
      <c r="O13" s="121">
        <v>23181</v>
      </c>
      <c r="P13" s="121">
        <v>5172</v>
      </c>
      <c r="Q13" s="121">
        <v>0</v>
      </c>
      <c r="R13" s="121">
        <v>0</v>
      </c>
      <c r="S13" s="122" t="s">
        <v>478</v>
      </c>
      <c r="T13" s="121">
        <v>0</v>
      </c>
      <c r="U13" s="121">
        <v>166842</v>
      </c>
      <c r="V13" s="121">
        <f t="shared" si="29"/>
        <v>1452919</v>
      </c>
      <c r="W13" s="121">
        <f t="shared" si="30"/>
        <v>613789</v>
      </c>
      <c r="X13" s="121">
        <f t="shared" si="31"/>
        <v>23181</v>
      </c>
      <c r="Y13" s="121">
        <f t="shared" si="32"/>
        <v>5172</v>
      </c>
      <c r="Z13" s="121">
        <f t="shared" si="33"/>
        <v>0</v>
      </c>
      <c r="AA13" s="121">
        <f t="shared" si="34"/>
        <v>114715</v>
      </c>
      <c r="AB13" s="122" t="str">
        <f t="shared" si="7"/>
        <v>-</v>
      </c>
      <c r="AC13" s="121">
        <f t="shared" si="8"/>
        <v>470721</v>
      </c>
      <c r="AD13" s="121">
        <f t="shared" si="9"/>
        <v>839130</v>
      </c>
      <c r="AE13" s="121">
        <f t="shared" si="10"/>
        <v>0</v>
      </c>
      <c r="AF13" s="121">
        <f t="shared" si="11"/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 t="shared" si="13"/>
        <v>1250117</v>
      </c>
      <c r="AN13" s="121">
        <f t="shared" si="14"/>
        <v>167144</v>
      </c>
      <c r="AO13" s="121">
        <v>99135</v>
      </c>
      <c r="AP13" s="121">
        <v>0</v>
      </c>
      <c r="AQ13" s="121">
        <v>68009</v>
      </c>
      <c r="AR13" s="121">
        <v>0</v>
      </c>
      <c r="AS13" s="121">
        <f t="shared" si="15"/>
        <v>306574</v>
      </c>
      <c r="AT13" s="121">
        <v>0</v>
      </c>
      <c r="AU13" s="121">
        <v>289948</v>
      </c>
      <c r="AV13" s="121">
        <v>16626</v>
      </c>
      <c r="AW13" s="121">
        <v>0</v>
      </c>
      <c r="AX13" s="121">
        <f t="shared" si="16"/>
        <v>776399</v>
      </c>
      <c r="AY13" s="121">
        <v>402948</v>
      </c>
      <c r="AZ13" s="121">
        <v>251982</v>
      </c>
      <c r="BA13" s="121">
        <v>121469</v>
      </c>
      <c r="BB13" s="121">
        <v>0</v>
      </c>
      <c r="BC13" s="121">
        <v>0</v>
      </c>
      <c r="BD13" s="121">
        <v>0</v>
      </c>
      <c r="BE13" s="121">
        <v>7607</v>
      </c>
      <c r="BF13" s="121">
        <f t="shared" si="18"/>
        <v>1257724</v>
      </c>
      <c r="BG13" s="121">
        <f t="shared" si="19"/>
        <v>0</v>
      </c>
      <c r="BH13" s="121">
        <f t="shared" si="20"/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 t="shared" si="22"/>
        <v>144119</v>
      </c>
      <c r="BP13" s="121">
        <f t="shared" si="23"/>
        <v>14056</v>
      </c>
      <c r="BQ13" s="121">
        <v>14056</v>
      </c>
      <c r="BR13" s="121">
        <v>0</v>
      </c>
      <c r="BS13" s="121">
        <v>0</v>
      </c>
      <c r="BT13" s="121">
        <v>0</v>
      </c>
      <c r="BU13" s="121">
        <f t="shared" si="24"/>
        <v>80976</v>
      </c>
      <c r="BV13" s="121">
        <v>0</v>
      </c>
      <c r="BW13" s="121">
        <v>80976</v>
      </c>
      <c r="BX13" s="121">
        <v>0</v>
      </c>
      <c r="BY13" s="121">
        <v>0</v>
      </c>
      <c r="BZ13" s="121">
        <f t="shared" si="25"/>
        <v>49087</v>
      </c>
      <c r="CA13" s="121">
        <v>0</v>
      </c>
      <c r="CB13" s="121">
        <v>46936</v>
      </c>
      <c r="CC13" s="121">
        <v>0</v>
      </c>
      <c r="CD13" s="121">
        <v>2151</v>
      </c>
      <c r="CE13" s="121">
        <v>0</v>
      </c>
      <c r="CF13" s="121">
        <v>0</v>
      </c>
      <c r="CG13" s="121">
        <v>51076</v>
      </c>
      <c r="CH13" s="121">
        <f t="shared" si="27"/>
        <v>195195</v>
      </c>
      <c r="CI13" s="121">
        <f t="shared" si="35"/>
        <v>0</v>
      </c>
      <c r="CJ13" s="121">
        <f t="shared" si="36"/>
        <v>0</v>
      </c>
      <c r="CK13" s="121">
        <f t="shared" si="37"/>
        <v>0</v>
      </c>
      <c r="CL13" s="121">
        <f t="shared" si="38"/>
        <v>0</v>
      </c>
      <c r="CM13" s="121">
        <f t="shared" si="39"/>
        <v>0</v>
      </c>
      <c r="CN13" s="121">
        <f t="shared" si="40"/>
        <v>0</v>
      </c>
      <c r="CO13" s="121">
        <f t="shared" si="41"/>
        <v>0</v>
      </c>
      <c r="CP13" s="121">
        <f t="shared" si="42"/>
        <v>0</v>
      </c>
      <c r="CQ13" s="121">
        <f t="shared" si="43"/>
        <v>1394236</v>
      </c>
      <c r="CR13" s="121">
        <f t="shared" si="44"/>
        <v>181200</v>
      </c>
      <c r="CS13" s="121">
        <f t="shared" si="45"/>
        <v>113191</v>
      </c>
      <c r="CT13" s="121">
        <f t="shared" si="46"/>
        <v>0</v>
      </c>
      <c r="CU13" s="121">
        <f t="shared" si="47"/>
        <v>68009</v>
      </c>
      <c r="CV13" s="121">
        <f t="shared" si="48"/>
        <v>0</v>
      </c>
      <c r="CW13" s="121">
        <f t="shared" si="49"/>
        <v>387550</v>
      </c>
      <c r="CX13" s="121">
        <f t="shared" si="50"/>
        <v>0</v>
      </c>
      <c r="CY13" s="121">
        <f t="shared" si="51"/>
        <v>370924</v>
      </c>
      <c r="CZ13" s="121">
        <f t="shared" si="52"/>
        <v>16626</v>
      </c>
      <c r="DA13" s="121">
        <f t="shared" si="53"/>
        <v>0</v>
      </c>
      <c r="DB13" s="121">
        <f t="shared" si="54"/>
        <v>825486</v>
      </c>
      <c r="DC13" s="121">
        <f t="shared" si="55"/>
        <v>402948</v>
      </c>
      <c r="DD13" s="121">
        <f t="shared" si="56"/>
        <v>298918</v>
      </c>
      <c r="DE13" s="121">
        <f t="shared" si="57"/>
        <v>121469</v>
      </c>
      <c r="DF13" s="121">
        <f t="shared" si="58"/>
        <v>2151</v>
      </c>
      <c r="DG13" s="121">
        <f t="shared" si="59"/>
        <v>0</v>
      </c>
      <c r="DH13" s="121">
        <f t="shared" si="60"/>
        <v>0</v>
      </c>
      <c r="DI13" s="121">
        <f t="shared" si="61"/>
        <v>58683</v>
      </c>
      <c r="DJ13" s="121">
        <f t="shared" si="62"/>
        <v>1452919</v>
      </c>
    </row>
    <row r="14" spans="1:114" s="136" customFormat="1" ht="13.5" customHeight="1" x14ac:dyDescent="0.2">
      <c r="A14" s="119" t="s">
        <v>24</v>
      </c>
      <c r="B14" s="120" t="s">
        <v>344</v>
      </c>
      <c r="C14" s="119" t="s">
        <v>345</v>
      </c>
      <c r="D14" s="121">
        <f t="shared" si="0"/>
        <v>941019</v>
      </c>
      <c r="E14" s="121">
        <f t="shared" si="1"/>
        <v>249063</v>
      </c>
      <c r="F14" s="121">
        <v>0</v>
      </c>
      <c r="G14" s="121">
        <v>0</v>
      </c>
      <c r="H14" s="121">
        <v>0</v>
      </c>
      <c r="I14" s="121">
        <v>233039</v>
      </c>
      <c r="J14" s="122" t="s">
        <v>478</v>
      </c>
      <c r="K14" s="121">
        <v>16024</v>
      </c>
      <c r="L14" s="121">
        <v>691956</v>
      </c>
      <c r="M14" s="121">
        <f t="shared" si="3"/>
        <v>132655</v>
      </c>
      <c r="N14" s="121">
        <f t="shared" si="4"/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478</v>
      </c>
      <c r="T14" s="121">
        <v>0</v>
      </c>
      <c r="U14" s="121">
        <v>132655</v>
      </c>
      <c r="V14" s="121">
        <f t="shared" si="29"/>
        <v>1073674</v>
      </c>
      <c r="W14" s="121">
        <f t="shared" si="30"/>
        <v>249063</v>
      </c>
      <c r="X14" s="121">
        <f t="shared" si="31"/>
        <v>0</v>
      </c>
      <c r="Y14" s="121">
        <f t="shared" si="32"/>
        <v>0</v>
      </c>
      <c r="Z14" s="121">
        <f t="shared" si="33"/>
        <v>0</v>
      </c>
      <c r="AA14" s="121">
        <f t="shared" si="34"/>
        <v>233039</v>
      </c>
      <c r="AB14" s="122" t="str">
        <f t="shared" si="7"/>
        <v>-</v>
      </c>
      <c r="AC14" s="121">
        <f t="shared" si="8"/>
        <v>16024</v>
      </c>
      <c r="AD14" s="121">
        <f t="shared" si="9"/>
        <v>824611</v>
      </c>
      <c r="AE14" s="121">
        <f t="shared" si="10"/>
        <v>3467</v>
      </c>
      <c r="AF14" s="121">
        <f t="shared" si="11"/>
        <v>3467</v>
      </c>
      <c r="AG14" s="121">
        <v>0</v>
      </c>
      <c r="AH14" s="121">
        <v>2063</v>
      </c>
      <c r="AI14" s="121">
        <v>1404</v>
      </c>
      <c r="AJ14" s="121">
        <v>0</v>
      </c>
      <c r="AK14" s="121">
        <v>0</v>
      </c>
      <c r="AL14" s="121">
        <v>0</v>
      </c>
      <c r="AM14" s="121">
        <f t="shared" si="13"/>
        <v>937552</v>
      </c>
      <c r="AN14" s="121">
        <f t="shared" si="14"/>
        <v>510487</v>
      </c>
      <c r="AO14" s="121">
        <v>47667</v>
      </c>
      <c r="AP14" s="121">
        <v>352507</v>
      </c>
      <c r="AQ14" s="121">
        <v>102039</v>
      </c>
      <c r="AR14" s="121">
        <v>8274</v>
      </c>
      <c r="AS14" s="121">
        <f t="shared" si="15"/>
        <v>118474</v>
      </c>
      <c r="AT14" s="121">
        <v>33835</v>
      </c>
      <c r="AU14" s="121">
        <v>79512</v>
      </c>
      <c r="AV14" s="121">
        <v>5127</v>
      </c>
      <c r="AW14" s="121">
        <v>8849</v>
      </c>
      <c r="AX14" s="121">
        <f t="shared" si="16"/>
        <v>299742</v>
      </c>
      <c r="AY14" s="121">
        <v>0</v>
      </c>
      <c r="AZ14" s="121">
        <v>296961</v>
      </c>
      <c r="BA14" s="121">
        <v>2561</v>
      </c>
      <c r="BB14" s="121">
        <v>220</v>
      </c>
      <c r="BC14" s="121">
        <v>0</v>
      </c>
      <c r="BD14" s="121">
        <v>0</v>
      </c>
      <c r="BE14" s="121">
        <v>0</v>
      </c>
      <c r="BF14" s="121">
        <f t="shared" si="18"/>
        <v>941019</v>
      </c>
      <c r="BG14" s="121">
        <f t="shared" si="19"/>
        <v>16988</v>
      </c>
      <c r="BH14" s="121">
        <f t="shared" si="20"/>
        <v>16988</v>
      </c>
      <c r="BI14" s="121">
        <v>0</v>
      </c>
      <c r="BJ14" s="121">
        <v>16988</v>
      </c>
      <c r="BK14" s="121">
        <v>0</v>
      </c>
      <c r="BL14" s="121">
        <v>0</v>
      </c>
      <c r="BM14" s="121">
        <v>0</v>
      </c>
      <c r="BN14" s="121">
        <v>0</v>
      </c>
      <c r="BO14" s="121">
        <f t="shared" si="22"/>
        <v>115667</v>
      </c>
      <c r="BP14" s="121">
        <f t="shared" si="23"/>
        <v>46624</v>
      </c>
      <c r="BQ14" s="121">
        <v>5983</v>
      </c>
      <c r="BR14" s="121">
        <v>0</v>
      </c>
      <c r="BS14" s="121">
        <v>40641</v>
      </c>
      <c r="BT14" s="121">
        <v>0</v>
      </c>
      <c r="BU14" s="121">
        <f t="shared" si="24"/>
        <v>35314</v>
      </c>
      <c r="BV14" s="121">
        <v>0</v>
      </c>
      <c r="BW14" s="121">
        <v>35314</v>
      </c>
      <c r="BX14" s="121">
        <v>0</v>
      </c>
      <c r="BY14" s="121">
        <v>999</v>
      </c>
      <c r="BZ14" s="121">
        <f t="shared" si="25"/>
        <v>32730</v>
      </c>
      <c r="CA14" s="121">
        <v>0</v>
      </c>
      <c r="CB14" s="121">
        <v>32730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 t="shared" si="27"/>
        <v>132655</v>
      </c>
      <c r="CI14" s="121">
        <f t="shared" si="35"/>
        <v>20455</v>
      </c>
      <c r="CJ14" s="121">
        <f t="shared" si="36"/>
        <v>20455</v>
      </c>
      <c r="CK14" s="121">
        <f t="shared" si="37"/>
        <v>0</v>
      </c>
      <c r="CL14" s="121">
        <f t="shared" si="38"/>
        <v>19051</v>
      </c>
      <c r="CM14" s="121">
        <f t="shared" si="39"/>
        <v>1404</v>
      </c>
      <c r="CN14" s="121">
        <f t="shared" si="40"/>
        <v>0</v>
      </c>
      <c r="CO14" s="121">
        <f t="shared" si="41"/>
        <v>0</v>
      </c>
      <c r="CP14" s="121">
        <f t="shared" si="42"/>
        <v>0</v>
      </c>
      <c r="CQ14" s="121">
        <f t="shared" si="43"/>
        <v>1053219</v>
      </c>
      <c r="CR14" s="121">
        <f t="shared" si="44"/>
        <v>557111</v>
      </c>
      <c r="CS14" s="121">
        <f t="shared" si="45"/>
        <v>53650</v>
      </c>
      <c r="CT14" s="121">
        <f t="shared" si="46"/>
        <v>352507</v>
      </c>
      <c r="CU14" s="121">
        <f t="shared" si="47"/>
        <v>142680</v>
      </c>
      <c r="CV14" s="121">
        <f t="shared" si="48"/>
        <v>8274</v>
      </c>
      <c r="CW14" s="121">
        <f t="shared" si="49"/>
        <v>153788</v>
      </c>
      <c r="CX14" s="121">
        <f t="shared" si="50"/>
        <v>33835</v>
      </c>
      <c r="CY14" s="121">
        <f t="shared" si="51"/>
        <v>114826</v>
      </c>
      <c r="CZ14" s="121">
        <f t="shared" si="52"/>
        <v>5127</v>
      </c>
      <c r="DA14" s="121">
        <f t="shared" si="53"/>
        <v>9848</v>
      </c>
      <c r="DB14" s="121">
        <f t="shared" si="54"/>
        <v>332472</v>
      </c>
      <c r="DC14" s="121">
        <f t="shared" si="55"/>
        <v>0</v>
      </c>
      <c r="DD14" s="121">
        <f t="shared" si="56"/>
        <v>329691</v>
      </c>
      <c r="DE14" s="121">
        <f t="shared" si="57"/>
        <v>2561</v>
      </c>
      <c r="DF14" s="121">
        <f t="shared" si="58"/>
        <v>220</v>
      </c>
      <c r="DG14" s="121">
        <f t="shared" si="59"/>
        <v>0</v>
      </c>
      <c r="DH14" s="121">
        <f t="shared" si="60"/>
        <v>0</v>
      </c>
      <c r="DI14" s="121">
        <f t="shared" si="61"/>
        <v>0</v>
      </c>
      <c r="DJ14" s="121">
        <f t="shared" si="62"/>
        <v>1073674</v>
      </c>
    </row>
    <row r="15" spans="1:114" s="136" customFormat="1" ht="13.5" customHeight="1" x14ac:dyDescent="0.2">
      <c r="A15" s="119" t="s">
        <v>24</v>
      </c>
      <c r="B15" s="120" t="s">
        <v>347</v>
      </c>
      <c r="C15" s="119" t="s">
        <v>348</v>
      </c>
      <c r="D15" s="121">
        <f t="shared" si="0"/>
        <v>1386964</v>
      </c>
      <c r="E15" s="121">
        <f t="shared" si="1"/>
        <v>232856</v>
      </c>
      <c r="F15" s="121">
        <v>0</v>
      </c>
      <c r="G15" s="121">
        <v>0</v>
      </c>
      <c r="H15" s="121">
        <v>0</v>
      </c>
      <c r="I15" s="121">
        <v>126379</v>
      </c>
      <c r="J15" s="122" t="s">
        <v>478</v>
      </c>
      <c r="K15" s="121">
        <v>106477</v>
      </c>
      <c r="L15" s="121">
        <v>1154108</v>
      </c>
      <c r="M15" s="121">
        <f t="shared" si="3"/>
        <v>218743</v>
      </c>
      <c r="N15" s="121">
        <f t="shared" si="4"/>
        <v>22699</v>
      </c>
      <c r="O15" s="121">
        <v>0</v>
      </c>
      <c r="P15" s="121">
        <v>0</v>
      </c>
      <c r="Q15" s="121">
        <v>0</v>
      </c>
      <c r="R15" s="121">
        <v>22409</v>
      </c>
      <c r="S15" s="122" t="s">
        <v>478</v>
      </c>
      <c r="T15" s="121">
        <v>290</v>
      </c>
      <c r="U15" s="121">
        <v>196044</v>
      </c>
      <c r="V15" s="121">
        <f t="shared" si="29"/>
        <v>1605707</v>
      </c>
      <c r="W15" s="121">
        <f t="shared" si="30"/>
        <v>255555</v>
      </c>
      <c r="X15" s="121">
        <f t="shared" si="31"/>
        <v>0</v>
      </c>
      <c r="Y15" s="121">
        <f t="shared" si="32"/>
        <v>0</v>
      </c>
      <c r="Z15" s="121">
        <f t="shared" si="33"/>
        <v>0</v>
      </c>
      <c r="AA15" s="121">
        <f t="shared" si="34"/>
        <v>148788</v>
      </c>
      <c r="AB15" s="122" t="str">
        <f t="shared" si="7"/>
        <v>-</v>
      </c>
      <c r="AC15" s="121">
        <f t="shared" si="8"/>
        <v>106767</v>
      </c>
      <c r="AD15" s="121">
        <f t="shared" si="9"/>
        <v>1350152</v>
      </c>
      <c r="AE15" s="121">
        <f t="shared" si="10"/>
        <v>4249</v>
      </c>
      <c r="AF15" s="121">
        <f t="shared" si="11"/>
        <v>4249</v>
      </c>
      <c r="AG15" s="121">
        <v>0</v>
      </c>
      <c r="AH15" s="121">
        <v>0</v>
      </c>
      <c r="AI15" s="121">
        <v>4249</v>
      </c>
      <c r="AJ15" s="121">
        <v>0</v>
      </c>
      <c r="AK15" s="121">
        <v>0</v>
      </c>
      <c r="AL15" s="121">
        <v>0</v>
      </c>
      <c r="AM15" s="121">
        <f t="shared" si="13"/>
        <v>1382715</v>
      </c>
      <c r="AN15" s="121">
        <f t="shared" si="14"/>
        <v>354901</v>
      </c>
      <c r="AO15" s="121">
        <v>85642</v>
      </c>
      <c r="AP15" s="121">
        <v>215228</v>
      </c>
      <c r="AQ15" s="121">
        <v>38642</v>
      </c>
      <c r="AR15" s="121">
        <v>15389</v>
      </c>
      <c r="AS15" s="121">
        <f t="shared" si="15"/>
        <v>220132</v>
      </c>
      <c r="AT15" s="121">
        <v>25045</v>
      </c>
      <c r="AU15" s="121">
        <v>170601</v>
      </c>
      <c r="AV15" s="121">
        <v>24486</v>
      </c>
      <c r="AW15" s="121">
        <v>18338</v>
      </c>
      <c r="AX15" s="121">
        <f t="shared" si="16"/>
        <v>789344</v>
      </c>
      <c r="AY15" s="121">
        <v>152064</v>
      </c>
      <c r="AZ15" s="121">
        <v>616401</v>
      </c>
      <c r="BA15" s="121">
        <v>6660</v>
      </c>
      <c r="BB15" s="121">
        <v>14219</v>
      </c>
      <c r="BC15" s="121">
        <v>0</v>
      </c>
      <c r="BD15" s="121">
        <v>0</v>
      </c>
      <c r="BE15" s="121">
        <v>0</v>
      </c>
      <c r="BF15" s="121">
        <f t="shared" si="18"/>
        <v>1386964</v>
      </c>
      <c r="BG15" s="121">
        <f t="shared" si="19"/>
        <v>22118</v>
      </c>
      <c r="BH15" s="121">
        <f t="shared" si="20"/>
        <v>22118</v>
      </c>
      <c r="BI15" s="121">
        <v>0</v>
      </c>
      <c r="BJ15" s="121">
        <v>22118</v>
      </c>
      <c r="BK15" s="121">
        <v>0</v>
      </c>
      <c r="BL15" s="121">
        <v>0</v>
      </c>
      <c r="BM15" s="121">
        <v>0</v>
      </c>
      <c r="BN15" s="121">
        <v>0</v>
      </c>
      <c r="BO15" s="121">
        <f t="shared" si="22"/>
        <v>166579</v>
      </c>
      <c r="BP15" s="121">
        <f t="shared" si="23"/>
        <v>42940</v>
      </c>
      <c r="BQ15" s="121">
        <v>40830</v>
      </c>
      <c r="BR15" s="121">
        <v>0</v>
      </c>
      <c r="BS15" s="121">
        <v>2110</v>
      </c>
      <c r="BT15" s="121">
        <v>0</v>
      </c>
      <c r="BU15" s="121">
        <f t="shared" si="24"/>
        <v>79057</v>
      </c>
      <c r="BV15" s="121">
        <v>0</v>
      </c>
      <c r="BW15" s="121">
        <v>79057</v>
      </c>
      <c r="BX15" s="121">
        <v>0</v>
      </c>
      <c r="BY15" s="121">
        <v>0</v>
      </c>
      <c r="BZ15" s="121">
        <f t="shared" si="25"/>
        <v>44582</v>
      </c>
      <c r="CA15" s="121">
        <v>0</v>
      </c>
      <c r="CB15" s="121">
        <v>44582</v>
      </c>
      <c r="CC15" s="121">
        <v>0</v>
      </c>
      <c r="CD15" s="121">
        <v>0</v>
      </c>
      <c r="CE15" s="121">
        <v>30046</v>
      </c>
      <c r="CF15" s="121">
        <v>0</v>
      </c>
      <c r="CG15" s="121">
        <v>0</v>
      </c>
      <c r="CH15" s="121">
        <f t="shared" si="27"/>
        <v>188697</v>
      </c>
      <c r="CI15" s="121">
        <f t="shared" si="35"/>
        <v>26367</v>
      </c>
      <c r="CJ15" s="121">
        <f t="shared" si="36"/>
        <v>26367</v>
      </c>
      <c r="CK15" s="121">
        <f t="shared" si="37"/>
        <v>0</v>
      </c>
      <c r="CL15" s="121">
        <f t="shared" si="38"/>
        <v>22118</v>
      </c>
      <c r="CM15" s="121">
        <f t="shared" si="39"/>
        <v>4249</v>
      </c>
      <c r="CN15" s="121">
        <f t="shared" si="40"/>
        <v>0</v>
      </c>
      <c r="CO15" s="121">
        <f t="shared" si="41"/>
        <v>0</v>
      </c>
      <c r="CP15" s="121">
        <f t="shared" si="42"/>
        <v>0</v>
      </c>
      <c r="CQ15" s="121">
        <f t="shared" si="43"/>
        <v>1549294</v>
      </c>
      <c r="CR15" s="121">
        <f t="shared" si="44"/>
        <v>397841</v>
      </c>
      <c r="CS15" s="121">
        <f t="shared" si="45"/>
        <v>126472</v>
      </c>
      <c r="CT15" s="121">
        <f t="shared" si="46"/>
        <v>215228</v>
      </c>
      <c r="CU15" s="121">
        <f t="shared" si="47"/>
        <v>40752</v>
      </c>
      <c r="CV15" s="121">
        <f t="shared" si="48"/>
        <v>15389</v>
      </c>
      <c r="CW15" s="121">
        <f t="shared" si="49"/>
        <v>299189</v>
      </c>
      <c r="CX15" s="121">
        <f t="shared" si="50"/>
        <v>25045</v>
      </c>
      <c r="CY15" s="121">
        <f t="shared" si="51"/>
        <v>249658</v>
      </c>
      <c r="CZ15" s="121">
        <f t="shared" si="52"/>
        <v>24486</v>
      </c>
      <c r="DA15" s="121">
        <f t="shared" si="53"/>
        <v>18338</v>
      </c>
      <c r="DB15" s="121">
        <f t="shared" si="54"/>
        <v>833926</v>
      </c>
      <c r="DC15" s="121">
        <f t="shared" si="55"/>
        <v>152064</v>
      </c>
      <c r="DD15" s="121">
        <f t="shared" si="56"/>
        <v>660983</v>
      </c>
      <c r="DE15" s="121">
        <f t="shared" si="57"/>
        <v>6660</v>
      </c>
      <c r="DF15" s="121">
        <f t="shared" si="58"/>
        <v>14219</v>
      </c>
      <c r="DG15" s="121">
        <f t="shared" si="59"/>
        <v>30046</v>
      </c>
      <c r="DH15" s="121">
        <f t="shared" si="60"/>
        <v>0</v>
      </c>
      <c r="DI15" s="121">
        <f t="shared" si="61"/>
        <v>0</v>
      </c>
      <c r="DJ15" s="121">
        <f t="shared" si="62"/>
        <v>1575661</v>
      </c>
    </row>
    <row r="16" spans="1:114" s="136" customFormat="1" ht="13.5" customHeight="1" x14ac:dyDescent="0.2">
      <c r="A16" s="119" t="s">
        <v>24</v>
      </c>
      <c r="B16" s="120" t="s">
        <v>352</v>
      </c>
      <c r="C16" s="119" t="s">
        <v>353</v>
      </c>
      <c r="D16" s="121">
        <f t="shared" si="0"/>
        <v>2711077</v>
      </c>
      <c r="E16" s="121">
        <f t="shared" si="1"/>
        <v>367949</v>
      </c>
      <c r="F16" s="121">
        <v>0</v>
      </c>
      <c r="G16" s="121">
        <v>0</v>
      </c>
      <c r="H16" s="121">
        <v>0</v>
      </c>
      <c r="I16" s="121">
        <v>274535</v>
      </c>
      <c r="J16" s="122" t="s">
        <v>478</v>
      </c>
      <c r="K16" s="121">
        <v>93414</v>
      </c>
      <c r="L16" s="121">
        <v>2343128</v>
      </c>
      <c r="M16" s="121">
        <f t="shared" si="3"/>
        <v>309156</v>
      </c>
      <c r="N16" s="121">
        <f t="shared" si="4"/>
        <v>73387</v>
      </c>
      <c r="O16" s="121">
        <v>36833</v>
      </c>
      <c r="P16" s="121">
        <v>9379</v>
      </c>
      <c r="Q16" s="121">
        <v>0</v>
      </c>
      <c r="R16" s="121">
        <v>27175</v>
      </c>
      <c r="S16" s="122" t="s">
        <v>478</v>
      </c>
      <c r="T16" s="121">
        <v>0</v>
      </c>
      <c r="U16" s="121">
        <v>235769</v>
      </c>
      <c r="V16" s="121">
        <f t="shared" si="29"/>
        <v>3020233</v>
      </c>
      <c r="W16" s="121">
        <f t="shared" si="30"/>
        <v>441336</v>
      </c>
      <c r="X16" s="121">
        <f t="shared" si="31"/>
        <v>36833</v>
      </c>
      <c r="Y16" s="121">
        <f t="shared" si="32"/>
        <v>9379</v>
      </c>
      <c r="Z16" s="121">
        <f t="shared" si="33"/>
        <v>0</v>
      </c>
      <c r="AA16" s="121">
        <f t="shared" si="34"/>
        <v>301710</v>
      </c>
      <c r="AB16" s="122" t="str">
        <f t="shared" si="7"/>
        <v>-</v>
      </c>
      <c r="AC16" s="121">
        <f t="shared" si="8"/>
        <v>93414</v>
      </c>
      <c r="AD16" s="121">
        <f t="shared" si="9"/>
        <v>2578897</v>
      </c>
      <c r="AE16" s="121">
        <f t="shared" si="10"/>
        <v>644578</v>
      </c>
      <c r="AF16" s="121">
        <f t="shared" si="11"/>
        <v>644578</v>
      </c>
      <c r="AG16" s="121">
        <v>0</v>
      </c>
      <c r="AH16" s="121">
        <v>0</v>
      </c>
      <c r="AI16" s="121">
        <v>0</v>
      </c>
      <c r="AJ16" s="121">
        <v>644578</v>
      </c>
      <c r="AK16" s="121">
        <v>0</v>
      </c>
      <c r="AL16" s="121">
        <v>0</v>
      </c>
      <c r="AM16" s="121">
        <f t="shared" si="13"/>
        <v>2057407</v>
      </c>
      <c r="AN16" s="121">
        <f t="shared" si="14"/>
        <v>522725</v>
      </c>
      <c r="AO16" s="121">
        <v>0</v>
      </c>
      <c r="AP16" s="121">
        <v>432855</v>
      </c>
      <c r="AQ16" s="121">
        <v>89870</v>
      </c>
      <c r="AR16" s="121">
        <v>0</v>
      </c>
      <c r="AS16" s="121">
        <f t="shared" si="15"/>
        <v>330370</v>
      </c>
      <c r="AT16" s="121">
        <v>33151</v>
      </c>
      <c r="AU16" s="121">
        <v>295520</v>
      </c>
      <c r="AV16" s="121">
        <v>1699</v>
      </c>
      <c r="AW16" s="121">
        <v>1886</v>
      </c>
      <c r="AX16" s="121">
        <f t="shared" si="16"/>
        <v>1202426</v>
      </c>
      <c r="AY16" s="121">
        <v>342804</v>
      </c>
      <c r="AZ16" s="121">
        <v>653010</v>
      </c>
      <c r="BA16" s="121">
        <v>195753</v>
      </c>
      <c r="BB16" s="121">
        <v>10859</v>
      </c>
      <c r="BC16" s="121">
        <v>0</v>
      </c>
      <c r="BD16" s="121">
        <v>0</v>
      </c>
      <c r="BE16" s="121">
        <v>9092</v>
      </c>
      <c r="BF16" s="121">
        <f t="shared" si="18"/>
        <v>2711077</v>
      </c>
      <c r="BG16" s="121">
        <f t="shared" si="19"/>
        <v>0</v>
      </c>
      <c r="BH16" s="121">
        <f t="shared" si="20"/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 t="shared" si="22"/>
        <v>309156</v>
      </c>
      <c r="BP16" s="121">
        <f t="shared" si="23"/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 t="shared" si="24"/>
        <v>33636</v>
      </c>
      <c r="BV16" s="121">
        <v>0</v>
      </c>
      <c r="BW16" s="121">
        <v>33636</v>
      </c>
      <c r="BX16" s="121">
        <v>0</v>
      </c>
      <c r="BY16" s="121">
        <v>0</v>
      </c>
      <c r="BZ16" s="121">
        <f t="shared" si="25"/>
        <v>275520</v>
      </c>
      <c r="CA16" s="121">
        <v>0</v>
      </c>
      <c r="CB16" s="121">
        <v>274286</v>
      </c>
      <c r="CC16" s="121">
        <v>0</v>
      </c>
      <c r="CD16" s="121">
        <v>1234</v>
      </c>
      <c r="CE16" s="121">
        <v>0</v>
      </c>
      <c r="CF16" s="121">
        <v>0</v>
      </c>
      <c r="CG16" s="121">
        <v>0</v>
      </c>
      <c r="CH16" s="121">
        <f t="shared" si="27"/>
        <v>309156</v>
      </c>
      <c r="CI16" s="121">
        <f t="shared" si="35"/>
        <v>644578</v>
      </c>
      <c r="CJ16" s="121">
        <f t="shared" si="36"/>
        <v>644578</v>
      </c>
      <c r="CK16" s="121">
        <f t="shared" si="37"/>
        <v>0</v>
      </c>
      <c r="CL16" s="121">
        <f t="shared" si="38"/>
        <v>0</v>
      </c>
      <c r="CM16" s="121">
        <f t="shared" si="39"/>
        <v>0</v>
      </c>
      <c r="CN16" s="121">
        <f t="shared" si="40"/>
        <v>644578</v>
      </c>
      <c r="CO16" s="121">
        <f t="shared" si="41"/>
        <v>0</v>
      </c>
      <c r="CP16" s="121">
        <f t="shared" si="42"/>
        <v>0</v>
      </c>
      <c r="CQ16" s="121">
        <f t="shared" si="43"/>
        <v>2366563</v>
      </c>
      <c r="CR16" s="121">
        <f t="shared" si="44"/>
        <v>522725</v>
      </c>
      <c r="CS16" s="121">
        <f t="shared" si="45"/>
        <v>0</v>
      </c>
      <c r="CT16" s="121">
        <f t="shared" si="46"/>
        <v>432855</v>
      </c>
      <c r="CU16" s="121">
        <f t="shared" si="47"/>
        <v>89870</v>
      </c>
      <c r="CV16" s="121">
        <f t="shared" si="48"/>
        <v>0</v>
      </c>
      <c r="CW16" s="121">
        <f t="shared" si="49"/>
        <v>364006</v>
      </c>
      <c r="CX16" s="121">
        <f t="shared" si="50"/>
        <v>33151</v>
      </c>
      <c r="CY16" s="121">
        <f t="shared" si="51"/>
        <v>329156</v>
      </c>
      <c r="CZ16" s="121">
        <f t="shared" si="52"/>
        <v>1699</v>
      </c>
      <c r="DA16" s="121">
        <f t="shared" si="53"/>
        <v>1886</v>
      </c>
      <c r="DB16" s="121">
        <f t="shared" si="54"/>
        <v>1477946</v>
      </c>
      <c r="DC16" s="121">
        <f t="shared" si="55"/>
        <v>342804</v>
      </c>
      <c r="DD16" s="121">
        <f t="shared" si="56"/>
        <v>927296</v>
      </c>
      <c r="DE16" s="121">
        <f t="shared" si="57"/>
        <v>195753</v>
      </c>
      <c r="DF16" s="121">
        <f t="shared" si="58"/>
        <v>12093</v>
      </c>
      <c r="DG16" s="121">
        <f t="shared" si="59"/>
        <v>0</v>
      </c>
      <c r="DH16" s="121">
        <f t="shared" si="60"/>
        <v>0</v>
      </c>
      <c r="DI16" s="121">
        <f t="shared" si="61"/>
        <v>9092</v>
      </c>
      <c r="DJ16" s="121">
        <f t="shared" si="62"/>
        <v>3020233</v>
      </c>
    </row>
    <row r="17" spans="1:114" s="136" customFormat="1" ht="13.5" customHeight="1" x14ac:dyDescent="0.2">
      <c r="A17" s="119" t="s">
        <v>24</v>
      </c>
      <c r="B17" s="120" t="s">
        <v>355</v>
      </c>
      <c r="C17" s="119" t="s">
        <v>356</v>
      </c>
      <c r="D17" s="121">
        <f t="shared" si="0"/>
        <v>1473897</v>
      </c>
      <c r="E17" s="121">
        <f t="shared" si="1"/>
        <v>313540</v>
      </c>
      <c r="F17" s="121">
        <v>1290</v>
      </c>
      <c r="G17" s="121">
        <v>0</v>
      </c>
      <c r="H17" s="121">
        <v>85500</v>
      </c>
      <c r="I17" s="121">
        <v>208407</v>
      </c>
      <c r="J17" s="122" t="s">
        <v>478</v>
      </c>
      <c r="K17" s="121">
        <v>18343</v>
      </c>
      <c r="L17" s="121">
        <v>1160357</v>
      </c>
      <c r="M17" s="121">
        <f t="shared" si="3"/>
        <v>116787</v>
      </c>
      <c r="N17" s="121">
        <f t="shared" si="4"/>
        <v>455</v>
      </c>
      <c r="O17" s="121">
        <v>0</v>
      </c>
      <c r="P17" s="121">
        <v>0</v>
      </c>
      <c r="Q17" s="121">
        <v>0</v>
      </c>
      <c r="R17" s="121">
        <v>455</v>
      </c>
      <c r="S17" s="122" t="s">
        <v>478</v>
      </c>
      <c r="T17" s="121">
        <v>0</v>
      </c>
      <c r="U17" s="121">
        <v>116332</v>
      </c>
      <c r="V17" s="121">
        <f t="shared" si="29"/>
        <v>1590684</v>
      </c>
      <c r="W17" s="121">
        <f t="shared" si="30"/>
        <v>313995</v>
      </c>
      <c r="X17" s="121">
        <f t="shared" si="31"/>
        <v>1290</v>
      </c>
      <c r="Y17" s="121">
        <f t="shared" si="32"/>
        <v>0</v>
      </c>
      <c r="Z17" s="121">
        <f t="shared" si="33"/>
        <v>85500</v>
      </c>
      <c r="AA17" s="121">
        <f t="shared" si="34"/>
        <v>208862</v>
      </c>
      <c r="AB17" s="122" t="str">
        <f t="shared" si="7"/>
        <v>-</v>
      </c>
      <c r="AC17" s="121">
        <f t="shared" si="8"/>
        <v>18343</v>
      </c>
      <c r="AD17" s="121">
        <f t="shared" si="9"/>
        <v>1276689</v>
      </c>
      <c r="AE17" s="121">
        <f t="shared" si="10"/>
        <v>89720</v>
      </c>
      <c r="AF17" s="121">
        <f t="shared" si="11"/>
        <v>89720</v>
      </c>
      <c r="AG17" s="121">
        <v>0</v>
      </c>
      <c r="AH17" s="121">
        <v>69649</v>
      </c>
      <c r="AI17" s="121">
        <v>20071</v>
      </c>
      <c r="AJ17" s="121">
        <v>0</v>
      </c>
      <c r="AK17" s="121">
        <v>0</v>
      </c>
      <c r="AL17" s="121">
        <v>0</v>
      </c>
      <c r="AM17" s="121">
        <f t="shared" si="13"/>
        <v>1114785</v>
      </c>
      <c r="AN17" s="121">
        <f t="shared" si="14"/>
        <v>212064</v>
      </c>
      <c r="AO17" s="121">
        <v>129229</v>
      </c>
      <c r="AP17" s="121">
        <v>63442</v>
      </c>
      <c r="AQ17" s="121">
        <v>0</v>
      </c>
      <c r="AR17" s="121">
        <v>19393</v>
      </c>
      <c r="AS17" s="121">
        <f t="shared" si="15"/>
        <v>59112</v>
      </c>
      <c r="AT17" s="121">
        <v>3186</v>
      </c>
      <c r="AU17" s="121">
        <v>42031</v>
      </c>
      <c r="AV17" s="121">
        <v>13895</v>
      </c>
      <c r="AW17" s="121">
        <v>0</v>
      </c>
      <c r="AX17" s="121">
        <f t="shared" si="16"/>
        <v>843609</v>
      </c>
      <c r="AY17" s="121">
        <v>422248</v>
      </c>
      <c r="AZ17" s="121">
        <v>405246</v>
      </c>
      <c r="BA17" s="121">
        <v>16115</v>
      </c>
      <c r="BB17" s="121">
        <v>0</v>
      </c>
      <c r="BC17" s="121">
        <v>268504</v>
      </c>
      <c r="BD17" s="121">
        <v>0</v>
      </c>
      <c r="BE17" s="121">
        <v>888</v>
      </c>
      <c r="BF17" s="121">
        <f t="shared" si="18"/>
        <v>1205393</v>
      </c>
      <c r="BG17" s="121">
        <f t="shared" si="19"/>
        <v>9958</v>
      </c>
      <c r="BH17" s="121">
        <f t="shared" si="20"/>
        <v>9958</v>
      </c>
      <c r="BI17" s="121">
        <v>0</v>
      </c>
      <c r="BJ17" s="121">
        <v>9958</v>
      </c>
      <c r="BK17" s="121">
        <v>0</v>
      </c>
      <c r="BL17" s="121">
        <v>0</v>
      </c>
      <c r="BM17" s="121">
        <v>0</v>
      </c>
      <c r="BN17" s="121">
        <v>0</v>
      </c>
      <c r="BO17" s="121">
        <f t="shared" si="22"/>
        <v>106594</v>
      </c>
      <c r="BP17" s="121">
        <f t="shared" si="23"/>
        <v>17999</v>
      </c>
      <c r="BQ17" s="121">
        <v>6464</v>
      </c>
      <c r="BR17" s="121">
        <v>11535</v>
      </c>
      <c r="BS17" s="121">
        <v>0</v>
      </c>
      <c r="BT17" s="121">
        <v>0</v>
      </c>
      <c r="BU17" s="121">
        <f t="shared" si="24"/>
        <v>44987</v>
      </c>
      <c r="BV17" s="121">
        <v>0</v>
      </c>
      <c r="BW17" s="121">
        <v>44987</v>
      </c>
      <c r="BX17" s="121">
        <v>0</v>
      </c>
      <c r="BY17" s="121">
        <v>0</v>
      </c>
      <c r="BZ17" s="121">
        <f t="shared" si="25"/>
        <v>43608</v>
      </c>
      <c r="CA17" s="121">
        <v>0</v>
      </c>
      <c r="CB17" s="121">
        <v>43608</v>
      </c>
      <c r="CC17" s="121">
        <v>0</v>
      </c>
      <c r="CD17" s="121">
        <v>0</v>
      </c>
      <c r="CE17" s="121">
        <v>0</v>
      </c>
      <c r="CF17" s="121">
        <v>0</v>
      </c>
      <c r="CG17" s="121">
        <v>235</v>
      </c>
      <c r="CH17" s="121">
        <f t="shared" si="27"/>
        <v>116787</v>
      </c>
      <c r="CI17" s="121">
        <f t="shared" si="35"/>
        <v>99678</v>
      </c>
      <c r="CJ17" s="121">
        <f t="shared" si="36"/>
        <v>99678</v>
      </c>
      <c r="CK17" s="121">
        <f t="shared" si="37"/>
        <v>0</v>
      </c>
      <c r="CL17" s="121">
        <f t="shared" si="38"/>
        <v>79607</v>
      </c>
      <c r="CM17" s="121">
        <f t="shared" si="39"/>
        <v>20071</v>
      </c>
      <c r="CN17" s="121">
        <f t="shared" si="40"/>
        <v>0</v>
      </c>
      <c r="CO17" s="121">
        <f t="shared" si="41"/>
        <v>0</v>
      </c>
      <c r="CP17" s="121">
        <f t="shared" si="42"/>
        <v>0</v>
      </c>
      <c r="CQ17" s="121">
        <f t="shared" si="43"/>
        <v>1221379</v>
      </c>
      <c r="CR17" s="121">
        <f t="shared" si="44"/>
        <v>230063</v>
      </c>
      <c r="CS17" s="121">
        <f t="shared" si="45"/>
        <v>135693</v>
      </c>
      <c r="CT17" s="121">
        <f t="shared" si="46"/>
        <v>74977</v>
      </c>
      <c r="CU17" s="121">
        <f t="shared" si="47"/>
        <v>0</v>
      </c>
      <c r="CV17" s="121">
        <f t="shared" si="48"/>
        <v>19393</v>
      </c>
      <c r="CW17" s="121">
        <f t="shared" si="49"/>
        <v>104099</v>
      </c>
      <c r="CX17" s="121">
        <f t="shared" si="50"/>
        <v>3186</v>
      </c>
      <c r="CY17" s="121">
        <f t="shared" si="51"/>
        <v>87018</v>
      </c>
      <c r="CZ17" s="121">
        <f t="shared" si="52"/>
        <v>13895</v>
      </c>
      <c r="DA17" s="121">
        <f t="shared" si="53"/>
        <v>0</v>
      </c>
      <c r="DB17" s="121">
        <f t="shared" si="54"/>
        <v>887217</v>
      </c>
      <c r="DC17" s="121">
        <f t="shared" si="55"/>
        <v>422248</v>
      </c>
      <c r="DD17" s="121">
        <f t="shared" si="56"/>
        <v>448854</v>
      </c>
      <c r="DE17" s="121">
        <f t="shared" si="57"/>
        <v>16115</v>
      </c>
      <c r="DF17" s="121">
        <f t="shared" si="58"/>
        <v>0</v>
      </c>
      <c r="DG17" s="121">
        <f t="shared" si="59"/>
        <v>268504</v>
      </c>
      <c r="DH17" s="121">
        <f t="shared" si="60"/>
        <v>0</v>
      </c>
      <c r="DI17" s="121">
        <f t="shared" si="61"/>
        <v>1123</v>
      </c>
      <c r="DJ17" s="121">
        <f t="shared" si="62"/>
        <v>1322180</v>
      </c>
    </row>
    <row r="18" spans="1:114" s="136" customFormat="1" ht="13.5" customHeight="1" x14ac:dyDescent="0.2">
      <c r="A18" s="119" t="s">
        <v>24</v>
      </c>
      <c r="B18" s="120" t="s">
        <v>360</v>
      </c>
      <c r="C18" s="119" t="s">
        <v>361</v>
      </c>
      <c r="D18" s="121">
        <f t="shared" si="0"/>
        <v>1002928</v>
      </c>
      <c r="E18" s="121">
        <f t="shared" si="1"/>
        <v>22165</v>
      </c>
      <c r="F18" s="121">
        <v>0</v>
      </c>
      <c r="G18" s="121">
        <v>0</v>
      </c>
      <c r="H18" s="121">
        <v>0</v>
      </c>
      <c r="I18" s="121">
        <v>0</v>
      </c>
      <c r="J18" s="122" t="s">
        <v>478</v>
      </c>
      <c r="K18" s="121">
        <v>22165</v>
      </c>
      <c r="L18" s="121">
        <v>980763</v>
      </c>
      <c r="M18" s="121">
        <f t="shared" si="3"/>
        <v>679899</v>
      </c>
      <c r="N18" s="121">
        <f t="shared" si="4"/>
        <v>448917</v>
      </c>
      <c r="O18" s="121">
        <v>0</v>
      </c>
      <c r="P18" s="121">
        <v>0</v>
      </c>
      <c r="Q18" s="121">
        <v>0</v>
      </c>
      <c r="R18" s="121">
        <v>448560</v>
      </c>
      <c r="S18" s="122" t="s">
        <v>478</v>
      </c>
      <c r="T18" s="121">
        <v>357</v>
      </c>
      <c r="U18" s="121">
        <v>230982</v>
      </c>
      <c r="V18" s="121">
        <f t="shared" si="29"/>
        <v>1682827</v>
      </c>
      <c r="W18" s="121">
        <f t="shared" si="30"/>
        <v>471082</v>
      </c>
      <c r="X18" s="121">
        <f t="shared" si="31"/>
        <v>0</v>
      </c>
      <c r="Y18" s="121">
        <f t="shared" si="32"/>
        <v>0</v>
      </c>
      <c r="Z18" s="121">
        <f t="shared" si="33"/>
        <v>0</v>
      </c>
      <c r="AA18" s="121">
        <f t="shared" si="34"/>
        <v>448560</v>
      </c>
      <c r="AB18" s="122" t="str">
        <f t="shared" si="7"/>
        <v>-</v>
      </c>
      <c r="AC18" s="121">
        <f t="shared" si="8"/>
        <v>22522</v>
      </c>
      <c r="AD18" s="121">
        <f t="shared" si="9"/>
        <v>1211745</v>
      </c>
      <c r="AE18" s="121">
        <f t="shared" si="10"/>
        <v>0</v>
      </c>
      <c r="AF18" s="121">
        <f t="shared" si="11"/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 t="shared" si="13"/>
        <v>499586</v>
      </c>
      <c r="AN18" s="121">
        <f t="shared" si="14"/>
        <v>127030</v>
      </c>
      <c r="AO18" s="121">
        <v>42727</v>
      </c>
      <c r="AP18" s="121">
        <v>84303</v>
      </c>
      <c r="AQ18" s="121">
        <v>0</v>
      </c>
      <c r="AR18" s="121">
        <v>0</v>
      </c>
      <c r="AS18" s="121">
        <f t="shared" si="15"/>
        <v>10573</v>
      </c>
      <c r="AT18" s="121">
        <v>9994</v>
      </c>
      <c r="AU18" s="121">
        <v>0</v>
      </c>
      <c r="AV18" s="121">
        <v>579</v>
      </c>
      <c r="AW18" s="121">
        <v>4535</v>
      </c>
      <c r="AX18" s="121">
        <f t="shared" si="16"/>
        <v>357448</v>
      </c>
      <c r="AY18" s="121">
        <v>356341</v>
      </c>
      <c r="AZ18" s="121">
        <v>0</v>
      </c>
      <c r="BA18" s="121">
        <v>1051</v>
      </c>
      <c r="BB18" s="121">
        <v>56</v>
      </c>
      <c r="BC18" s="121">
        <v>503240</v>
      </c>
      <c r="BD18" s="121">
        <v>0</v>
      </c>
      <c r="BE18" s="121">
        <v>102</v>
      </c>
      <c r="BF18" s="121">
        <f t="shared" si="18"/>
        <v>499688</v>
      </c>
      <c r="BG18" s="121">
        <f t="shared" si="19"/>
        <v>6180</v>
      </c>
      <c r="BH18" s="121">
        <f t="shared" si="20"/>
        <v>6180</v>
      </c>
      <c r="BI18" s="121">
        <v>0</v>
      </c>
      <c r="BJ18" s="121">
        <v>0</v>
      </c>
      <c r="BK18" s="121">
        <v>0</v>
      </c>
      <c r="BL18" s="121">
        <v>6180</v>
      </c>
      <c r="BM18" s="121">
        <v>0</v>
      </c>
      <c r="BN18" s="121">
        <v>0</v>
      </c>
      <c r="BO18" s="121">
        <f t="shared" si="22"/>
        <v>361452</v>
      </c>
      <c r="BP18" s="121">
        <f t="shared" si="23"/>
        <v>239004</v>
      </c>
      <c r="BQ18" s="121">
        <v>40141</v>
      </c>
      <c r="BR18" s="121">
        <v>198863</v>
      </c>
      <c r="BS18" s="121">
        <v>0</v>
      </c>
      <c r="BT18" s="121">
        <v>0</v>
      </c>
      <c r="BU18" s="121">
        <f t="shared" si="24"/>
        <v>44701</v>
      </c>
      <c r="BV18" s="121">
        <v>21390</v>
      </c>
      <c r="BW18" s="121">
        <v>23311</v>
      </c>
      <c r="BX18" s="121">
        <v>0</v>
      </c>
      <c r="BY18" s="121">
        <v>13522</v>
      </c>
      <c r="BZ18" s="121">
        <f t="shared" si="25"/>
        <v>64225</v>
      </c>
      <c r="CA18" s="121">
        <v>54929</v>
      </c>
      <c r="CB18" s="121">
        <v>0</v>
      </c>
      <c r="CC18" s="121">
        <v>0</v>
      </c>
      <c r="CD18" s="121">
        <v>9296</v>
      </c>
      <c r="CE18" s="121">
        <v>273804</v>
      </c>
      <c r="CF18" s="121">
        <v>0</v>
      </c>
      <c r="CG18" s="121">
        <v>38463</v>
      </c>
      <c r="CH18" s="121">
        <f t="shared" si="27"/>
        <v>406095</v>
      </c>
      <c r="CI18" s="121">
        <f t="shared" si="35"/>
        <v>6180</v>
      </c>
      <c r="CJ18" s="121">
        <f t="shared" si="36"/>
        <v>6180</v>
      </c>
      <c r="CK18" s="121">
        <f t="shared" si="37"/>
        <v>0</v>
      </c>
      <c r="CL18" s="121">
        <f t="shared" si="38"/>
        <v>0</v>
      </c>
      <c r="CM18" s="121">
        <f t="shared" si="39"/>
        <v>0</v>
      </c>
      <c r="CN18" s="121">
        <f t="shared" si="40"/>
        <v>6180</v>
      </c>
      <c r="CO18" s="121">
        <f t="shared" si="41"/>
        <v>0</v>
      </c>
      <c r="CP18" s="121">
        <f t="shared" si="42"/>
        <v>0</v>
      </c>
      <c r="CQ18" s="121">
        <f t="shared" si="43"/>
        <v>861038</v>
      </c>
      <c r="CR18" s="121">
        <f t="shared" si="44"/>
        <v>366034</v>
      </c>
      <c r="CS18" s="121">
        <f t="shared" si="45"/>
        <v>82868</v>
      </c>
      <c r="CT18" s="121">
        <f t="shared" si="46"/>
        <v>283166</v>
      </c>
      <c r="CU18" s="121">
        <f t="shared" si="47"/>
        <v>0</v>
      </c>
      <c r="CV18" s="121">
        <f t="shared" si="48"/>
        <v>0</v>
      </c>
      <c r="CW18" s="121">
        <f t="shared" si="49"/>
        <v>55274</v>
      </c>
      <c r="CX18" s="121">
        <f t="shared" si="50"/>
        <v>31384</v>
      </c>
      <c r="CY18" s="121">
        <f t="shared" si="51"/>
        <v>23311</v>
      </c>
      <c r="CZ18" s="121">
        <f t="shared" si="52"/>
        <v>579</v>
      </c>
      <c r="DA18" s="121">
        <f t="shared" si="53"/>
        <v>18057</v>
      </c>
      <c r="DB18" s="121">
        <f t="shared" si="54"/>
        <v>421673</v>
      </c>
      <c r="DC18" s="121">
        <f t="shared" si="55"/>
        <v>411270</v>
      </c>
      <c r="DD18" s="121">
        <f t="shared" si="56"/>
        <v>0</v>
      </c>
      <c r="DE18" s="121">
        <f t="shared" si="57"/>
        <v>1051</v>
      </c>
      <c r="DF18" s="121">
        <f t="shared" si="58"/>
        <v>9352</v>
      </c>
      <c r="DG18" s="121">
        <f t="shared" si="59"/>
        <v>777044</v>
      </c>
      <c r="DH18" s="121">
        <f t="shared" si="60"/>
        <v>0</v>
      </c>
      <c r="DI18" s="121">
        <f t="shared" si="61"/>
        <v>38565</v>
      </c>
      <c r="DJ18" s="121">
        <f t="shared" si="62"/>
        <v>905783</v>
      </c>
    </row>
    <row r="19" spans="1:114" s="136" customFormat="1" ht="13.5" customHeight="1" x14ac:dyDescent="0.2">
      <c r="A19" s="119" t="s">
        <v>24</v>
      </c>
      <c r="B19" s="120" t="s">
        <v>365</v>
      </c>
      <c r="C19" s="119" t="s">
        <v>366</v>
      </c>
      <c r="D19" s="121">
        <f t="shared" si="0"/>
        <v>1072703</v>
      </c>
      <c r="E19" s="121">
        <f t="shared" si="1"/>
        <v>163201</v>
      </c>
      <c r="F19" s="121">
        <v>0</v>
      </c>
      <c r="G19" s="121">
        <v>0</v>
      </c>
      <c r="H19" s="121">
        <v>0</v>
      </c>
      <c r="I19" s="121">
        <v>129086</v>
      </c>
      <c r="J19" s="122" t="s">
        <v>478</v>
      </c>
      <c r="K19" s="121">
        <v>34115</v>
      </c>
      <c r="L19" s="121">
        <v>909502</v>
      </c>
      <c r="M19" s="121">
        <f t="shared" si="3"/>
        <v>226262</v>
      </c>
      <c r="N19" s="121">
        <f t="shared" si="4"/>
        <v>226262</v>
      </c>
      <c r="O19" s="121">
        <v>0</v>
      </c>
      <c r="P19" s="121">
        <v>0</v>
      </c>
      <c r="Q19" s="121">
        <v>0</v>
      </c>
      <c r="R19" s="121">
        <v>0</v>
      </c>
      <c r="S19" s="122" t="s">
        <v>478</v>
      </c>
      <c r="T19" s="121">
        <v>226262</v>
      </c>
      <c r="U19" s="121">
        <v>0</v>
      </c>
      <c r="V19" s="121">
        <f t="shared" si="29"/>
        <v>1298965</v>
      </c>
      <c r="W19" s="121">
        <f t="shared" si="30"/>
        <v>389463</v>
      </c>
      <c r="X19" s="121">
        <f t="shared" si="31"/>
        <v>0</v>
      </c>
      <c r="Y19" s="121">
        <f t="shared" si="32"/>
        <v>0</v>
      </c>
      <c r="Z19" s="121">
        <f t="shared" si="33"/>
        <v>0</v>
      </c>
      <c r="AA19" s="121">
        <f t="shared" si="34"/>
        <v>129086</v>
      </c>
      <c r="AB19" s="122" t="str">
        <f t="shared" si="7"/>
        <v>-</v>
      </c>
      <c r="AC19" s="121">
        <f t="shared" si="8"/>
        <v>260377</v>
      </c>
      <c r="AD19" s="121">
        <f t="shared" si="9"/>
        <v>909502</v>
      </c>
      <c r="AE19" s="121">
        <f t="shared" si="10"/>
        <v>0</v>
      </c>
      <c r="AF19" s="121">
        <f t="shared" si="11"/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 t="shared" si="13"/>
        <v>296243</v>
      </c>
      <c r="AN19" s="121">
        <f t="shared" si="14"/>
        <v>53823</v>
      </c>
      <c r="AO19" s="121">
        <v>53823</v>
      </c>
      <c r="AP19" s="121">
        <v>0</v>
      </c>
      <c r="AQ19" s="121">
        <v>0</v>
      </c>
      <c r="AR19" s="121">
        <v>0</v>
      </c>
      <c r="AS19" s="121">
        <f t="shared" si="15"/>
        <v>242420</v>
      </c>
      <c r="AT19" s="121">
        <v>181218</v>
      </c>
      <c r="AU19" s="121">
        <v>14146</v>
      </c>
      <c r="AV19" s="121">
        <v>47056</v>
      </c>
      <c r="AW19" s="121">
        <v>0</v>
      </c>
      <c r="AX19" s="121">
        <f t="shared" si="16"/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407920</v>
      </c>
      <c r="BD19" s="121">
        <v>0</v>
      </c>
      <c r="BE19" s="121">
        <v>368540</v>
      </c>
      <c r="BF19" s="121">
        <f t="shared" si="18"/>
        <v>664783</v>
      </c>
      <c r="BG19" s="121">
        <f t="shared" si="19"/>
        <v>0</v>
      </c>
      <c r="BH19" s="121">
        <f t="shared" si="20"/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 t="shared" si="22"/>
        <v>157457</v>
      </c>
      <c r="BP19" s="121">
        <f t="shared" si="23"/>
        <v>16215</v>
      </c>
      <c r="BQ19" s="121">
        <v>0</v>
      </c>
      <c r="BR19" s="121">
        <v>0</v>
      </c>
      <c r="BS19" s="121">
        <v>16215</v>
      </c>
      <c r="BT19" s="121">
        <v>0</v>
      </c>
      <c r="BU19" s="121">
        <f t="shared" si="24"/>
        <v>89979</v>
      </c>
      <c r="BV19" s="121">
        <v>0</v>
      </c>
      <c r="BW19" s="121">
        <v>89979</v>
      </c>
      <c r="BX19" s="121">
        <v>0</v>
      </c>
      <c r="BY19" s="121">
        <v>0</v>
      </c>
      <c r="BZ19" s="121">
        <f t="shared" si="25"/>
        <v>51263</v>
      </c>
      <c r="CA19" s="121">
        <v>0</v>
      </c>
      <c r="CB19" s="121">
        <v>51263</v>
      </c>
      <c r="CC19" s="121">
        <v>0</v>
      </c>
      <c r="CD19" s="121">
        <v>0</v>
      </c>
      <c r="CE19" s="121">
        <v>68365</v>
      </c>
      <c r="CF19" s="121">
        <v>0</v>
      </c>
      <c r="CG19" s="121">
        <v>440</v>
      </c>
      <c r="CH19" s="121">
        <f t="shared" si="27"/>
        <v>157897</v>
      </c>
      <c r="CI19" s="121">
        <f t="shared" si="35"/>
        <v>0</v>
      </c>
      <c r="CJ19" s="121">
        <f t="shared" si="36"/>
        <v>0</v>
      </c>
      <c r="CK19" s="121">
        <f t="shared" si="37"/>
        <v>0</v>
      </c>
      <c r="CL19" s="121">
        <f t="shared" si="38"/>
        <v>0</v>
      </c>
      <c r="CM19" s="121">
        <f t="shared" si="39"/>
        <v>0</v>
      </c>
      <c r="CN19" s="121">
        <f t="shared" si="40"/>
        <v>0</v>
      </c>
      <c r="CO19" s="121">
        <f t="shared" si="41"/>
        <v>0</v>
      </c>
      <c r="CP19" s="121">
        <f t="shared" si="42"/>
        <v>0</v>
      </c>
      <c r="CQ19" s="121">
        <f t="shared" si="43"/>
        <v>453700</v>
      </c>
      <c r="CR19" s="121">
        <f t="shared" si="44"/>
        <v>70038</v>
      </c>
      <c r="CS19" s="121">
        <f t="shared" si="45"/>
        <v>53823</v>
      </c>
      <c r="CT19" s="121">
        <f t="shared" si="46"/>
        <v>0</v>
      </c>
      <c r="CU19" s="121">
        <f t="shared" si="47"/>
        <v>16215</v>
      </c>
      <c r="CV19" s="121">
        <f t="shared" si="48"/>
        <v>0</v>
      </c>
      <c r="CW19" s="121">
        <f t="shared" si="49"/>
        <v>332399</v>
      </c>
      <c r="CX19" s="121">
        <f t="shared" si="50"/>
        <v>181218</v>
      </c>
      <c r="CY19" s="121">
        <f t="shared" si="51"/>
        <v>104125</v>
      </c>
      <c r="CZ19" s="121">
        <f t="shared" si="52"/>
        <v>47056</v>
      </c>
      <c r="DA19" s="121">
        <f t="shared" si="53"/>
        <v>0</v>
      </c>
      <c r="DB19" s="121">
        <f t="shared" si="54"/>
        <v>51263</v>
      </c>
      <c r="DC19" s="121">
        <f t="shared" si="55"/>
        <v>0</v>
      </c>
      <c r="DD19" s="121">
        <f t="shared" si="56"/>
        <v>51263</v>
      </c>
      <c r="DE19" s="121">
        <f t="shared" si="57"/>
        <v>0</v>
      </c>
      <c r="DF19" s="121">
        <f t="shared" si="58"/>
        <v>0</v>
      </c>
      <c r="DG19" s="121">
        <f t="shared" si="59"/>
        <v>476285</v>
      </c>
      <c r="DH19" s="121">
        <f t="shared" si="60"/>
        <v>0</v>
      </c>
      <c r="DI19" s="121">
        <f t="shared" si="61"/>
        <v>368980</v>
      </c>
      <c r="DJ19" s="121">
        <f t="shared" si="62"/>
        <v>822680</v>
      </c>
    </row>
    <row r="20" spans="1:114" s="136" customFormat="1" ht="13.5" customHeight="1" x14ac:dyDescent="0.2">
      <c r="A20" s="119" t="s">
        <v>24</v>
      </c>
      <c r="B20" s="120" t="s">
        <v>372</v>
      </c>
      <c r="C20" s="119" t="s">
        <v>373</v>
      </c>
      <c r="D20" s="121">
        <f t="shared" si="0"/>
        <v>967286</v>
      </c>
      <c r="E20" s="121">
        <f t="shared" si="1"/>
        <v>13995</v>
      </c>
      <c r="F20" s="121">
        <v>0</v>
      </c>
      <c r="G20" s="121">
        <v>0</v>
      </c>
      <c r="H20" s="121">
        <v>0</v>
      </c>
      <c r="I20" s="121">
        <v>25</v>
      </c>
      <c r="J20" s="122" t="s">
        <v>478</v>
      </c>
      <c r="K20" s="121">
        <v>13970</v>
      </c>
      <c r="L20" s="121">
        <v>953291</v>
      </c>
      <c r="M20" s="121">
        <f t="shared" si="3"/>
        <v>403916</v>
      </c>
      <c r="N20" s="121">
        <f t="shared" si="4"/>
        <v>20237</v>
      </c>
      <c r="O20" s="121">
        <v>0</v>
      </c>
      <c r="P20" s="121">
        <v>0</v>
      </c>
      <c r="Q20" s="121">
        <v>0</v>
      </c>
      <c r="R20" s="121">
        <v>20174</v>
      </c>
      <c r="S20" s="122" t="s">
        <v>478</v>
      </c>
      <c r="T20" s="121">
        <v>63</v>
      </c>
      <c r="U20" s="121">
        <v>383679</v>
      </c>
      <c r="V20" s="121">
        <f t="shared" si="29"/>
        <v>1371202</v>
      </c>
      <c r="W20" s="121">
        <f t="shared" si="30"/>
        <v>34232</v>
      </c>
      <c r="X20" s="121">
        <f t="shared" si="31"/>
        <v>0</v>
      </c>
      <c r="Y20" s="121">
        <f t="shared" si="32"/>
        <v>0</v>
      </c>
      <c r="Z20" s="121">
        <f t="shared" si="33"/>
        <v>0</v>
      </c>
      <c r="AA20" s="121">
        <f t="shared" si="34"/>
        <v>20199</v>
      </c>
      <c r="AB20" s="122" t="str">
        <f t="shared" si="7"/>
        <v>-</v>
      </c>
      <c r="AC20" s="121">
        <f t="shared" si="8"/>
        <v>14033</v>
      </c>
      <c r="AD20" s="121">
        <f t="shared" si="9"/>
        <v>1336970</v>
      </c>
      <c r="AE20" s="121">
        <f t="shared" si="10"/>
        <v>0</v>
      </c>
      <c r="AF20" s="121">
        <f t="shared" si="11"/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 t="shared" si="13"/>
        <v>519042</v>
      </c>
      <c r="AN20" s="121">
        <f t="shared" si="14"/>
        <v>197803</v>
      </c>
      <c r="AO20" s="121">
        <v>26961</v>
      </c>
      <c r="AP20" s="121">
        <v>170842</v>
      </c>
      <c r="AQ20" s="121">
        <v>0</v>
      </c>
      <c r="AR20" s="121">
        <v>0</v>
      </c>
      <c r="AS20" s="121">
        <f t="shared" si="15"/>
        <v>22451</v>
      </c>
      <c r="AT20" s="121">
        <v>19410</v>
      </c>
      <c r="AU20" s="121">
        <v>0</v>
      </c>
      <c r="AV20" s="121">
        <v>3041</v>
      </c>
      <c r="AW20" s="121">
        <v>15228</v>
      </c>
      <c r="AX20" s="121">
        <f t="shared" si="16"/>
        <v>283560</v>
      </c>
      <c r="AY20" s="121">
        <v>267991</v>
      </c>
      <c r="AZ20" s="121">
        <v>15569</v>
      </c>
      <c r="BA20" s="121">
        <v>0</v>
      </c>
      <c r="BB20" s="121">
        <v>0</v>
      </c>
      <c r="BC20" s="121">
        <v>448244</v>
      </c>
      <c r="BD20" s="121">
        <v>0</v>
      </c>
      <c r="BE20" s="121">
        <v>0</v>
      </c>
      <c r="BF20" s="121">
        <f t="shared" si="18"/>
        <v>519042</v>
      </c>
      <c r="BG20" s="121">
        <f t="shared" si="19"/>
        <v>0</v>
      </c>
      <c r="BH20" s="121">
        <f t="shared" si="20"/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 t="shared" si="22"/>
        <v>148220</v>
      </c>
      <c r="BP20" s="121">
        <f t="shared" si="23"/>
        <v>17678</v>
      </c>
      <c r="BQ20" s="121">
        <v>17678</v>
      </c>
      <c r="BR20" s="121">
        <v>0</v>
      </c>
      <c r="BS20" s="121">
        <v>0</v>
      </c>
      <c r="BT20" s="121">
        <v>0</v>
      </c>
      <c r="BU20" s="121">
        <f t="shared" si="24"/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 t="shared" si="25"/>
        <v>130542</v>
      </c>
      <c r="CA20" s="121">
        <v>92281</v>
      </c>
      <c r="CB20" s="121">
        <v>17663</v>
      </c>
      <c r="CC20" s="121">
        <v>0</v>
      </c>
      <c r="CD20" s="121">
        <v>20598</v>
      </c>
      <c r="CE20" s="121">
        <v>255696</v>
      </c>
      <c r="CF20" s="121">
        <v>0</v>
      </c>
      <c r="CG20" s="121">
        <v>0</v>
      </c>
      <c r="CH20" s="121">
        <f t="shared" si="27"/>
        <v>148220</v>
      </c>
      <c r="CI20" s="121">
        <f t="shared" si="35"/>
        <v>0</v>
      </c>
      <c r="CJ20" s="121">
        <f t="shared" si="36"/>
        <v>0</v>
      </c>
      <c r="CK20" s="121">
        <f t="shared" si="37"/>
        <v>0</v>
      </c>
      <c r="CL20" s="121">
        <f t="shared" si="38"/>
        <v>0</v>
      </c>
      <c r="CM20" s="121">
        <f t="shared" si="39"/>
        <v>0</v>
      </c>
      <c r="CN20" s="121">
        <f t="shared" si="40"/>
        <v>0</v>
      </c>
      <c r="CO20" s="121">
        <f t="shared" si="41"/>
        <v>0</v>
      </c>
      <c r="CP20" s="121">
        <f t="shared" si="42"/>
        <v>0</v>
      </c>
      <c r="CQ20" s="121">
        <f t="shared" si="43"/>
        <v>667262</v>
      </c>
      <c r="CR20" s="121">
        <f t="shared" si="44"/>
        <v>215481</v>
      </c>
      <c r="CS20" s="121">
        <f t="shared" si="45"/>
        <v>44639</v>
      </c>
      <c r="CT20" s="121">
        <f t="shared" si="46"/>
        <v>170842</v>
      </c>
      <c r="CU20" s="121">
        <f t="shared" si="47"/>
        <v>0</v>
      </c>
      <c r="CV20" s="121">
        <f t="shared" si="48"/>
        <v>0</v>
      </c>
      <c r="CW20" s="121">
        <f t="shared" si="49"/>
        <v>22451</v>
      </c>
      <c r="CX20" s="121">
        <f t="shared" si="50"/>
        <v>19410</v>
      </c>
      <c r="CY20" s="121">
        <f t="shared" si="51"/>
        <v>0</v>
      </c>
      <c r="CZ20" s="121">
        <f t="shared" si="52"/>
        <v>3041</v>
      </c>
      <c r="DA20" s="121">
        <f t="shared" si="53"/>
        <v>15228</v>
      </c>
      <c r="DB20" s="121">
        <f t="shared" si="54"/>
        <v>414102</v>
      </c>
      <c r="DC20" s="121">
        <f t="shared" si="55"/>
        <v>360272</v>
      </c>
      <c r="DD20" s="121">
        <f t="shared" si="56"/>
        <v>33232</v>
      </c>
      <c r="DE20" s="121">
        <f t="shared" si="57"/>
        <v>0</v>
      </c>
      <c r="DF20" s="121">
        <f t="shared" si="58"/>
        <v>20598</v>
      </c>
      <c r="DG20" s="121">
        <f t="shared" si="59"/>
        <v>703940</v>
      </c>
      <c r="DH20" s="121">
        <f t="shared" si="60"/>
        <v>0</v>
      </c>
      <c r="DI20" s="121">
        <f t="shared" si="61"/>
        <v>0</v>
      </c>
      <c r="DJ20" s="121">
        <f t="shared" si="62"/>
        <v>667262</v>
      </c>
    </row>
    <row r="21" spans="1:114" s="136" customFormat="1" ht="13.5" customHeight="1" x14ac:dyDescent="0.2">
      <c r="A21" s="119" t="s">
        <v>24</v>
      </c>
      <c r="B21" s="120" t="s">
        <v>375</v>
      </c>
      <c r="C21" s="119" t="s">
        <v>376</v>
      </c>
      <c r="D21" s="121">
        <f t="shared" si="0"/>
        <v>1237497</v>
      </c>
      <c r="E21" s="121">
        <f t="shared" si="1"/>
        <v>38278</v>
      </c>
      <c r="F21" s="121">
        <v>0</v>
      </c>
      <c r="G21" s="121">
        <v>0</v>
      </c>
      <c r="H21" s="121">
        <v>0</v>
      </c>
      <c r="I21" s="121">
        <v>19969</v>
      </c>
      <c r="J21" s="122" t="s">
        <v>478</v>
      </c>
      <c r="K21" s="121">
        <v>18309</v>
      </c>
      <c r="L21" s="121">
        <v>1199219</v>
      </c>
      <c r="M21" s="121">
        <f t="shared" si="3"/>
        <v>219757</v>
      </c>
      <c r="N21" s="121">
        <f t="shared" si="4"/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478</v>
      </c>
      <c r="T21" s="121">
        <v>0</v>
      </c>
      <c r="U21" s="121">
        <v>219757</v>
      </c>
      <c r="V21" s="121">
        <f t="shared" si="29"/>
        <v>1457254</v>
      </c>
      <c r="W21" s="121">
        <f t="shared" si="30"/>
        <v>38278</v>
      </c>
      <c r="X21" s="121">
        <f t="shared" si="31"/>
        <v>0</v>
      </c>
      <c r="Y21" s="121">
        <f t="shared" si="32"/>
        <v>0</v>
      </c>
      <c r="Z21" s="121">
        <f t="shared" si="33"/>
        <v>0</v>
      </c>
      <c r="AA21" s="121">
        <f t="shared" si="34"/>
        <v>19969</v>
      </c>
      <c r="AB21" s="122" t="str">
        <f t="shared" si="7"/>
        <v>-</v>
      </c>
      <c r="AC21" s="121">
        <f t="shared" si="8"/>
        <v>18309</v>
      </c>
      <c r="AD21" s="121">
        <f t="shared" si="9"/>
        <v>1418976</v>
      </c>
      <c r="AE21" s="121">
        <f t="shared" si="10"/>
        <v>0</v>
      </c>
      <c r="AF21" s="121">
        <f t="shared" si="11"/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298393</v>
      </c>
      <c r="AM21" s="121">
        <f t="shared" si="13"/>
        <v>492486</v>
      </c>
      <c r="AN21" s="121">
        <f t="shared" si="14"/>
        <v>236009</v>
      </c>
      <c r="AO21" s="121">
        <v>49397</v>
      </c>
      <c r="AP21" s="121">
        <v>87817</v>
      </c>
      <c r="AQ21" s="121">
        <v>65863</v>
      </c>
      <c r="AR21" s="121">
        <v>32932</v>
      </c>
      <c r="AS21" s="121">
        <f t="shared" si="15"/>
        <v>74613</v>
      </c>
      <c r="AT21" s="121">
        <v>9233</v>
      </c>
      <c r="AU21" s="121">
        <v>34218</v>
      </c>
      <c r="AV21" s="121">
        <v>31162</v>
      </c>
      <c r="AW21" s="121">
        <v>3856</v>
      </c>
      <c r="AX21" s="121">
        <f t="shared" si="16"/>
        <v>178008</v>
      </c>
      <c r="AY21" s="121">
        <v>153558</v>
      </c>
      <c r="AZ21" s="121">
        <v>24071</v>
      </c>
      <c r="BA21" s="121">
        <v>103</v>
      </c>
      <c r="BB21" s="121">
        <v>276</v>
      </c>
      <c r="BC21" s="121">
        <v>446618</v>
      </c>
      <c r="BD21" s="121">
        <v>0</v>
      </c>
      <c r="BE21" s="121">
        <v>0</v>
      </c>
      <c r="BF21" s="121">
        <f t="shared" si="18"/>
        <v>492486</v>
      </c>
      <c r="BG21" s="121">
        <f t="shared" si="19"/>
        <v>0</v>
      </c>
      <c r="BH21" s="121">
        <f t="shared" si="20"/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 t="shared" si="22"/>
        <v>0</v>
      </c>
      <c r="BP21" s="121">
        <f t="shared" si="23"/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 t="shared" si="24"/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 t="shared" si="25"/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219757</v>
      </c>
      <c r="CF21" s="121">
        <v>0</v>
      </c>
      <c r="CG21" s="121">
        <v>0</v>
      </c>
      <c r="CH21" s="121">
        <f t="shared" si="27"/>
        <v>0</v>
      </c>
      <c r="CI21" s="121">
        <f t="shared" si="35"/>
        <v>0</v>
      </c>
      <c r="CJ21" s="121">
        <f t="shared" si="36"/>
        <v>0</v>
      </c>
      <c r="CK21" s="121">
        <f t="shared" si="37"/>
        <v>0</v>
      </c>
      <c r="CL21" s="121">
        <f t="shared" si="38"/>
        <v>0</v>
      </c>
      <c r="CM21" s="121">
        <f t="shared" si="39"/>
        <v>0</v>
      </c>
      <c r="CN21" s="121">
        <f t="shared" si="40"/>
        <v>0</v>
      </c>
      <c r="CO21" s="121">
        <f t="shared" si="41"/>
        <v>0</v>
      </c>
      <c r="CP21" s="121">
        <f t="shared" si="42"/>
        <v>298393</v>
      </c>
      <c r="CQ21" s="121">
        <f t="shared" si="43"/>
        <v>492486</v>
      </c>
      <c r="CR21" s="121">
        <f t="shared" si="44"/>
        <v>236009</v>
      </c>
      <c r="CS21" s="121">
        <f t="shared" si="45"/>
        <v>49397</v>
      </c>
      <c r="CT21" s="121">
        <f t="shared" si="46"/>
        <v>87817</v>
      </c>
      <c r="CU21" s="121">
        <f t="shared" si="47"/>
        <v>65863</v>
      </c>
      <c r="CV21" s="121">
        <f t="shared" si="48"/>
        <v>32932</v>
      </c>
      <c r="CW21" s="121">
        <f t="shared" si="49"/>
        <v>74613</v>
      </c>
      <c r="CX21" s="121">
        <f t="shared" si="50"/>
        <v>9233</v>
      </c>
      <c r="CY21" s="121">
        <f t="shared" si="51"/>
        <v>34218</v>
      </c>
      <c r="CZ21" s="121">
        <f t="shared" si="52"/>
        <v>31162</v>
      </c>
      <c r="DA21" s="121">
        <f t="shared" si="53"/>
        <v>3856</v>
      </c>
      <c r="DB21" s="121">
        <f t="shared" si="54"/>
        <v>178008</v>
      </c>
      <c r="DC21" s="121">
        <f t="shared" si="55"/>
        <v>153558</v>
      </c>
      <c r="DD21" s="121">
        <f t="shared" si="56"/>
        <v>24071</v>
      </c>
      <c r="DE21" s="121">
        <f t="shared" si="57"/>
        <v>103</v>
      </c>
      <c r="DF21" s="121">
        <f t="shared" si="58"/>
        <v>276</v>
      </c>
      <c r="DG21" s="121">
        <f t="shared" si="59"/>
        <v>666375</v>
      </c>
      <c r="DH21" s="121">
        <f t="shared" si="60"/>
        <v>0</v>
      </c>
      <c r="DI21" s="121">
        <f t="shared" si="61"/>
        <v>0</v>
      </c>
      <c r="DJ21" s="121">
        <f t="shared" si="62"/>
        <v>492486</v>
      </c>
    </row>
    <row r="22" spans="1:114" s="136" customFormat="1" ht="13.5" customHeight="1" x14ac:dyDescent="0.2">
      <c r="A22" s="119" t="s">
        <v>24</v>
      </c>
      <c r="B22" s="120" t="s">
        <v>380</v>
      </c>
      <c r="C22" s="119" t="s">
        <v>381</v>
      </c>
      <c r="D22" s="121">
        <f t="shared" si="0"/>
        <v>856106</v>
      </c>
      <c r="E22" s="121">
        <f t="shared" si="1"/>
        <v>20406</v>
      </c>
      <c r="F22" s="121">
        <v>0</v>
      </c>
      <c r="G22" s="121">
        <v>0</v>
      </c>
      <c r="H22" s="121">
        <v>0</v>
      </c>
      <c r="I22" s="121">
        <v>1412</v>
      </c>
      <c r="J22" s="122" t="s">
        <v>478</v>
      </c>
      <c r="K22" s="121">
        <v>18994</v>
      </c>
      <c r="L22" s="121">
        <v>835700</v>
      </c>
      <c r="M22" s="121">
        <f t="shared" si="3"/>
        <v>230459</v>
      </c>
      <c r="N22" s="121">
        <f t="shared" si="4"/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478</v>
      </c>
      <c r="T22" s="121">
        <v>0</v>
      </c>
      <c r="U22" s="121">
        <v>230459</v>
      </c>
      <c r="V22" s="121">
        <f t="shared" si="29"/>
        <v>1086565</v>
      </c>
      <c r="W22" s="121">
        <f t="shared" si="30"/>
        <v>20406</v>
      </c>
      <c r="X22" s="121">
        <f t="shared" si="31"/>
        <v>0</v>
      </c>
      <c r="Y22" s="121">
        <f t="shared" si="32"/>
        <v>0</v>
      </c>
      <c r="Z22" s="121">
        <f t="shared" si="33"/>
        <v>0</v>
      </c>
      <c r="AA22" s="121">
        <f t="shared" si="34"/>
        <v>1412</v>
      </c>
      <c r="AB22" s="122" t="str">
        <f t="shared" si="7"/>
        <v>-</v>
      </c>
      <c r="AC22" s="121">
        <f t="shared" si="8"/>
        <v>18994</v>
      </c>
      <c r="AD22" s="121">
        <f t="shared" si="9"/>
        <v>1066159</v>
      </c>
      <c r="AE22" s="121">
        <f t="shared" si="10"/>
        <v>0</v>
      </c>
      <c r="AF22" s="121">
        <f t="shared" si="11"/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 t="shared" si="13"/>
        <v>209477</v>
      </c>
      <c r="AN22" s="121">
        <f t="shared" si="14"/>
        <v>38478</v>
      </c>
      <c r="AO22" s="121">
        <v>38478</v>
      </c>
      <c r="AP22" s="121">
        <v>0</v>
      </c>
      <c r="AQ22" s="121">
        <v>0</v>
      </c>
      <c r="AR22" s="121">
        <v>0</v>
      </c>
      <c r="AS22" s="121">
        <f t="shared" si="15"/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 t="shared" si="16"/>
        <v>170999</v>
      </c>
      <c r="AY22" s="121">
        <v>112536</v>
      </c>
      <c r="AZ22" s="121">
        <v>58463</v>
      </c>
      <c r="BA22" s="121">
        <v>0</v>
      </c>
      <c r="BB22" s="121">
        <v>0</v>
      </c>
      <c r="BC22" s="121">
        <v>538697</v>
      </c>
      <c r="BD22" s="121">
        <v>0</v>
      </c>
      <c r="BE22" s="121">
        <v>107932</v>
      </c>
      <c r="BF22" s="121">
        <f t="shared" si="18"/>
        <v>317409</v>
      </c>
      <c r="BG22" s="121">
        <f t="shared" si="19"/>
        <v>0</v>
      </c>
      <c r="BH22" s="121">
        <f t="shared" si="20"/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 t="shared" si="22"/>
        <v>0</v>
      </c>
      <c r="BP22" s="121">
        <f t="shared" si="23"/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 t="shared" si="24"/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 t="shared" si="25"/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230459</v>
      </c>
      <c r="CF22" s="121">
        <v>0</v>
      </c>
      <c r="CG22" s="121">
        <v>0</v>
      </c>
      <c r="CH22" s="121">
        <f t="shared" si="27"/>
        <v>0</v>
      </c>
      <c r="CI22" s="121">
        <f t="shared" si="35"/>
        <v>0</v>
      </c>
      <c r="CJ22" s="121">
        <f t="shared" si="36"/>
        <v>0</v>
      </c>
      <c r="CK22" s="121">
        <f t="shared" si="37"/>
        <v>0</v>
      </c>
      <c r="CL22" s="121">
        <f t="shared" si="38"/>
        <v>0</v>
      </c>
      <c r="CM22" s="121">
        <f t="shared" si="39"/>
        <v>0</v>
      </c>
      <c r="CN22" s="121">
        <f t="shared" si="40"/>
        <v>0</v>
      </c>
      <c r="CO22" s="121">
        <f t="shared" si="41"/>
        <v>0</v>
      </c>
      <c r="CP22" s="121">
        <f t="shared" si="42"/>
        <v>0</v>
      </c>
      <c r="CQ22" s="121">
        <f t="shared" si="43"/>
        <v>209477</v>
      </c>
      <c r="CR22" s="121">
        <f t="shared" si="44"/>
        <v>38478</v>
      </c>
      <c r="CS22" s="121">
        <f t="shared" si="45"/>
        <v>38478</v>
      </c>
      <c r="CT22" s="121">
        <f t="shared" si="46"/>
        <v>0</v>
      </c>
      <c r="CU22" s="121">
        <f t="shared" si="47"/>
        <v>0</v>
      </c>
      <c r="CV22" s="121">
        <f t="shared" si="48"/>
        <v>0</v>
      </c>
      <c r="CW22" s="121">
        <f t="shared" si="49"/>
        <v>0</v>
      </c>
      <c r="CX22" s="121">
        <f t="shared" si="50"/>
        <v>0</v>
      </c>
      <c r="CY22" s="121">
        <f t="shared" si="51"/>
        <v>0</v>
      </c>
      <c r="CZ22" s="121">
        <f t="shared" si="52"/>
        <v>0</v>
      </c>
      <c r="DA22" s="121">
        <f t="shared" si="53"/>
        <v>0</v>
      </c>
      <c r="DB22" s="121">
        <f t="shared" si="54"/>
        <v>170999</v>
      </c>
      <c r="DC22" s="121">
        <f t="shared" si="55"/>
        <v>112536</v>
      </c>
      <c r="DD22" s="121">
        <f t="shared" si="56"/>
        <v>58463</v>
      </c>
      <c r="DE22" s="121">
        <f t="shared" si="57"/>
        <v>0</v>
      </c>
      <c r="DF22" s="121">
        <f t="shared" si="58"/>
        <v>0</v>
      </c>
      <c r="DG22" s="121">
        <f t="shared" si="59"/>
        <v>769156</v>
      </c>
      <c r="DH22" s="121">
        <f t="shared" si="60"/>
        <v>0</v>
      </c>
      <c r="DI22" s="121">
        <f t="shared" si="61"/>
        <v>107932</v>
      </c>
      <c r="DJ22" s="121">
        <f t="shared" si="62"/>
        <v>317409</v>
      </c>
    </row>
    <row r="23" spans="1:114" s="136" customFormat="1" ht="13.5" customHeight="1" x14ac:dyDescent="0.2">
      <c r="A23" s="119" t="s">
        <v>24</v>
      </c>
      <c r="B23" s="120" t="s">
        <v>385</v>
      </c>
      <c r="C23" s="119" t="s">
        <v>386</v>
      </c>
      <c r="D23" s="121">
        <f t="shared" si="0"/>
        <v>421329</v>
      </c>
      <c r="E23" s="121">
        <f t="shared" si="1"/>
        <v>70012</v>
      </c>
      <c r="F23" s="121">
        <v>0</v>
      </c>
      <c r="G23" s="121">
        <v>0</v>
      </c>
      <c r="H23" s="121">
        <v>0</v>
      </c>
      <c r="I23" s="121">
        <v>63731</v>
      </c>
      <c r="J23" s="122" t="s">
        <v>478</v>
      </c>
      <c r="K23" s="121">
        <v>6281</v>
      </c>
      <c r="L23" s="121">
        <v>351317</v>
      </c>
      <c r="M23" s="121">
        <f t="shared" si="3"/>
        <v>70503</v>
      </c>
      <c r="N23" s="121">
        <f t="shared" si="4"/>
        <v>886</v>
      </c>
      <c r="O23" s="121">
        <v>0</v>
      </c>
      <c r="P23" s="121">
        <v>0</v>
      </c>
      <c r="Q23" s="121">
        <v>0</v>
      </c>
      <c r="R23" s="121">
        <v>0</v>
      </c>
      <c r="S23" s="122" t="s">
        <v>478</v>
      </c>
      <c r="T23" s="121">
        <v>886</v>
      </c>
      <c r="U23" s="121">
        <v>69617</v>
      </c>
      <c r="V23" s="121">
        <f t="shared" si="29"/>
        <v>491832</v>
      </c>
      <c r="W23" s="121">
        <f t="shared" si="30"/>
        <v>70898</v>
      </c>
      <c r="X23" s="121">
        <f t="shared" si="31"/>
        <v>0</v>
      </c>
      <c r="Y23" s="121">
        <f t="shared" si="32"/>
        <v>0</v>
      </c>
      <c r="Z23" s="121">
        <f t="shared" si="33"/>
        <v>0</v>
      </c>
      <c r="AA23" s="121">
        <f t="shared" si="34"/>
        <v>63731</v>
      </c>
      <c r="AB23" s="122" t="str">
        <f t="shared" si="7"/>
        <v>-</v>
      </c>
      <c r="AC23" s="121">
        <f t="shared" si="8"/>
        <v>7167</v>
      </c>
      <c r="AD23" s="121">
        <f t="shared" si="9"/>
        <v>420934</v>
      </c>
      <c r="AE23" s="121">
        <f t="shared" si="10"/>
        <v>0</v>
      </c>
      <c r="AF23" s="121">
        <f t="shared" si="11"/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 t="shared" si="13"/>
        <v>404341</v>
      </c>
      <c r="AN23" s="121">
        <f t="shared" si="14"/>
        <v>142497</v>
      </c>
      <c r="AO23" s="121">
        <v>41540</v>
      </c>
      <c r="AP23" s="121">
        <v>50405</v>
      </c>
      <c r="AQ23" s="121">
        <v>50552</v>
      </c>
      <c r="AR23" s="121">
        <v>0</v>
      </c>
      <c r="AS23" s="121">
        <f t="shared" si="15"/>
        <v>109208</v>
      </c>
      <c r="AT23" s="121">
        <v>8182</v>
      </c>
      <c r="AU23" s="121">
        <v>101026</v>
      </c>
      <c r="AV23" s="121">
        <v>0</v>
      </c>
      <c r="AW23" s="121">
        <v>0</v>
      </c>
      <c r="AX23" s="121">
        <f t="shared" si="16"/>
        <v>152636</v>
      </c>
      <c r="AY23" s="121">
        <v>78947</v>
      </c>
      <c r="AZ23" s="121">
        <v>16459</v>
      </c>
      <c r="BA23" s="121">
        <v>45339</v>
      </c>
      <c r="BB23" s="121">
        <v>11891</v>
      </c>
      <c r="BC23" s="121">
        <v>0</v>
      </c>
      <c r="BD23" s="121">
        <v>0</v>
      </c>
      <c r="BE23" s="121">
        <v>16988</v>
      </c>
      <c r="BF23" s="121">
        <f t="shared" si="18"/>
        <v>421329</v>
      </c>
      <c r="BG23" s="121">
        <f t="shared" si="19"/>
        <v>0</v>
      </c>
      <c r="BH23" s="121">
        <f t="shared" si="20"/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 t="shared" si="22"/>
        <v>0</v>
      </c>
      <c r="BP23" s="121">
        <f t="shared" si="23"/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 t="shared" si="24"/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 t="shared" si="25"/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70503</v>
      </c>
      <c r="CF23" s="121">
        <v>0</v>
      </c>
      <c r="CG23" s="121">
        <v>0</v>
      </c>
      <c r="CH23" s="121">
        <f t="shared" si="27"/>
        <v>0</v>
      </c>
      <c r="CI23" s="121">
        <f t="shared" si="35"/>
        <v>0</v>
      </c>
      <c r="CJ23" s="121">
        <f t="shared" si="36"/>
        <v>0</v>
      </c>
      <c r="CK23" s="121">
        <f t="shared" si="37"/>
        <v>0</v>
      </c>
      <c r="CL23" s="121">
        <f t="shared" si="38"/>
        <v>0</v>
      </c>
      <c r="CM23" s="121">
        <f t="shared" si="39"/>
        <v>0</v>
      </c>
      <c r="CN23" s="121">
        <f t="shared" si="40"/>
        <v>0</v>
      </c>
      <c r="CO23" s="121">
        <f t="shared" si="41"/>
        <v>0</v>
      </c>
      <c r="CP23" s="121">
        <f t="shared" si="42"/>
        <v>0</v>
      </c>
      <c r="CQ23" s="121">
        <f t="shared" si="43"/>
        <v>404341</v>
      </c>
      <c r="CR23" s="121">
        <f t="shared" si="44"/>
        <v>142497</v>
      </c>
      <c r="CS23" s="121">
        <f t="shared" si="45"/>
        <v>41540</v>
      </c>
      <c r="CT23" s="121">
        <f t="shared" si="46"/>
        <v>50405</v>
      </c>
      <c r="CU23" s="121">
        <f t="shared" si="47"/>
        <v>50552</v>
      </c>
      <c r="CV23" s="121">
        <f t="shared" si="48"/>
        <v>0</v>
      </c>
      <c r="CW23" s="121">
        <f t="shared" si="49"/>
        <v>109208</v>
      </c>
      <c r="CX23" s="121">
        <f t="shared" si="50"/>
        <v>8182</v>
      </c>
      <c r="CY23" s="121">
        <f t="shared" si="51"/>
        <v>101026</v>
      </c>
      <c r="CZ23" s="121">
        <f t="shared" si="52"/>
        <v>0</v>
      </c>
      <c r="DA23" s="121">
        <f t="shared" si="53"/>
        <v>0</v>
      </c>
      <c r="DB23" s="121">
        <f t="shared" si="54"/>
        <v>152636</v>
      </c>
      <c r="DC23" s="121">
        <f t="shared" si="55"/>
        <v>78947</v>
      </c>
      <c r="DD23" s="121">
        <f t="shared" si="56"/>
        <v>16459</v>
      </c>
      <c r="DE23" s="121">
        <f t="shared" si="57"/>
        <v>45339</v>
      </c>
      <c r="DF23" s="121">
        <f t="shared" si="58"/>
        <v>11891</v>
      </c>
      <c r="DG23" s="121">
        <f t="shared" si="59"/>
        <v>70503</v>
      </c>
      <c r="DH23" s="121">
        <f t="shared" si="60"/>
        <v>0</v>
      </c>
      <c r="DI23" s="121">
        <f t="shared" si="61"/>
        <v>16988</v>
      </c>
      <c r="DJ23" s="121">
        <f t="shared" si="62"/>
        <v>421329</v>
      </c>
    </row>
    <row r="24" spans="1:114" s="136" customFormat="1" ht="13.5" customHeight="1" x14ac:dyDescent="0.2">
      <c r="A24" s="119" t="s">
        <v>24</v>
      </c>
      <c r="B24" s="120" t="s">
        <v>390</v>
      </c>
      <c r="C24" s="119" t="s">
        <v>391</v>
      </c>
      <c r="D24" s="121">
        <f t="shared" si="0"/>
        <v>839755</v>
      </c>
      <c r="E24" s="121">
        <f t="shared" si="1"/>
        <v>64304</v>
      </c>
      <c r="F24" s="121">
        <v>0</v>
      </c>
      <c r="G24" s="121">
        <v>0</v>
      </c>
      <c r="H24" s="121">
        <v>0</v>
      </c>
      <c r="I24" s="121">
        <v>52368</v>
      </c>
      <c r="J24" s="122" t="s">
        <v>478</v>
      </c>
      <c r="K24" s="121">
        <v>11936</v>
      </c>
      <c r="L24" s="121">
        <v>775451</v>
      </c>
      <c r="M24" s="121">
        <f t="shared" si="3"/>
        <v>316622</v>
      </c>
      <c r="N24" s="121">
        <f t="shared" si="4"/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478</v>
      </c>
      <c r="T24" s="121">
        <v>0</v>
      </c>
      <c r="U24" s="121">
        <v>316622</v>
      </c>
      <c r="V24" s="121">
        <f t="shared" si="29"/>
        <v>1156377</v>
      </c>
      <c r="W24" s="121">
        <f t="shared" si="30"/>
        <v>64304</v>
      </c>
      <c r="X24" s="121">
        <f t="shared" si="31"/>
        <v>0</v>
      </c>
      <c r="Y24" s="121">
        <f t="shared" si="32"/>
        <v>0</v>
      </c>
      <c r="Z24" s="121">
        <f t="shared" si="33"/>
        <v>0</v>
      </c>
      <c r="AA24" s="121">
        <f t="shared" si="34"/>
        <v>52368</v>
      </c>
      <c r="AB24" s="122" t="str">
        <f t="shared" si="7"/>
        <v>-</v>
      </c>
      <c r="AC24" s="121">
        <f t="shared" si="8"/>
        <v>11936</v>
      </c>
      <c r="AD24" s="121">
        <f t="shared" si="9"/>
        <v>1092073</v>
      </c>
      <c r="AE24" s="121">
        <f t="shared" si="10"/>
        <v>180008</v>
      </c>
      <c r="AF24" s="121">
        <f t="shared" si="11"/>
        <v>180008</v>
      </c>
      <c r="AG24" s="121">
        <v>0</v>
      </c>
      <c r="AH24" s="121">
        <v>174278</v>
      </c>
      <c r="AI24" s="121">
        <v>5730</v>
      </c>
      <c r="AJ24" s="121">
        <v>0</v>
      </c>
      <c r="AK24" s="121">
        <v>0</v>
      </c>
      <c r="AL24" s="121">
        <v>0</v>
      </c>
      <c r="AM24" s="121">
        <f t="shared" si="13"/>
        <v>659747</v>
      </c>
      <c r="AN24" s="121">
        <f t="shared" si="14"/>
        <v>195353</v>
      </c>
      <c r="AO24" s="121">
        <v>34744</v>
      </c>
      <c r="AP24" s="121">
        <v>0</v>
      </c>
      <c r="AQ24" s="121">
        <v>140013</v>
      </c>
      <c r="AR24" s="121">
        <v>20596</v>
      </c>
      <c r="AS24" s="121">
        <f t="shared" si="15"/>
        <v>266421</v>
      </c>
      <c r="AT24" s="121">
        <v>0</v>
      </c>
      <c r="AU24" s="121">
        <v>254240</v>
      </c>
      <c r="AV24" s="121">
        <v>12181</v>
      </c>
      <c r="AW24" s="121">
        <v>0</v>
      </c>
      <c r="AX24" s="121">
        <f t="shared" si="16"/>
        <v>197973</v>
      </c>
      <c r="AY24" s="121">
        <v>137985</v>
      </c>
      <c r="AZ24" s="121">
        <v>49657</v>
      </c>
      <c r="BA24" s="121">
        <v>8518</v>
      </c>
      <c r="BB24" s="121">
        <v>1813</v>
      </c>
      <c r="BC24" s="121">
        <v>0</v>
      </c>
      <c r="BD24" s="121">
        <v>0</v>
      </c>
      <c r="BE24" s="121">
        <v>0</v>
      </c>
      <c r="BF24" s="121">
        <f t="shared" si="18"/>
        <v>839755</v>
      </c>
      <c r="BG24" s="121">
        <f t="shared" si="19"/>
        <v>0</v>
      </c>
      <c r="BH24" s="121">
        <f t="shared" si="20"/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 t="shared" si="22"/>
        <v>0</v>
      </c>
      <c r="BP24" s="121">
        <f t="shared" si="23"/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 t="shared" si="24"/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 t="shared" si="25"/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316622</v>
      </c>
      <c r="CF24" s="121">
        <v>0</v>
      </c>
      <c r="CG24" s="121">
        <v>0</v>
      </c>
      <c r="CH24" s="121">
        <f t="shared" si="27"/>
        <v>0</v>
      </c>
      <c r="CI24" s="121">
        <f t="shared" si="35"/>
        <v>180008</v>
      </c>
      <c r="CJ24" s="121">
        <f t="shared" si="36"/>
        <v>180008</v>
      </c>
      <c r="CK24" s="121">
        <f t="shared" si="37"/>
        <v>0</v>
      </c>
      <c r="CL24" s="121">
        <f t="shared" si="38"/>
        <v>174278</v>
      </c>
      <c r="CM24" s="121">
        <f t="shared" si="39"/>
        <v>5730</v>
      </c>
      <c r="CN24" s="121">
        <f t="shared" si="40"/>
        <v>0</v>
      </c>
      <c r="CO24" s="121">
        <f t="shared" si="41"/>
        <v>0</v>
      </c>
      <c r="CP24" s="121">
        <f t="shared" si="42"/>
        <v>0</v>
      </c>
      <c r="CQ24" s="121">
        <f t="shared" si="43"/>
        <v>659747</v>
      </c>
      <c r="CR24" s="121">
        <f t="shared" si="44"/>
        <v>195353</v>
      </c>
      <c r="CS24" s="121">
        <f t="shared" si="45"/>
        <v>34744</v>
      </c>
      <c r="CT24" s="121">
        <f t="shared" si="46"/>
        <v>0</v>
      </c>
      <c r="CU24" s="121">
        <f t="shared" si="47"/>
        <v>140013</v>
      </c>
      <c r="CV24" s="121">
        <f t="shared" si="48"/>
        <v>20596</v>
      </c>
      <c r="CW24" s="121">
        <f t="shared" si="49"/>
        <v>266421</v>
      </c>
      <c r="CX24" s="121">
        <f t="shared" si="50"/>
        <v>0</v>
      </c>
      <c r="CY24" s="121">
        <f t="shared" si="51"/>
        <v>254240</v>
      </c>
      <c r="CZ24" s="121">
        <f t="shared" si="52"/>
        <v>12181</v>
      </c>
      <c r="DA24" s="121">
        <f t="shared" si="53"/>
        <v>0</v>
      </c>
      <c r="DB24" s="121">
        <f t="shared" si="54"/>
        <v>197973</v>
      </c>
      <c r="DC24" s="121">
        <f t="shared" si="55"/>
        <v>137985</v>
      </c>
      <c r="DD24" s="121">
        <f t="shared" si="56"/>
        <v>49657</v>
      </c>
      <c r="DE24" s="121">
        <f t="shared" si="57"/>
        <v>8518</v>
      </c>
      <c r="DF24" s="121">
        <f t="shared" si="58"/>
        <v>1813</v>
      </c>
      <c r="DG24" s="121">
        <f t="shared" si="59"/>
        <v>316622</v>
      </c>
      <c r="DH24" s="121">
        <f t="shared" si="60"/>
        <v>0</v>
      </c>
      <c r="DI24" s="121">
        <f t="shared" si="61"/>
        <v>0</v>
      </c>
      <c r="DJ24" s="121">
        <f t="shared" si="62"/>
        <v>839755</v>
      </c>
    </row>
    <row r="25" spans="1:114" s="136" customFormat="1" ht="13.5" customHeight="1" x14ac:dyDescent="0.2">
      <c r="A25" s="119" t="s">
        <v>24</v>
      </c>
      <c r="B25" s="120" t="s">
        <v>395</v>
      </c>
      <c r="C25" s="119" t="s">
        <v>396</v>
      </c>
      <c r="D25" s="121">
        <f t="shared" si="0"/>
        <v>1025420</v>
      </c>
      <c r="E25" s="121">
        <f t="shared" si="1"/>
        <v>101273</v>
      </c>
      <c r="F25" s="121">
        <v>0</v>
      </c>
      <c r="G25" s="121">
        <v>111</v>
      </c>
      <c r="H25" s="121">
        <v>0</v>
      </c>
      <c r="I25" s="121">
        <v>72819</v>
      </c>
      <c r="J25" s="122" t="s">
        <v>478</v>
      </c>
      <c r="K25" s="121">
        <v>28343</v>
      </c>
      <c r="L25" s="121">
        <v>924147</v>
      </c>
      <c r="M25" s="121">
        <f t="shared" si="3"/>
        <v>650757</v>
      </c>
      <c r="N25" s="121">
        <f t="shared" si="4"/>
        <v>313443</v>
      </c>
      <c r="O25" s="121">
        <v>0</v>
      </c>
      <c r="P25" s="121">
        <v>0</v>
      </c>
      <c r="Q25" s="121">
        <v>288200</v>
      </c>
      <c r="R25" s="121">
        <v>25243</v>
      </c>
      <c r="S25" s="122" t="s">
        <v>478</v>
      </c>
      <c r="T25" s="121">
        <v>0</v>
      </c>
      <c r="U25" s="121">
        <v>337314</v>
      </c>
      <c r="V25" s="121">
        <f t="shared" si="29"/>
        <v>1676177</v>
      </c>
      <c r="W25" s="121">
        <f t="shared" si="30"/>
        <v>414716</v>
      </c>
      <c r="X25" s="121">
        <f t="shared" si="31"/>
        <v>0</v>
      </c>
      <c r="Y25" s="121">
        <f t="shared" si="32"/>
        <v>111</v>
      </c>
      <c r="Z25" s="121">
        <f t="shared" si="33"/>
        <v>288200</v>
      </c>
      <c r="AA25" s="121">
        <f t="shared" si="34"/>
        <v>98062</v>
      </c>
      <c r="AB25" s="122" t="str">
        <f t="shared" si="7"/>
        <v>-</v>
      </c>
      <c r="AC25" s="121">
        <f t="shared" si="8"/>
        <v>28343</v>
      </c>
      <c r="AD25" s="121">
        <f t="shared" si="9"/>
        <v>1261461</v>
      </c>
      <c r="AE25" s="121">
        <f t="shared" si="10"/>
        <v>0</v>
      </c>
      <c r="AF25" s="121">
        <f t="shared" si="11"/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 t="shared" si="13"/>
        <v>957318</v>
      </c>
      <c r="AN25" s="121">
        <f t="shared" si="14"/>
        <v>84526</v>
      </c>
      <c r="AO25" s="121">
        <v>73511</v>
      </c>
      <c r="AP25" s="121">
        <v>0</v>
      </c>
      <c r="AQ25" s="121">
        <v>8783</v>
      </c>
      <c r="AR25" s="121">
        <v>2232</v>
      </c>
      <c r="AS25" s="121">
        <f t="shared" si="15"/>
        <v>124692</v>
      </c>
      <c r="AT25" s="121">
        <v>5299</v>
      </c>
      <c r="AU25" s="121">
        <v>82151</v>
      </c>
      <c r="AV25" s="121">
        <v>37242</v>
      </c>
      <c r="AW25" s="121">
        <v>0</v>
      </c>
      <c r="AX25" s="121">
        <f t="shared" si="16"/>
        <v>748100</v>
      </c>
      <c r="AY25" s="121">
        <v>282141</v>
      </c>
      <c r="AZ25" s="121">
        <v>449633</v>
      </c>
      <c r="BA25" s="121">
        <v>3516</v>
      </c>
      <c r="BB25" s="121">
        <v>12810</v>
      </c>
      <c r="BC25" s="121">
        <v>0</v>
      </c>
      <c r="BD25" s="121">
        <v>0</v>
      </c>
      <c r="BE25" s="121">
        <v>68102</v>
      </c>
      <c r="BF25" s="121">
        <f t="shared" si="18"/>
        <v>1025420</v>
      </c>
      <c r="BG25" s="121">
        <f t="shared" si="19"/>
        <v>325890</v>
      </c>
      <c r="BH25" s="121">
        <f t="shared" si="20"/>
        <v>325890</v>
      </c>
      <c r="BI25" s="121">
        <v>0</v>
      </c>
      <c r="BJ25" s="121">
        <v>325890</v>
      </c>
      <c r="BK25" s="121">
        <v>0</v>
      </c>
      <c r="BL25" s="121">
        <v>0</v>
      </c>
      <c r="BM25" s="121">
        <v>0</v>
      </c>
      <c r="BN25" s="121">
        <v>0</v>
      </c>
      <c r="BO25" s="121">
        <f t="shared" si="22"/>
        <v>323367</v>
      </c>
      <c r="BP25" s="121">
        <f t="shared" si="23"/>
        <v>33995</v>
      </c>
      <c r="BQ25" s="121">
        <v>31665</v>
      </c>
      <c r="BR25" s="121">
        <v>0</v>
      </c>
      <c r="BS25" s="121">
        <v>2330</v>
      </c>
      <c r="BT25" s="121">
        <v>0</v>
      </c>
      <c r="BU25" s="121">
        <f t="shared" si="24"/>
        <v>40699</v>
      </c>
      <c r="BV25" s="121">
        <v>0</v>
      </c>
      <c r="BW25" s="121">
        <v>40699</v>
      </c>
      <c r="BX25" s="121">
        <v>0</v>
      </c>
      <c r="BY25" s="121">
        <v>0</v>
      </c>
      <c r="BZ25" s="121">
        <f t="shared" si="25"/>
        <v>248673</v>
      </c>
      <c r="CA25" s="121">
        <v>178286</v>
      </c>
      <c r="CB25" s="121">
        <v>70387</v>
      </c>
      <c r="CC25" s="121">
        <v>0</v>
      </c>
      <c r="CD25" s="121">
        <v>0</v>
      </c>
      <c r="CE25" s="121">
        <v>0</v>
      </c>
      <c r="CF25" s="121">
        <v>0</v>
      </c>
      <c r="CG25" s="121">
        <v>1500</v>
      </c>
      <c r="CH25" s="121">
        <f t="shared" si="27"/>
        <v>650757</v>
      </c>
      <c r="CI25" s="121">
        <f t="shared" si="35"/>
        <v>325890</v>
      </c>
      <c r="CJ25" s="121">
        <f t="shared" si="36"/>
        <v>325890</v>
      </c>
      <c r="CK25" s="121">
        <f t="shared" si="37"/>
        <v>0</v>
      </c>
      <c r="CL25" s="121">
        <f t="shared" si="38"/>
        <v>325890</v>
      </c>
      <c r="CM25" s="121">
        <f t="shared" si="39"/>
        <v>0</v>
      </c>
      <c r="CN25" s="121">
        <f t="shared" si="40"/>
        <v>0</v>
      </c>
      <c r="CO25" s="121">
        <f t="shared" si="41"/>
        <v>0</v>
      </c>
      <c r="CP25" s="121">
        <f t="shared" si="42"/>
        <v>0</v>
      </c>
      <c r="CQ25" s="121">
        <f t="shared" si="43"/>
        <v>1280685</v>
      </c>
      <c r="CR25" s="121">
        <f t="shared" si="44"/>
        <v>118521</v>
      </c>
      <c r="CS25" s="121">
        <f t="shared" si="45"/>
        <v>105176</v>
      </c>
      <c r="CT25" s="121">
        <f t="shared" si="46"/>
        <v>0</v>
      </c>
      <c r="CU25" s="121">
        <f t="shared" si="47"/>
        <v>11113</v>
      </c>
      <c r="CV25" s="121">
        <f t="shared" si="48"/>
        <v>2232</v>
      </c>
      <c r="CW25" s="121">
        <f t="shared" si="49"/>
        <v>165391</v>
      </c>
      <c r="CX25" s="121">
        <f t="shared" si="50"/>
        <v>5299</v>
      </c>
      <c r="CY25" s="121">
        <f t="shared" si="51"/>
        <v>122850</v>
      </c>
      <c r="CZ25" s="121">
        <f t="shared" si="52"/>
        <v>37242</v>
      </c>
      <c r="DA25" s="121">
        <f t="shared" si="53"/>
        <v>0</v>
      </c>
      <c r="DB25" s="121">
        <f t="shared" si="54"/>
        <v>996773</v>
      </c>
      <c r="DC25" s="121">
        <f t="shared" si="55"/>
        <v>460427</v>
      </c>
      <c r="DD25" s="121">
        <f t="shared" si="56"/>
        <v>520020</v>
      </c>
      <c r="DE25" s="121">
        <f t="shared" si="57"/>
        <v>3516</v>
      </c>
      <c r="DF25" s="121">
        <f t="shared" si="58"/>
        <v>12810</v>
      </c>
      <c r="DG25" s="121">
        <f t="shared" si="59"/>
        <v>0</v>
      </c>
      <c r="DH25" s="121">
        <f t="shared" si="60"/>
        <v>0</v>
      </c>
      <c r="DI25" s="121">
        <f t="shared" si="61"/>
        <v>69602</v>
      </c>
      <c r="DJ25" s="121">
        <f t="shared" si="62"/>
        <v>1676177</v>
      </c>
    </row>
    <row r="26" spans="1:114" s="136" customFormat="1" ht="13.5" customHeight="1" x14ac:dyDescent="0.2">
      <c r="A26" s="119" t="s">
        <v>24</v>
      </c>
      <c r="B26" s="120" t="s">
        <v>398</v>
      </c>
      <c r="C26" s="119" t="s">
        <v>399</v>
      </c>
      <c r="D26" s="121">
        <f t="shared" si="0"/>
        <v>622141</v>
      </c>
      <c r="E26" s="121">
        <f t="shared" si="1"/>
        <v>63340</v>
      </c>
      <c r="F26" s="121">
        <v>0</v>
      </c>
      <c r="G26" s="121">
        <v>0</v>
      </c>
      <c r="H26" s="121">
        <v>0</v>
      </c>
      <c r="I26" s="121">
        <v>63340</v>
      </c>
      <c r="J26" s="122" t="s">
        <v>478</v>
      </c>
      <c r="K26" s="121">
        <v>0</v>
      </c>
      <c r="L26" s="121">
        <v>558801</v>
      </c>
      <c r="M26" s="121">
        <f t="shared" si="3"/>
        <v>80283</v>
      </c>
      <c r="N26" s="121">
        <f t="shared" si="4"/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478</v>
      </c>
      <c r="T26" s="121">
        <v>0</v>
      </c>
      <c r="U26" s="121">
        <v>80283</v>
      </c>
      <c r="V26" s="121">
        <f t="shared" si="29"/>
        <v>702424</v>
      </c>
      <c r="W26" s="121">
        <f t="shared" si="30"/>
        <v>63340</v>
      </c>
      <c r="X26" s="121">
        <f t="shared" si="31"/>
        <v>0</v>
      </c>
      <c r="Y26" s="121">
        <f t="shared" si="32"/>
        <v>0</v>
      </c>
      <c r="Z26" s="121">
        <f t="shared" si="33"/>
        <v>0</v>
      </c>
      <c r="AA26" s="121">
        <f t="shared" si="34"/>
        <v>63340</v>
      </c>
      <c r="AB26" s="122" t="str">
        <f t="shared" si="7"/>
        <v>-</v>
      </c>
      <c r="AC26" s="121">
        <f t="shared" si="8"/>
        <v>0</v>
      </c>
      <c r="AD26" s="121">
        <f t="shared" si="9"/>
        <v>639084</v>
      </c>
      <c r="AE26" s="121">
        <f t="shared" si="10"/>
        <v>38093</v>
      </c>
      <c r="AF26" s="121">
        <f t="shared" si="11"/>
        <v>38093</v>
      </c>
      <c r="AG26" s="121">
        <v>0</v>
      </c>
      <c r="AH26" s="121">
        <v>32291</v>
      </c>
      <c r="AI26" s="121">
        <v>5802</v>
      </c>
      <c r="AJ26" s="121">
        <v>0</v>
      </c>
      <c r="AK26" s="121">
        <v>0</v>
      </c>
      <c r="AL26" s="121">
        <v>39454</v>
      </c>
      <c r="AM26" s="121">
        <f t="shared" si="13"/>
        <v>472503</v>
      </c>
      <c r="AN26" s="121">
        <f t="shared" si="14"/>
        <v>72221</v>
      </c>
      <c r="AO26" s="121">
        <v>32501</v>
      </c>
      <c r="AP26" s="121">
        <v>0</v>
      </c>
      <c r="AQ26" s="121">
        <v>39720</v>
      </c>
      <c r="AR26" s="121">
        <v>0</v>
      </c>
      <c r="AS26" s="121">
        <f t="shared" si="15"/>
        <v>68443</v>
      </c>
      <c r="AT26" s="121">
        <v>2850</v>
      </c>
      <c r="AU26" s="121">
        <v>54143</v>
      </c>
      <c r="AV26" s="121">
        <v>11450</v>
      </c>
      <c r="AW26" s="121">
        <v>0</v>
      </c>
      <c r="AX26" s="121">
        <f t="shared" si="16"/>
        <v>331839</v>
      </c>
      <c r="AY26" s="121">
        <v>157069</v>
      </c>
      <c r="AZ26" s="121">
        <v>151686</v>
      </c>
      <c r="BA26" s="121">
        <v>23084</v>
      </c>
      <c r="BB26" s="121">
        <v>0</v>
      </c>
      <c r="BC26" s="121">
        <v>72091</v>
      </c>
      <c r="BD26" s="121">
        <v>0</v>
      </c>
      <c r="BE26" s="121">
        <v>0</v>
      </c>
      <c r="BF26" s="121">
        <f t="shared" si="18"/>
        <v>510596</v>
      </c>
      <c r="BG26" s="121">
        <f t="shared" si="19"/>
        <v>0</v>
      </c>
      <c r="BH26" s="121">
        <f t="shared" si="20"/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 t="shared" si="22"/>
        <v>80283</v>
      </c>
      <c r="BP26" s="121">
        <f t="shared" si="23"/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 t="shared" si="24"/>
        <v>9308</v>
      </c>
      <c r="BV26" s="121">
        <v>0</v>
      </c>
      <c r="BW26" s="121">
        <v>9308</v>
      </c>
      <c r="BX26" s="121">
        <v>0</v>
      </c>
      <c r="BY26" s="121">
        <v>0</v>
      </c>
      <c r="BZ26" s="121">
        <f t="shared" si="25"/>
        <v>70975</v>
      </c>
      <c r="CA26" s="121">
        <v>0</v>
      </c>
      <c r="CB26" s="121">
        <v>59537</v>
      </c>
      <c r="CC26" s="121">
        <v>11438</v>
      </c>
      <c r="CD26" s="121">
        <v>0</v>
      </c>
      <c r="CE26" s="121">
        <v>0</v>
      </c>
      <c r="CF26" s="121">
        <v>0</v>
      </c>
      <c r="CG26" s="121">
        <v>0</v>
      </c>
      <c r="CH26" s="121">
        <f t="shared" si="27"/>
        <v>80283</v>
      </c>
      <c r="CI26" s="121">
        <f t="shared" si="35"/>
        <v>38093</v>
      </c>
      <c r="CJ26" s="121">
        <f t="shared" si="36"/>
        <v>38093</v>
      </c>
      <c r="CK26" s="121">
        <f t="shared" si="37"/>
        <v>0</v>
      </c>
      <c r="CL26" s="121">
        <f t="shared" si="38"/>
        <v>32291</v>
      </c>
      <c r="CM26" s="121">
        <f t="shared" si="39"/>
        <v>5802</v>
      </c>
      <c r="CN26" s="121">
        <f t="shared" si="40"/>
        <v>0</v>
      </c>
      <c r="CO26" s="121">
        <f t="shared" si="41"/>
        <v>0</v>
      </c>
      <c r="CP26" s="121">
        <f t="shared" si="42"/>
        <v>39454</v>
      </c>
      <c r="CQ26" s="121">
        <f t="shared" si="43"/>
        <v>552786</v>
      </c>
      <c r="CR26" s="121">
        <f t="shared" si="44"/>
        <v>72221</v>
      </c>
      <c r="CS26" s="121">
        <f t="shared" si="45"/>
        <v>32501</v>
      </c>
      <c r="CT26" s="121">
        <f t="shared" si="46"/>
        <v>0</v>
      </c>
      <c r="CU26" s="121">
        <f t="shared" si="47"/>
        <v>39720</v>
      </c>
      <c r="CV26" s="121">
        <f t="shared" si="48"/>
        <v>0</v>
      </c>
      <c r="CW26" s="121">
        <f t="shared" si="49"/>
        <v>77751</v>
      </c>
      <c r="CX26" s="121">
        <f t="shared" si="50"/>
        <v>2850</v>
      </c>
      <c r="CY26" s="121">
        <f t="shared" si="51"/>
        <v>63451</v>
      </c>
      <c r="CZ26" s="121">
        <f t="shared" si="52"/>
        <v>11450</v>
      </c>
      <c r="DA26" s="121">
        <f t="shared" si="53"/>
        <v>0</v>
      </c>
      <c r="DB26" s="121">
        <f t="shared" si="54"/>
        <v>402814</v>
      </c>
      <c r="DC26" s="121">
        <f t="shared" si="55"/>
        <v>157069</v>
      </c>
      <c r="DD26" s="121">
        <f t="shared" si="56"/>
        <v>211223</v>
      </c>
      <c r="DE26" s="121">
        <f t="shared" si="57"/>
        <v>34522</v>
      </c>
      <c r="DF26" s="121">
        <f t="shared" si="58"/>
        <v>0</v>
      </c>
      <c r="DG26" s="121">
        <f t="shared" si="59"/>
        <v>72091</v>
      </c>
      <c r="DH26" s="121">
        <f t="shared" si="60"/>
        <v>0</v>
      </c>
      <c r="DI26" s="121">
        <f t="shared" si="61"/>
        <v>0</v>
      </c>
      <c r="DJ26" s="121">
        <f t="shared" si="62"/>
        <v>590879</v>
      </c>
    </row>
    <row r="27" spans="1:114" s="136" customFormat="1" ht="13.5" customHeight="1" x14ac:dyDescent="0.2">
      <c r="A27" s="119" t="s">
        <v>24</v>
      </c>
      <c r="B27" s="120" t="s">
        <v>403</v>
      </c>
      <c r="C27" s="119" t="s">
        <v>404</v>
      </c>
      <c r="D27" s="121">
        <f t="shared" si="0"/>
        <v>440811</v>
      </c>
      <c r="E27" s="121">
        <f t="shared" si="1"/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478</v>
      </c>
      <c r="K27" s="121">
        <v>0</v>
      </c>
      <c r="L27" s="121">
        <v>440811</v>
      </c>
      <c r="M27" s="121">
        <f t="shared" si="3"/>
        <v>79430</v>
      </c>
      <c r="N27" s="121">
        <f t="shared" si="4"/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478</v>
      </c>
      <c r="T27" s="121">
        <v>0</v>
      </c>
      <c r="U27" s="121">
        <v>79430</v>
      </c>
      <c r="V27" s="121">
        <f t="shared" si="29"/>
        <v>520241</v>
      </c>
      <c r="W27" s="121">
        <f t="shared" si="30"/>
        <v>0</v>
      </c>
      <c r="X27" s="121">
        <f t="shared" si="31"/>
        <v>0</v>
      </c>
      <c r="Y27" s="121">
        <f t="shared" si="32"/>
        <v>0</v>
      </c>
      <c r="Z27" s="121">
        <f t="shared" si="33"/>
        <v>0</v>
      </c>
      <c r="AA27" s="121">
        <f t="shared" si="34"/>
        <v>0</v>
      </c>
      <c r="AB27" s="122" t="str">
        <f t="shared" si="7"/>
        <v>-</v>
      </c>
      <c r="AC27" s="121">
        <f t="shared" si="8"/>
        <v>0</v>
      </c>
      <c r="AD27" s="121">
        <f t="shared" si="9"/>
        <v>520241</v>
      </c>
      <c r="AE27" s="121">
        <f t="shared" si="10"/>
        <v>0</v>
      </c>
      <c r="AF27" s="121">
        <f t="shared" si="11"/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105795</v>
      </c>
      <c r="AM27" s="121">
        <f t="shared" si="13"/>
        <v>0</v>
      </c>
      <c r="AN27" s="121">
        <f t="shared" si="14"/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 t="shared" si="15"/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 t="shared" si="16"/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335016</v>
      </c>
      <c r="BD27" s="121">
        <v>0</v>
      </c>
      <c r="BE27" s="121">
        <v>0</v>
      </c>
      <c r="BF27" s="121">
        <f t="shared" si="18"/>
        <v>0</v>
      </c>
      <c r="BG27" s="121">
        <f t="shared" si="19"/>
        <v>0</v>
      </c>
      <c r="BH27" s="121">
        <f t="shared" si="20"/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 t="shared" si="22"/>
        <v>0</v>
      </c>
      <c r="BP27" s="121">
        <f t="shared" si="23"/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 t="shared" si="24"/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 t="shared" si="25"/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79430</v>
      </c>
      <c r="CF27" s="121">
        <v>0</v>
      </c>
      <c r="CG27" s="121">
        <v>0</v>
      </c>
      <c r="CH27" s="121">
        <f t="shared" si="27"/>
        <v>0</v>
      </c>
      <c r="CI27" s="121">
        <f t="shared" si="35"/>
        <v>0</v>
      </c>
      <c r="CJ27" s="121">
        <f t="shared" si="36"/>
        <v>0</v>
      </c>
      <c r="CK27" s="121">
        <f t="shared" si="37"/>
        <v>0</v>
      </c>
      <c r="CL27" s="121">
        <f t="shared" si="38"/>
        <v>0</v>
      </c>
      <c r="CM27" s="121">
        <f t="shared" si="39"/>
        <v>0</v>
      </c>
      <c r="CN27" s="121">
        <f t="shared" si="40"/>
        <v>0</v>
      </c>
      <c r="CO27" s="121">
        <f t="shared" si="41"/>
        <v>0</v>
      </c>
      <c r="CP27" s="121">
        <f t="shared" si="42"/>
        <v>105795</v>
      </c>
      <c r="CQ27" s="121">
        <f t="shared" si="43"/>
        <v>0</v>
      </c>
      <c r="CR27" s="121">
        <f t="shared" si="44"/>
        <v>0</v>
      </c>
      <c r="CS27" s="121">
        <f t="shared" si="45"/>
        <v>0</v>
      </c>
      <c r="CT27" s="121">
        <f t="shared" si="46"/>
        <v>0</v>
      </c>
      <c r="CU27" s="121">
        <f t="shared" si="47"/>
        <v>0</v>
      </c>
      <c r="CV27" s="121">
        <f t="shared" si="48"/>
        <v>0</v>
      </c>
      <c r="CW27" s="121">
        <f t="shared" si="49"/>
        <v>0</v>
      </c>
      <c r="CX27" s="121">
        <f t="shared" si="50"/>
        <v>0</v>
      </c>
      <c r="CY27" s="121">
        <f t="shared" si="51"/>
        <v>0</v>
      </c>
      <c r="CZ27" s="121">
        <f t="shared" si="52"/>
        <v>0</v>
      </c>
      <c r="DA27" s="121">
        <f t="shared" si="53"/>
        <v>0</v>
      </c>
      <c r="DB27" s="121">
        <f t="shared" si="54"/>
        <v>0</v>
      </c>
      <c r="DC27" s="121">
        <f t="shared" si="55"/>
        <v>0</v>
      </c>
      <c r="DD27" s="121">
        <f t="shared" si="56"/>
        <v>0</v>
      </c>
      <c r="DE27" s="121">
        <f t="shared" si="57"/>
        <v>0</v>
      </c>
      <c r="DF27" s="121">
        <f t="shared" si="58"/>
        <v>0</v>
      </c>
      <c r="DG27" s="121">
        <f t="shared" si="59"/>
        <v>414446</v>
      </c>
      <c r="DH27" s="121">
        <f t="shared" si="60"/>
        <v>0</v>
      </c>
      <c r="DI27" s="121">
        <f t="shared" si="61"/>
        <v>0</v>
      </c>
      <c r="DJ27" s="121">
        <f t="shared" si="62"/>
        <v>0</v>
      </c>
    </row>
    <row r="28" spans="1:114" s="136" customFormat="1" ht="13.5" customHeight="1" x14ac:dyDescent="0.2">
      <c r="A28" s="119" t="s">
        <v>24</v>
      </c>
      <c r="B28" s="120" t="s">
        <v>409</v>
      </c>
      <c r="C28" s="119" t="s">
        <v>410</v>
      </c>
      <c r="D28" s="121">
        <f t="shared" si="0"/>
        <v>415327</v>
      </c>
      <c r="E28" s="121">
        <f t="shared" si="1"/>
        <v>43296</v>
      </c>
      <c r="F28" s="121">
        <v>0</v>
      </c>
      <c r="G28" s="121">
        <v>0</v>
      </c>
      <c r="H28" s="121">
        <v>0</v>
      </c>
      <c r="I28" s="121">
        <v>50</v>
      </c>
      <c r="J28" s="122" t="s">
        <v>478</v>
      </c>
      <c r="K28" s="121">
        <v>43246</v>
      </c>
      <c r="L28" s="121">
        <v>372031</v>
      </c>
      <c r="M28" s="121">
        <f t="shared" si="3"/>
        <v>173786</v>
      </c>
      <c r="N28" s="121">
        <f t="shared" si="4"/>
        <v>18859</v>
      </c>
      <c r="O28" s="121">
        <v>0</v>
      </c>
      <c r="P28" s="121">
        <v>0</v>
      </c>
      <c r="Q28" s="121">
        <v>0</v>
      </c>
      <c r="R28" s="121">
        <v>18843</v>
      </c>
      <c r="S28" s="122" t="s">
        <v>478</v>
      </c>
      <c r="T28" s="121">
        <v>16</v>
      </c>
      <c r="U28" s="121">
        <v>154927</v>
      </c>
      <c r="V28" s="121">
        <f t="shared" si="29"/>
        <v>589113</v>
      </c>
      <c r="W28" s="121">
        <f t="shared" si="30"/>
        <v>62155</v>
      </c>
      <c r="X28" s="121">
        <f t="shared" si="31"/>
        <v>0</v>
      </c>
      <c r="Y28" s="121">
        <f t="shared" si="32"/>
        <v>0</v>
      </c>
      <c r="Z28" s="121">
        <f t="shared" si="33"/>
        <v>0</v>
      </c>
      <c r="AA28" s="121">
        <f t="shared" si="34"/>
        <v>18893</v>
      </c>
      <c r="AB28" s="122" t="str">
        <f t="shared" si="7"/>
        <v>-</v>
      </c>
      <c r="AC28" s="121">
        <f t="shared" si="8"/>
        <v>43262</v>
      </c>
      <c r="AD28" s="121">
        <f t="shared" si="9"/>
        <v>526958</v>
      </c>
      <c r="AE28" s="121">
        <f t="shared" si="10"/>
        <v>0</v>
      </c>
      <c r="AF28" s="121">
        <f t="shared" si="11"/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 t="shared" si="13"/>
        <v>146180</v>
      </c>
      <c r="AN28" s="121">
        <f t="shared" si="14"/>
        <v>25620</v>
      </c>
      <c r="AO28" s="121">
        <v>25620</v>
      </c>
      <c r="AP28" s="121">
        <v>0</v>
      </c>
      <c r="AQ28" s="121">
        <v>0</v>
      </c>
      <c r="AR28" s="121">
        <v>0</v>
      </c>
      <c r="AS28" s="121">
        <f t="shared" si="15"/>
        <v>17361</v>
      </c>
      <c r="AT28" s="121">
        <v>0</v>
      </c>
      <c r="AU28" s="121">
        <v>0</v>
      </c>
      <c r="AV28" s="121">
        <v>17361</v>
      </c>
      <c r="AW28" s="121">
        <v>0</v>
      </c>
      <c r="AX28" s="121">
        <f t="shared" si="16"/>
        <v>103199</v>
      </c>
      <c r="AY28" s="121">
        <v>89208</v>
      </c>
      <c r="AZ28" s="121">
        <v>0</v>
      </c>
      <c r="BA28" s="121">
        <v>10997</v>
      </c>
      <c r="BB28" s="121">
        <v>2994</v>
      </c>
      <c r="BC28" s="121">
        <v>233666</v>
      </c>
      <c r="BD28" s="121">
        <v>0</v>
      </c>
      <c r="BE28" s="121">
        <v>35481</v>
      </c>
      <c r="BF28" s="121">
        <f t="shared" si="18"/>
        <v>181661</v>
      </c>
      <c r="BG28" s="121">
        <f t="shared" si="19"/>
        <v>0</v>
      </c>
      <c r="BH28" s="121">
        <f t="shared" si="20"/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 t="shared" si="22"/>
        <v>23498</v>
      </c>
      <c r="BP28" s="121">
        <f t="shared" si="23"/>
        <v>6405</v>
      </c>
      <c r="BQ28" s="121">
        <v>6405</v>
      </c>
      <c r="BR28" s="121">
        <v>0</v>
      </c>
      <c r="BS28" s="121">
        <v>0</v>
      </c>
      <c r="BT28" s="121">
        <v>0</v>
      </c>
      <c r="BU28" s="121">
        <f t="shared" si="24"/>
        <v>2985</v>
      </c>
      <c r="BV28" s="121">
        <v>0</v>
      </c>
      <c r="BW28" s="121">
        <v>2985</v>
      </c>
      <c r="BX28" s="121">
        <v>0</v>
      </c>
      <c r="BY28" s="121">
        <v>0</v>
      </c>
      <c r="BZ28" s="121">
        <f t="shared" si="25"/>
        <v>14108</v>
      </c>
      <c r="CA28" s="121">
        <v>9926</v>
      </c>
      <c r="CB28" s="121">
        <v>4182</v>
      </c>
      <c r="CC28" s="121">
        <v>0</v>
      </c>
      <c r="CD28" s="121">
        <v>0</v>
      </c>
      <c r="CE28" s="121">
        <v>148176</v>
      </c>
      <c r="CF28" s="121">
        <v>0</v>
      </c>
      <c r="CG28" s="121">
        <v>2112</v>
      </c>
      <c r="CH28" s="121">
        <f t="shared" si="27"/>
        <v>25610</v>
      </c>
      <c r="CI28" s="121">
        <f t="shared" si="35"/>
        <v>0</v>
      </c>
      <c r="CJ28" s="121">
        <f t="shared" si="36"/>
        <v>0</v>
      </c>
      <c r="CK28" s="121">
        <f t="shared" si="37"/>
        <v>0</v>
      </c>
      <c r="CL28" s="121">
        <f t="shared" si="38"/>
        <v>0</v>
      </c>
      <c r="CM28" s="121">
        <f t="shared" si="39"/>
        <v>0</v>
      </c>
      <c r="CN28" s="121">
        <f t="shared" si="40"/>
        <v>0</v>
      </c>
      <c r="CO28" s="121">
        <f t="shared" si="41"/>
        <v>0</v>
      </c>
      <c r="CP28" s="121">
        <f t="shared" si="42"/>
        <v>0</v>
      </c>
      <c r="CQ28" s="121">
        <f t="shared" si="43"/>
        <v>169678</v>
      </c>
      <c r="CR28" s="121">
        <f t="shared" si="44"/>
        <v>32025</v>
      </c>
      <c r="CS28" s="121">
        <f t="shared" si="45"/>
        <v>32025</v>
      </c>
      <c r="CT28" s="121">
        <f t="shared" si="46"/>
        <v>0</v>
      </c>
      <c r="CU28" s="121">
        <f t="shared" si="47"/>
        <v>0</v>
      </c>
      <c r="CV28" s="121">
        <f t="shared" si="48"/>
        <v>0</v>
      </c>
      <c r="CW28" s="121">
        <f t="shared" si="49"/>
        <v>20346</v>
      </c>
      <c r="CX28" s="121">
        <f t="shared" si="50"/>
        <v>0</v>
      </c>
      <c r="CY28" s="121">
        <f t="shared" si="51"/>
        <v>2985</v>
      </c>
      <c r="CZ28" s="121">
        <f t="shared" si="52"/>
        <v>17361</v>
      </c>
      <c r="DA28" s="121">
        <f t="shared" si="53"/>
        <v>0</v>
      </c>
      <c r="DB28" s="121">
        <f t="shared" si="54"/>
        <v>117307</v>
      </c>
      <c r="DC28" s="121">
        <f t="shared" si="55"/>
        <v>99134</v>
      </c>
      <c r="DD28" s="121">
        <f t="shared" si="56"/>
        <v>4182</v>
      </c>
      <c r="DE28" s="121">
        <f t="shared" si="57"/>
        <v>10997</v>
      </c>
      <c r="DF28" s="121">
        <f t="shared" si="58"/>
        <v>2994</v>
      </c>
      <c r="DG28" s="121">
        <f t="shared" si="59"/>
        <v>381842</v>
      </c>
      <c r="DH28" s="121">
        <f t="shared" si="60"/>
        <v>0</v>
      </c>
      <c r="DI28" s="121">
        <f t="shared" si="61"/>
        <v>37593</v>
      </c>
      <c r="DJ28" s="121">
        <f t="shared" si="62"/>
        <v>207271</v>
      </c>
    </row>
    <row r="29" spans="1:114" s="136" customFormat="1" ht="13.5" customHeight="1" x14ac:dyDescent="0.2">
      <c r="A29" s="119" t="s">
        <v>24</v>
      </c>
      <c r="B29" s="120" t="s">
        <v>412</v>
      </c>
      <c r="C29" s="119" t="s">
        <v>413</v>
      </c>
      <c r="D29" s="121">
        <f t="shared" si="0"/>
        <v>789055</v>
      </c>
      <c r="E29" s="121">
        <f t="shared" si="1"/>
        <v>65192</v>
      </c>
      <c r="F29" s="121">
        <v>0</v>
      </c>
      <c r="G29" s="121">
        <v>0</v>
      </c>
      <c r="H29" s="121">
        <v>0</v>
      </c>
      <c r="I29" s="121">
        <v>38516</v>
      </c>
      <c r="J29" s="122" t="s">
        <v>478</v>
      </c>
      <c r="K29" s="121">
        <v>26676</v>
      </c>
      <c r="L29" s="121">
        <v>723863</v>
      </c>
      <c r="M29" s="121">
        <f t="shared" si="3"/>
        <v>115120</v>
      </c>
      <c r="N29" s="121">
        <f t="shared" si="4"/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478</v>
      </c>
      <c r="T29" s="121">
        <v>0</v>
      </c>
      <c r="U29" s="121">
        <v>115120</v>
      </c>
      <c r="V29" s="121">
        <f t="shared" si="29"/>
        <v>904175</v>
      </c>
      <c r="W29" s="121">
        <f t="shared" si="30"/>
        <v>65192</v>
      </c>
      <c r="X29" s="121">
        <f t="shared" si="31"/>
        <v>0</v>
      </c>
      <c r="Y29" s="121">
        <f t="shared" si="32"/>
        <v>0</v>
      </c>
      <c r="Z29" s="121">
        <f t="shared" si="33"/>
        <v>0</v>
      </c>
      <c r="AA29" s="121">
        <f t="shared" si="34"/>
        <v>38516</v>
      </c>
      <c r="AB29" s="122" t="str">
        <f t="shared" si="7"/>
        <v>-</v>
      </c>
      <c r="AC29" s="121">
        <f t="shared" si="8"/>
        <v>26676</v>
      </c>
      <c r="AD29" s="121">
        <f t="shared" si="9"/>
        <v>838983</v>
      </c>
      <c r="AE29" s="121">
        <f t="shared" si="10"/>
        <v>146688</v>
      </c>
      <c r="AF29" s="121">
        <f t="shared" si="11"/>
        <v>146688</v>
      </c>
      <c r="AG29" s="121">
        <v>0</v>
      </c>
      <c r="AH29" s="121">
        <v>146126</v>
      </c>
      <c r="AI29" s="121">
        <v>562</v>
      </c>
      <c r="AJ29" s="121">
        <v>0</v>
      </c>
      <c r="AK29" s="121">
        <v>0</v>
      </c>
      <c r="AL29" s="121">
        <v>47343</v>
      </c>
      <c r="AM29" s="121">
        <f t="shared" si="13"/>
        <v>532290</v>
      </c>
      <c r="AN29" s="121">
        <f t="shared" si="14"/>
        <v>86351</v>
      </c>
      <c r="AO29" s="121">
        <v>86351</v>
      </c>
      <c r="AP29" s="121">
        <v>0</v>
      </c>
      <c r="AQ29" s="121">
        <v>0</v>
      </c>
      <c r="AR29" s="121">
        <v>0</v>
      </c>
      <c r="AS29" s="121">
        <f t="shared" si="15"/>
        <v>99734</v>
      </c>
      <c r="AT29" s="121">
        <v>3719</v>
      </c>
      <c r="AU29" s="121">
        <v>91745</v>
      </c>
      <c r="AV29" s="121">
        <v>4270</v>
      </c>
      <c r="AW29" s="121">
        <v>0</v>
      </c>
      <c r="AX29" s="121">
        <f t="shared" si="16"/>
        <v>346205</v>
      </c>
      <c r="AY29" s="121">
        <v>130176</v>
      </c>
      <c r="AZ29" s="121">
        <v>155778</v>
      </c>
      <c r="BA29" s="121">
        <v>15552</v>
      </c>
      <c r="BB29" s="121">
        <v>44699</v>
      </c>
      <c r="BC29" s="121">
        <v>0</v>
      </c>
      <c r="BD29" s="121">
        <v>0</v>
      </c>
      <c r="BE29" s="121">
        <v>62734</v>
      </c>
      <c r="BF29" s="121">
        <f t="shared" si="18"/>
        <v>741712</v>
      </c>
      <c r="BG29" s="121">
        <f t="shared" si="19"/>
        <v>19295</v>
      </c>
      <c r="BH29" s="121">
        <f t="shared" si="20"/>
        <v>19295</v>
      </c>
      <c r="BI29" s="121">
        <v>0</v>
      </c>
      <c r="BJ29" s="121">
        <v>0</v>
      </c>
      <c r="BK29" s="121">
        <v>19295</v>
      </c>
      <c r="BL29" s="121">
        <v>0</v>
      </c>
      <c r="BM29" s="121">
        <v>0</v>
      </c>
      <c r="BN29" s="121">
        <v>0</v>
      </c>
      <c r="BO29" s="121">
        <f t="shared" si="22"/>
        <v>94571</v>
      </c>
      <c r="BP29" s="121">
        <f t="shared" si="23"/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 t="shared" si="24"/>
        <v>56700</v>
      </c>
      <c r="BV29" s="121">
        <v>56700</v>
      </c>
      <c r="BW29" s="121">
        <v>0</v>
      </c>
      <c r="BX29" s="121">
        <v>0</v>
      </c>
      <c r="BY29" s="121">
        <v>0</v>
      </c>
      <c r="BZ29" s="121">
        <f t="shared" si="25"/>
        <v>37871</v>
      </c>
      <c r="CA29" s="121">
        <v>35245</v>
      </c>
      <c r="CB29" s="121">
        <v>0</v>
      </c>
      <c r="CC29" s="121">
        <v>2626</v>
      </c>
      <c r="CD29" s="121">
        <v>0</v>
      </c>
      <c r="CE29" s="121">
        <v>0</v>
      </c>
      <c r="CF29" s="121">
        <v>0</v>
      </c>
      <c r="CG29" s="121">
        <v>1254</v>
      </c>
      <c r="CH29" s="121">
        <f t="shared" si="27"/>
        <v>115120</v>
      </c>
      <c r="CI29" s="121">
        <f t="shared" si="35"/>
        <v>165983</v>
      </c>
      <c r="CJ29" s="121">
        <f t="shared" si="36"/>
        <v>165983</v>
      </c>
      <c r="CK29" s="121">
        <f t="shared" si="37"/>
        <v>0</v>
      </c>
      <c r="CL29" s="121">
        <f t="shared" si="38"/>
        <v>146126</v>
      </c>
      <c r="CM29" s="121">
        <f t="shared" si="39"/>
        <v>19857</v>
      </c>
      <c r="CN29" s="121">
        <f t="shared" si="40"/>
        <v>0</v>
      </c>
      <c r="CO29" s="121">
        <f t="shared" si="41"/>
        <v>0</v>
      </c>
      <c r="CP29" s="121">
        <f t="shared" si="42"/>
        <v>47343</v>
      </c>
      <c r="CQ29" s="121">
        <f t="shared" si="43"/>
        <v>626861</v>
      </c>
      <c r="CR29" s="121">
        <f t="shared" si="44"/>
        <v>86351</v>
      </c>
      <c r="CS29" s="121">
        <f t="shared" si="45"/>
        <v>86351</v>
      </c>
      <c r="CT29" s="121">
        <f t="shared" si="46"/>
        <v>0</v>
      </c>
      <c r="CU29" s="121">
        <f t="shared" si="47"/>
        <v>0</v>
      </c>
      <c r="CV29" s="121">
        <f t="shared" si="48"/>
        <v>0</v>
      </c>
      <c r="CW29" s="121">
        <f t="shared" si="49"/>
        <v>156434</v>
      </c>
      <c r="CX29" s="121">
        <f t="shared" si="50"/>
        <v>60419</v>
      </c>
      <c r="CY29" s="121">
        <f t="shared" si="51"/>
        <v>91745</v>
      </c>
      <c r="CZ29" s="121">
        <f t="shared" si="52"/>
        <v>4270</v>
      </c>
      <c r="DA29" s="121">
        <f t="shared" si="53"/>
        <v>0</v>
      </c>
      <c r="DB29" s="121">
        <f t="shared" si="54"/>
        <v>384076</v>
      </c>
      <c r="DC29" s="121">
        <f t="shared" si="55"/>
        <v>165421</v>
      </c>
      <c r="DD29" s="121">
        <f t="shared" si="56"/>
        <v>155778</v>
      </c>
      <c r="DE29" s="121">
        <f t="shared" si="57"/>
        <v>18178</v>
      </c>
      <c r="DF29" s="121">
        <f t="shared" si="58"/>
        <v>44699</v>
      </c>
      <c r="DG29" s="121">
        <f t="shared" si="59"/>
        <v>0</v>
      </c>
      <c r="DH29" s="121">
        <f t="shared" si="60"/>
        <v>0</v>
      </c>
      <c r="DI29" s="121">
        <f t="shared" si="61"/>
        <v>63988</v>
      </c>
      <c r="DJ29" s="121">
        <f t="shared" si="62"/>
        <v>856832</v>
      </c>
    </row>
    <row r="30" spans="1:114" s="136" customFormat="1" ht="13.5" customHeight="1" x14ac:dyDescent="0.2">
      <c r="A30" s="119" t="s">
        <v>24</v>
      </c>
      <c r="B30" s="120" t="s">
        <v>415</v>
      </c>
      <c r="C30" s="119" t="s">
        <v>416</v>
      </c>
      <c r="D30" s="121">
        <f t="shared" si="0"/>
        <v>664366</v>
      </c>
      <c r="E30" s="121">
        <f t="shared" si="1"/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478</v>
      </c>
      <c r="K30" s="121">
        <v>0</v>
      </c>
      <c r="L30" s="121">
        <v>664366</v>
      </c>
      <c r="M30" s="121">
        <f t="shared" si="3"/>
        <v>176682</v>
      </c>
      <c r="N30" s="121">
        <f t="shared" si="4"/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478</v>
      </c>
      <c r="T30" s="121">
        <v>0</v>
      </c>
      <c r="U30" s="121">
        <v>176682</v>
      </c>
      <c r="V30" s="121">
        <f t="shared" si="29"/>
        <v>841048</v>
      </c>
      <c r="W30" s="121">
        <f t="shared" si="30"/>
        <v>0</v>
      </c>
      <c r="X30" s="121">
        <f t="shared" si="31"/>
        <v>0</v>
      </c>
      <c r="Y30" s="121">
        <f t="shared" si="32"/>
        <v>0</v>
      </c>
      <c r="Z30" s="121">
        <f t="shared" si="33"/>
        <v>0</v>
      </c>
      <c r="AA30" s="121">
        <f t="shared" si="34"/>
        <v>0</v>
      </c>
      <c r="AB30" s="122" t="str">
        <f t="shared" si="7"/>
        <v>-</v>
      </c>
      <c r="AC30" s="121">
        <f t="shared" si="8"/>
        <v>0</v>
      </c>
      <c r="AD30" s="121">
        <f t="shared" si="9"/>
        <v>841048</v>
      </c>
      <c r="AE30" s="121">
        <f t="shared" si="10"/>
        <v>0</v>
      </c>
      <c r="AF30" s="121">
        <f t="shared" si="11"/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95217</v>
      </c>
      <c r="AM30" s="121">
        <f t="shared" si="13"/>
        <v>0</v>
      </c>
      <c r="AN30" s="121">
        <f t="shared" si="14"/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 t="shared" si="15"/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 t="shared" si="16"/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569149</v>
      </c>
      <c r="BD30" s="121">
        <v>0</v>
      </c>
      <c r="BE30" s="121">
        <v>0</v>
      </c>
      <c r="BF30" s="121">
        <f t="shared" si="18"/>
        <v>0</v>
      </c>
      <c r="BG30" s="121">
        <f t="shared" si="19"/>
        <v>0</v>
      </c>
      <c r="BH30" s="121">
        <f t="shared" si="20"/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 t="shared" si="22"/>
        <v>0</v>
      </c>
      <c r="BP30" s="121">
        <f t="shared" si="23"/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 t="shared" si="24"/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 t="shared" si="25"/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176682</v>
      </c>
      <c r="CF30" s="121">
        <v>0</v>
      </c>
      <c r="CG30" s="121">
        <v>0</v>
      </c>
      <c r="CH30" s="121">
        <f t="shared" si="27"/>
        <v>0</v>
      </c>
      <c r="CI30" s="121">
        <f t="shared" si="35"/>
        <v>0</v>
      </c>
      <c r="CJ30" s="121">
        <f t="shared" si="36"/>
        <v>0</v>
      </c>
      <c r="CK30" s="121">
        <f t="shared" si="37"/>
        <v>0</v>
      </c>
      <c r="CL30" s="121">
        <f t="shared" si="38"/>
        <v>0</v>
      </c>
      <c r="CM30" s="121">
        <f t="shared" si="39"/>
        <v>0</v>
      </c>
      <c r="CN30" s="121">
        <f t="shared" si="40"/>
        <v>0</v>
      </c>
      <c r="CO30" s="121">
        <f t="shared" si="41"/>
        <v>0</v>
      </c>
      <c r="CP30" s="121">
        <f t="shared" si="42"/>
        <v>95217</v>
      </c>
      <c r="CQ30" s="121">
        <f t="shared" si="43"/>
        <v>0</v>
      </c>
      <c r="CR30" s="121">
        <f t="shared" si="44"/>
        <v>0</v>
      </c>
      <c r="CS30" s="121">
        <f t="shared" si="45"/>
        <v>0</v>
      </c>
      <c r="CT30" s="121">
        <f t="shared" si="46"/>
        <v>0</v>
      </c>
      <c r="CU30" s="121">
        <f t="shared" si="47"/>
        <v>0</v>
      </c>
      <c r="CV30" s="121">
        <f t="shared" si="48"/>
        <v>0</v>
      </c>
      <c r="CW30" s="121">
        <f t="shared" si="49"/>
        <v>0</v>
      </c>
      <c r="CX30" s="121">
        <f t="shared" si="50"/>
        <v>0</v>
      </c>
      <c r="CY30" s="121">
        <f t="shared" si="51"/>
        <v>0</v>
      </c>
      <c r="CZ30" s="121">
        <f t="shared" si="52"/>
        <v>0</v>
      </c>
      <c r="DA30" s="121">
        <f t="shared" si="53"/>
        <v>0</v>
      </c>
      <c r="DB30" s="121">
        <f t="shared" si="54"/>
        <v>0</v>
      </c>
      <c r="DC30" s="121">
        <f t="shared" si="55"/>
        <v>0</v>
      </c>
      <c r="DD30" s="121">
        <f t="shared" si="56"/>
        <v>0</v>
      </c>
      <c r="DE30" s="121">
        <f t="shared" si="57"/>
        <v>0</v>
      </c>
      <c r="DF30" s="121">
        <f t="shared" si="58"/>
        <v>0</v>
      </c>
      <c r="DG30" s="121">
        <f t="shared" si="59"/>
        <v>745831</v>
      </c>
      <c r="DH30" s="121">
        <f t="shared" si="60"/>
        <v>0</v>
      </c>
      <c r="DI30" s="121">
        <f t="shared" si="61"/>
        <v>0</v>
      </c>
      <c r="DJ30" s="121">
        <f t="shared" si="62"/>
        <v>0</v>
      </c>
    </row>
    <row r="31" spans="1:114" s="136" customFormat="1" ht="13.5" customHeight="1" x14ac:dyDescent="0.2">
      <c r="A31" s="119" t="s">
        <v>24</v>
      </c>
      <c r="B31" s="120" t="s">
        <v>420</v>
      </c>
      <c r="C31" s="119" t="s">
        <v>421</v>
      </c>
      <c r="D31" s="121">
        <f t="shared" si="0"/>
        <v>351496</v>
      </c>
      <c r="E31" s="121">
        <f t="shared" si="1"/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478</v>
      </c>
      <c r="K31" s="121">
        <v>0</v>
      </c>
      <c r="L31" s="121">
        <v>351496</v>
      </c>
      <c r="M31" s="121">
        <f t="shared" si="3"/>
        <v>35871</v>
      </c>
      <c r="N31" s="121">
        <f t="shared" si="4"/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478</v>
      </c>
      <c r="T31" s="121">
        <v>0</v>
      </c>
      <c r="U31" s="121">
        <v>35871</v>
      </c>
      <c r="V31" s="121">
        <f t="shared" si="29"/>
        <v>387367</v>
      </c>
      <c r="W31" s="121">
        <f t="shared" si="30"/>
        <v>0</v>
      </c>
      <c r="X31" s="121">
        <f t="shared" si="31"/>
        <v>0</v>
      </c>
      <c r="Y31" s="121">
        <f t="shared" si="32"/>
        <v>0</v>
      </c>
      <c r="Z31" s="121">
        <f t="shared" si="33"/>
        <v>0</v>
      </c>
      <c r="AA31" s="121">
        <f t="shared" si="34"/>
        <v>0</v>
      </c>
      <c r="AB31" s="122" t="str">
        <f t="shared" si="7"/>
        <v>-</v>
      </c>
      <c r="AC31" s="121">
        <f t="shared" si="8"/>
        <v>0</v>
      </c>
      <c r="AD31" s="121">
        <f t="shared" si="9"/>
        <v>387367</v>
      </c>
      <c r="AE31" s="121">
        <f t="shared" si="10"/>
        <v>0</v>
      </c>
      <c r="AF31" s="121">
        <f t="shared" si="11"/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 t="shared" si="13"/>
        <v>59476</v>
      </c>
      <c r="AN31" s="121">
        <f t="shared" si="14"/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 t="shared" si="15"/>
        <v>1637</v>
      </c>
      <c r="AT31" s="121">
        <v>1428</v>
      </c>
      <c r="AU31" s="121">
        <v>159</v>
      </c>
      <c r="AV31" s="121">
        <v>50</v>
      </c>
      <c r="AW31" s="121">
        <v>0</v>
      </c>
      <c r="AX31" s="121">
        <f t="shared" si="16"/>
        <v>57839</v>
      </c>
      <c r="AY31" s="121">
        <v>34408</v>
      </c>
      <c r="AZ31" s="121">
        <v>0</v>
      </c>
      <c r="BA31" s="121">
        <v>23431</v>
      </c>
      <c r="BB31" s="121">
        <v>0</v>
      </c>
      <c r="BC31" s="121">
        <v>288414</v>
      </c>
      <c r="BD31" s="121">
        <v>0</v>
      </c>
      <c r="BE31" s="121">
        <v>3606</v>
      </c>
      <c r="BF31" s="121">
        <f t="shared" si="18"/>
        <v>63082</v>
      </c>
      <c r="BG31" s="121">
        <f t="shared" si="19"/>
        <v>0</v>
      </c>
      <c r="BH31" s="121">
        <f t="shared" si="20"/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 t="shared" si="22"/>
        <v>0</v>
      </c>
      <c r="BP31" s="121">
        <f t="shared" si="23"/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 t="shared" si="24"/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 t="shared" si="25"/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35871</v>
      </c>
      <c r="CF31" s="121">
        <v>0</v>
      </c>
      <c r="CG31" s="121">
        <v>0</v>
      </c>
      <c r="CH31" s="121">
        <f t="shared" si="27"/>
        <v>0</v>
      </c>
      <c r="CI31" s="121">
        <f t="shared" si="35"/>
        <v>0</v>
      </c>
      <c r="CJ31" s="121">
        <f t="shared" si="36"/>
        <v>0</v>
      </c>
      <c r="CK31" s="121">
        <f t="shared" si="37"/>
        <v>0</v>
      </c>
      <c r="CL31" s="121">
        <f t="shared" si="38"/>
        <v>0</v>
      </c>
      <c r="CM31" s="121">
        <f t="shared" si="39"/>
        <v>0</v>
      </c>
      <c r="CN31" s="121">
        <f t="shared" si="40"/>
        <v>0</v>
      </c>
      <c r="CO31" s="121">
        <f t="shared" si="41"/>
        <v>0</v>
      </c>
      <c r="CP31" s="121">
        <f t="shared" si="42"/>
        <v>0</v>
      </c>
      <c r="CQ31" s="121">
        <f t="shared" si="43"/>
        <v>59476</v>
      </c>
      <c r="CR31" s="121">
        <f t="shared" si="44"/>
        <v>0</v>
      </c>
      <c r="CS31" s="121">
        <f t="shared" si="45"/>
        <v>0</v>
      </c>
      <c r="CT31" s="121">
        <f t="shared" si="46"/>
        <v>0</v>
      </c>
      <c r="CU31" s="121">
        <f t="shared" si="47"/>
        <v>0</v>
      </c>
      <c r="CV31" s="121">
        <f t="shared" si="48"/>
        <v>0</v>
      </c>
      <c r="CW31" s="121">
        <f t="shared" si="49"/>
        <v>1637</v>
      </c>
      <c r="CX31" s="121">
        <f t="shared" si="50"/>
        <v>1428</v>
      </c>
      <c r="CY31" s="121">
        <f t="shared" si="51"/>
        <v>159</v>
      </c>
      <c r="CZ31" s="121">
        <f t="shared" si="52"/>
        <v>50</v>
      </c>
      <c r="DA31" s="121">
        <f t="shared" si="53"/>
        <v>0</v>
      </c>
      <c r="DB31" s="121">
        <f t="shared" si="54"/>
        <v>57839</v>
      </c>
      <c r="DC31" s="121">
        <f t="shared" si="55"/>
        <v>34408</v>
      </c>
      <c r="DD31" s="121">
        <f t="shared" si="56"/>
        <v>0</v>
      </c>
      <c r="DE31" s="121">
        <f t="shared" si="57"/>
        <v>23431</v>
      </c>
      <c r="DF31" s="121">
        <f t="shared" si="58"/>
        <v>0</v>
      </c>
      <c r="DG31" s="121">
        <f t="shared" si="59"/>
        <v>324285</v>
      </c>
      <c r="DH31" s="121">
        <f t="shared" si="60"/>
        <v>0</v>
      </c>
      <c r="DI31" s="121">
        <f t="shared" si="61"/>
        <v>3606</v>
      </c>
      <c r="DJ31" s="121">
        <f t="shared" si="62"/>
        <v>63082</v>
      </c>
    </row>
    <row r="32" spans="1:114" s="136" customFormat="1" ht="13.5" customHeight="1" x14ac:dyDescent="0.2">
      <c r="A32" s="119" t="s">
        <v>24</v>
      </c>
      <c r="B32" s="120" t="s">
        <v>425</v>
      </c>
      <c r="C32" s="119" t="s">
        <v>426</v>
      </c>
      <c r="D32" s="121">
        <f t="shared" si="0"/>
        <v>210958</v>
      </c>
      <c r="E32" s="121">
        <f t="shared" si="1"/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478</v>
      </c>
      <c r="K32" s="121">
        <v>0</v>
      </c>
      <c r="L32" s="121">
        <v>210958</v>
      </c>
      <c r="M32" s="121">
        <f t="shared" si="3"/>
        <v>26918</v>
      </c>
      <c r="N32" s="121">
        <f t="shared" si="4"/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478</v>
      </c>
      <c r="T32" s="121">
        <v>0</v>
      </c>
      <c r="U32" s="121">
        <v>26918</v>
      </c>
      <c r="V32" s="121">
        <f t="shared" si="29"/>
        <v>237876</v>
      </c>
      <c r="W32" s="121">
        <f t="shared" si="30"/>
        <v>0</v>
      </c>
      <c r="X32" s="121">
        <f t="shared" si="31"/>
        <v>0</v>
      </c>
      <c r="Y32" s="121">
        <f t="shared" si="32"/>
        <v>0</v>
      </c>
      <c r="Z32" s="121">
        <f t="shared" si="33"/>
        <v>0</v>
      </c>
      <c r="AA32" s="121">
        <f t="shared" si="34"/>
        <v>0</v>
      </c>
      <c r="AB32" s="122" t="str">
        <f t="shared" si="7"/>
        <v>-</v>
      </c>
      <c r="AC32" s="121">
        <f t="shared" si="8"/>
        <v>0</v>
      </c>
      <c r="AD32" s="121">
        <f t="shared" si="9"/>
        <v>237876</v>
      </c>
      <c r="AE32" s="121">
        <f t="shared" si="10"/>
        <v>0</v>
      </c>
      <c r="AF32" s="121">
        <f t="shared" si="11"/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 t="shared" si="13"/>
        <v>56951</v>
      </c>
      <c r="AN32" s="121">
        <f t="shared" si="14"/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 t="shared" si="15"/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 t="shared" si="16"/>
        <v>56951</v>
      </c>
      <c r="AY32" s="121">
        <v>38135</v>
      </c>
      <c r="AZ32" s="121">
        <v>0</v>
      </c>
      <c r="BA32" s="121">
        <v>18816</v>
      </c>
      <c r="BB32" s="121">
        <v>0</v>
      </c>
      <c r="BC32" s="121">
        <v>154007</v>
      </c>
      <c r="BD32" s="121">
        <v>0</v>
      </c>
      <c r="BE32" s="121">
        <v>0</v>
      </c>
      <c r="BF32" s="121">
        <f t="shared" si="18"/>
        <v>56951</v>
      </c>
      <c r="BG32" s="121">
        <f t="shared" si="19"/>
        <v>0</v>
      </c>
      <c r="BH32" s="121">
        <f t="shared" si="20"/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 t="shared" si="22"/>
        <v>0</v>
      </c>
      <c r="BP32" s="121">
        <f t="shared" si="23"/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 t="shared" si="24"/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 t="shared" si="25"/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26918</v>
      </c>
      <c r="CF32" s="121">
        <v>0</v>
      </c>
      <c r="CG32" s="121">
        <v>0</v>
      </c>
      <c r="CH32" s="121">
        <f t="shared" si="27"/>
        <v>0</v>
      </c>
      <c r="CI32" s="121">
        <f t="shared" si="35"/>
        <v>0</v>
      </c>
      <c r="CJ32" s="121">
        <f t="shared" si="36"/>
        <v>0</v>
      </c>
      <c r="CK32" s="121">
        <f t="shared" si="37"/>
        <v>0</v>
      </c>
      <c r="CL32" s="121">
        <f t="shared" si="38"/>
        <v>0</v>
      </c>
      <c r="CM32" s="121">
        <f t="shared" si="39"/>
        <v>0</v>
      </c>
      <c r="CN32" s="121">
        <f t="shared" si="40"/>
        <v>0</v>
      </c>
      <c r="CO32" s="121">
        <f t="shared" si="41"/>
        <v>0</v>
      </c>
      <c r="CP32" s="121">
        <f t="shared" si="42"/>
        <v>0</v>
      </c>
      <c r="CQ32" s="121">
        <f t="shared" si="43"/>
        <v>56951</v>
      </c>
      <c r="CR32" s="121">
        <f t="shared" si="44"/>
        <v>0</v>
      </c>
      <c r="CS32" s="121">
        <f t="shared" si="45"/>
        <v>0</v>
      </c>
      <c r="CT32" s="121">
        <f t="shared" si="46"/>
        <v>0</v>
      </c>
      <c r="CU32" s="121">
        <f t="shared" si="47"/>
        <v>0</v>
      </c>
      <c r="CV32" s="121">
        <f t="shared" si="48"/>
        <v>0</v>
      </c>
      <c r="CW32" s="121">
        <f t="shared" si="49"/>
        <v>0</v>
      </c>
      <c r="CX32" s="121">
        <f t="shared" si="50"/>
        <v>0</v>
      </c>
      <c r="CY32" s="121">
        <f t="shared" si="51"/>
        <v>0</v>
      </c>
      <c r="CZ32" s="121">
        <f t="shared" si="52"/>
        <v>0</v>
      </c>
      <c r="DA32" s="121">
        <f t="shared" si="53"/>
        <v>0</v>
      </c>
      <c r="DB32" s="121">
        <f t="shared" si="54"/>
        <v>56951</v>
      </c>
      <c r="DC32" s="121">
        <f t="shared" si="55"/>
        <v>38135</v>
      </c>
      <c r="DD32" s="121">
        <f t="shared" si="56"/>
        <v>0</v>
      </c>
      <c r="DE32" s="121">
        <f t="shared" si="57"/>
        <v>18816</v>
      </c>
      <c r="DF32" s="121">
        <f t="shared" si="58"/>
        <v>0</v>
      </c>
      <c r="DG32" s="121">
        <f t="shared" si="59"/>
        <v>180925</v>
      </c>
      <c r="DH32" s="121">
        <f t="shared" si="60"/>
        <v>0</v>
      </c>
      <c r="DI32" s="121">
        <f t="shared" si="61"/>
        <v>0</v>
      </c>
      <c r="DJ32" s="121">
        <f t="shared" si="62"/>
        <v>56951</v>
      </c>
    </row>
    <row r="33" spans="1:114" s="136" customFormat="1" ht="13.5" customHeight="1" x14ac:dyDescent="0.2">
      <c r="A33" s="119" t="s">
        <v>24</v>
      </c>
      <c r="B33" s="120" t="s">
        <v>428</v>
      </c>
      <c r="C33" s="119" t="s">
        <v>429</v>
      </c>
      <c r="D33" s="121">
        <f t="shared" si="0"/>
        <v>263450</v>
      </c>
      <c r="E33" s="121">
        <f t="shared" si="1"/>
        <v>37508</v>
      </c>
      <c r="F33" s="121">
        <v>0</v>
      </c>
      <c r="G33" s="121">
        <v>0</v>
      </c>
      <c r="H33" s="121">
        <v>0</v>
      </c>
      <c r="I33" s="121">
        <v>19033</v>
      </c>
      <c r="J33" s="122" t="s">
        <v>478</v>
      </c>
      <c r="K33" s="121">
        <v>18475</v>
      </c>
      <c r="L33" s="121">
        <v>225942</v>
      </c>
      <c r="M33" s="121">
        <f t="shared" si="3"/>
        <v>32692</v>
      </c>
      <c r="N33" s="121">
        <f t="shared" si="4"/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478</v>
      </c>
      <c r="T33" s="121">
        <v>0</v>
      </c>
      <c r="U33" s="121">
        <v>32692</v>
      </c>
      <c r="V33" s="121">
        <f t="shared" si="29"/>
        <v>296142</v>
      </c>
      <c r="W33" s="121">
        <f t="shared" si="30"/>
        <v>37508</v>
      </c>
      <c r="X33" s="121">
        <f t="shared" si="31"/>
        <v>0</v>
      </c>
      <c r="Y33" s="121">
        <f t="shared" si="32"/>
        <v>0</v>
      </c>
      <c r="Z33" s="121">
        <f t="shared" si="33"/>
        <v>0</v>
      </c>
      <c r="AA33" s="121">
        <f t="shared" si="34"/>
        <v>19033</v>
      </c>
      <c r="AB33" s="122" t="str">
        <f t="shared" si="7"/>
        <v>-</v>
      </c>
      <c r="AC33" s="121">
        <f t="shared" si="8"/>
        <v>18475</v>
      </c>
      <c r="AD33" s="121">
        <f t="shared" si="9"/>
        <v>258634</v>
      </c>
      <c r="AE33" s="121">
        <f t="shared" si="10"/>
        <v>0</v>
      </c>
      <c r="AF33" s="121">
        <f t="shared" si="11"/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 t="shared" si="13"/>
        <v>263450</v>
      </c>
      <c r="AN33" s="121">
        <f t="shared" si="14"/>
        <v>8654</v>
      </c>
      <c r="AO33" s="121">
        <v>8654</v>
      </c>
      <c r="AP33" s="121">
        <v>0</v>
      </c>
      <c r="AQ33" s="121">
        <v>0</v>
      </c>
      <c r="AR33" s="121">
        <v>0</v>
      </c>
      <c r="AS33" s="121">
        <f t="shared" si="15"/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 t="shared" si="16"/>
        <v>254796</v>
      </c>
      <c r="AY33" s="121">
        <v>47736</v>
      </c>
      <c r="AZ33" s="121">
        <v>186042</v>
      </c>
      <c r="BA33" s="121">
        <v>21018</v>
      </c>
      <c r="BB33" s="121">
        <v>0</v>
      </c>
      <c r="BC33" s="121">
        <v>0</v>
      </c>
      <c r="BD33" s="121">
        <v>0</v>
      </c>
      <c r="BE33" s="121">
        <v>0</v>
      </c>
      <c r="BF33" s="121">
        <f t="shared" si="18"/>
        <v>263450</v>
      </c>
      <c r="BG33" s="121">
        <f t="shared" si="19"/>
        <v>0</v>
      </c>
      <c r="BH33" s="121">
        <f t="shared" si="20"/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 t="shared" si="22"/>
        <v>0</v>
      </c>
      <c r="BP33" s="121">
        <f t="shared" si="23"/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 t="shared" si="24"/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 t="shared" si="25"/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32692</v>
      </c>
      <c r="CF33" s="121">
        <v>0</v>
      </c>
      <c r="CG33" s="121">
        <v>0</v>
      </c>
      <c r="CH33" s="121">
        <f t="shared" si="27"/>
        <v>0</v>
      </c>
      <c r="CI33" s="121">
        <f t="shared" si="35"/>
        <v>0</v>
      </c>
      <c r="CJ33" s="121">
        <f t="shared" si="36"/>
        <v>0</v>
      </c>
      <c r="CK33" s="121">
        <f t="shared" si="37"/>
        <v>0</v>
      </c>
      <c r="CL33" s="121">
        <f t="shared" si="38"/>
        <v>0</v>
      </c>
      <c r="CM33" s="121">
        <f t="shared" si="39"/>
        <v>0</v>
      </c>
      <c r="CN33" s="121">
        <f t="shared" si="40"/>
        <v>0</v>
      </c>
      <c r="CO33" s="121">
        <f t="shared" si="41"/>
        <v>0</v>
      </c>
      <c r="CP33" s="121">
        <f t="shared" si="42"/>
        <v>0</v>
      </c>
      <c r="CQ33" s="121">
        <f t="shared" si="43"/>
        <v>263450</v>
      </c>
      <c r="CR33" s="121">
        <f t="shared" si="44"/>
        <v>8654</v>
      </c>
      <c r="CS33" s="121">
        <f t="shared" si="45"/>
        <v>8654</v>
      </c>
      <c r="CT33" s="121">
        <f t="shared" si="46"/>
        <v>0</v>
      </c>
      <c r="CU33" s="121">
        <f t="shared" si="47"/>
        <v>0</v>
      </c>
      <c r="CV33" s="121">
        <f t="shared" si="48"/>
        <v>0</v>
      </c>
      <c r="CW33" s="121">
        <f t="shared" si="49"/>
        <v>0</v>
      </c>
      <c r="CX33" s="121">
        <f t="shared" si="50"/>
        <v>0</v>
      </c>
      <c r="CY33" s="121">
        <f t="shared" si="51"/>
        <v>0</v>
      </c>
      <c r="CZ33" s="121">
        <f t="shared" si="52"/>
        <v>0</v>
      </c>
      <c r="DA33" s="121">
        <f t="shared" si="53"/>
        <v>0</v>
      </c>
      <c r="DB33" s="121">
        <f t="shared" si="54"/>
        <v>254796</v>
      </c>
      <c r="DC33" s="121">
        <f t="shared" si="55"/>
        <v>47736</v>
      </c>
      <c r="DD33" s="121">
        <f t="shared" si="56"/>
        <v>186042</v>
      </c>
      <c r="DE33" s="121">
        <f t="shared" si="57"/>
        <v>21018</v>
      </c>
      <c r="DF33" s="121">
        <f t="shared" si="58"/>
        <v>0</v>
      </c>
      <c r="DG33" s="121">
        <f t="shared" si="59"/>
        <v>32692</v>
      </c>
      <c r="DH33" s="121">
        <f t="shared" si="60"/>
        <v>0</v>
      </c>
      <c r="DI33" s="121">
        <f t="shared" si="61"/>
        <v>0</v>
      </c>
      <c r="DJ33" s="121">
        <f t="shared" si="62"/>
        <v>263450</v>
      </c>
    </row>
    <row r="34" spans="1:114" s="136" customFormat="1" ht="13.5" customHeight="1" x14ac:dyDescent="0.2">
      <c r="A34" s="119" t="s">
        <v>24</v>
      </c>
      <c r="B34" s="120" t="s">
        <v>432</v>
      </c>
      <c r="C34" s="119" t="s">
        <v>433</v>
      </c>
      <c r="D34" s="121">
        <f t="shared" si="0"/>
        <v>209044</v>
      </c>
      <c r="E34" s="121">
        <f t="shared" si="1"/>
        <v>12542</v>
      </c>
      <c r="F34" s="121">
        <v>0</v>
      </c>
      <c r="G34" s="121">
        <v>0</v>
      </c>
      <c r="H34" s="121">
        <v>0</v>
      </c>
      <c r="I34" s="121">
        <v>9762</v>
      </c>
      <c r="J34" s="122" t="s">
        <v>478</v>
      </c>
      <c r="K34" s="121">
        <v>2780</v>
      </c>
      <c r="L34" s="121">
        <v>196502</v>
      </c>
      <c r="M34" s="121">
        <f t="shared" si="3"/>
        <v>46228</v>
      </c>
      <c r="N34" s="121">
        <f t="shared" si="4"/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478</v>
      </c>
      <c r="T34" s="121">
        <v>0</v>
      </c>
      <c r="U34" s="121">
        <v>46228</v>
      </c>
      <c r="V34" s="121">
        <f t="shared" si="29"/>
        <v>255272</v>
      </c>
      <c r="W34" s="121">
        <f t="shared" si="30"/>
        <v>12542</v>
      </c>
      <c r="X34" s="121">
        <f t="shared" si="31"/>
        <v>0</v>
      </c>
      <c r="Y34" s="121">
        <f t="shared" si="32"/>
        <v>0</v>
      </c>
      <c r="Z34" s="121">
        <f t="shared" si="33"/>
        <v>0</v>
      </c>
      <c r="AA34" s="121">
        <f t="shared" si="34"/>
        <v>9762</v>
      </c>
      <c r="AB34" s="122" t="str">
        <f t="shared" si="7"/>
        <v>-</v>
      </c>
      <c r="AC34" s="121">
        <f t="shared" si="8"/>
        <v>2780</v>
      </c>
      <c r="AD34" s="121">
        <f t="shared" si="9"/>
        <v>242730</v>
      </c>
      <c r="AE34" s="121">
        <f t="shared" si="10"/>
        <v>0</v>
      </c>
      <c r="AF34" s="121">
        <f t="shared" si="11"/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 t="shared" si="13"/>
        <v>200471</v>
      </c>
      <c r="AN34" s="121">
        <f t="shared" si="14"/>
        <v>48675</v>
      </c>
      <c r="AO34" s="121">
        <v>20719</v>
      </c>
      <c r="AP34" s="121">
        <v>15153</v>
      </c>
      <c r="AQ34" s="121">
        <v>12803</v>
      </c>
      <c r="AR34" s="121">
        <v>0</v>
      </c>
      <c r="AS34" s="121">
        <f t="shared" si="15"/>
        <v>33140</v>
      </c>
      <c r="AT34" s="121">
        <v>4390</v>
      </c>
      <c r="AU34" s="121">
        <v>25510</v>
      </c>
      <c r="AV34" s="121">
        <v>3240</v>
      </c>
      <c r="AW34" s="121">
        <v>0</v>
      </c>
      <c r="AX34" s="121">
        <f t="shared" si="16"/>
        <v>118656</v>
      </c>
      <c r="AY34" s="121">
        <v>26535</v>
      </c>
      <c r="AZ34" s="121">
        <v>56792</v>
      </c>
      <c r="BA34" s="121">
        <v>27527</v>
      </c>
      <c r="BB34" s="121">
        <v>7802</v>
      </c>
      <c r="BC34" s="121">
        <v>0</v>
      </c>
      <c r="BD34" s="121">
        <v>0</v>
      </c>
      <c r="BE34" s="121">
        <v>8573</v>
      </c>
      <c r="BF34" s="121">
        <f t="shared" si="18"/>
        <v>209044</v>
      </c>
      <c r="BG34" s="121">
        <f t="shared" si="19"/>
        <v>0</v>
      </c>
      <c r="BH34" s="121">
        <f t="shared" si="20"/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 t="shared" si="22"/>
        <v>7244</v>
      </c>
      <c r="BP34" s="121">
        <f t="shared" si="23"/>
        <v>3887</v>
      </c>
      <c r="BQ34" s="121">
        <v>3887</v>
      </c>
      <c r="BR34" s="121">
        <v>0</v>
      </c>
      <c r="BS34" s="121">
        <v>0</v>
      </c>
      <c r="BT34" s="121">
        <v>0</v>
      </c>
      <c r="BU34" s="121">
        <f t="shared" si="24"/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 t="shared" si="25"/>
        <v>3357</v>
      </c>
      <c r="CA34" s="121">
        <v>832</v>
      </c>
      <c r="CB34" s="121">
        <v>2345</v>
      </c>
      <c r="CC34" s="121">
        <v>180</v>
      </c>
      <c r="CD34" s="121">
        <v>0</v>
      </c>
      <c r="CE34" s="121">
        <v>38984</v>
      </c>
      <c r="CF34" s="121">
        <v>0</v>
      </c>
      <c r="CG34" s="121">
        <v>0</v>
      </c>
      <c r="CH34" s="121">
        <f t="shared" si="27"/>
        <v>7244</v>
      </c>
      <c r="CI34" s="121">
        <f t="shared" si="35"/>
        <v>0</v>
      </c>
      <c r="CJ34" s="121">
        <f t="shared" si="36"/>
        <v>0</v>
      </c>
      <c r="CK34" s="121">
        <f t="shared" si="37"/>
        <v>0</v>
      </c>
      <c r="CL34" s="121">
        <f t="shared" si="38"/>
        <v>0</v>
      </c>
      <c r="CM34" s="121">
        <f t="shared" si="39"/>
        <v>0</v>
      </c>
      <c r="CN34" s="121">
        <f t="shared" si="40"/>
        <v>0</v>
      </c>
      <c r="CO34" s="121">
        <f t="shared" si="41"/>
        <v>0</v>
      </c>
      <c r="CP34" s="121">
        <f t="shared" si="42"/>
        <v>0</v>
      </c>
      <c r="CQ34" s="121">
        <f t="shared" si="43"/>
        <v>207715</v>
      </c>
      <c r="CR34" s="121">
        <f t="shared" si="44"/>
        <v>52562</v>
      </c>
      <c r="CS34" s="121">
        <f t="shared" si="45"/>
        <v>24606</v>
      </c>
      <c r="CT34" s="121">
        <f t="shared" si="46"/>
        <v>15153</v>
      </c>
      <c r="CU34" s="121">
        <f t="shared" si="47"/>
        <v>12803</v>
      </c>
      <c r="CV34" s="121">
        <f t="shared" si="48"/>
        <v>0</v>
      </c>
      <c r="CW34" s="121">
        <f t="shared" si="49"/>
        <v>33140</v>
      </c>
      <c r="CX34" s="121">
        <f t="shared" si="50"/>
        <v>4390</v>
      </c>
      <c r="CY34" s="121">
        <f t="shared" si="51"/>
        <v>25510</v>
      </c>
      <c r="CZ34" s="121">
        <f t="shared" si="52"/>
        <v>3240</v>
      </c>
      <c r="DA34" s="121">
        <f t="shared" si="53"/>
        <v>0</v>
      </c>
      <c r="DB34" s="121">
        <f t="shared" si="54"/>
        <v>122013</v>
      </c>
      <c r="DC34" s="121">
        <f t="shared" si="55"/>
        <v>27367</v>
      </c>
      <c r="DD34" s="121">
        <f t="shared" si="56"/>
        <v>59137</v>
      </c>
      <c r="DE34" s="121">
        <f t="shared" si="57"/>
        <v>27707</v>
      </c>
      <c r="DF34" s="121">
        <f t="shared" si="58"/>
        <v>7802</v>
      </c>
      <c r="DG34" s="121">
        <f t="shared" si="59"/>
        <v>38984</v>
      </c>
      <c r="DH34" s="121">
        <f t="shared" si="60"/>
        <v>0</v>
      </c>
      <c r="DI34" s="121">
        <f t="shared" si="61"/>
        <v>8573</v>
      </c>
      <c r="DJ34" s="121">
        <f t="shared" si="62"/>
        <v>216288</v>
      </c>
    </row>
    <row r="35" spans="1:114" s="136" customFormat="1" ht="13.5" customHeight="1" x14ac:dyDescent="0.2">
      <c r="A35" s="119" t="s">
        <v>24</v>
      </c>
      <c r="B35" s="120" t="s">
        <v>437</v>
      </c>
      <c r="C35" s="119" t="s">
        <v>438</v>
      </c>
      <c r="D35" s="121">
        <f t="shared" si="0"/>
        <v>229177</v>
      </c>
      <c r="E35" s="121">
        <f t="shared" si="1"/>
        <v>20270</v>
      </c>
      <c r="F35" s="121">
        <v>0</v>
      </c>
      <c r="G35" s="121">
        <v>0</v>
      </c>
      <c r="H35" s="121">
        <v>0</v>
      </c>
      <c r="I35" s="121">
        <v>17390</v>
      </c>
      <c r="J35" s="122" t="s">
        <v>478</v>
      </c>
      <c r="K35" s="121">
        <v>2880</v>
      </c>
      <c r="L35" s="121">
        <v>208907</v>
      </c>
      <c r="M35" s="121">
        <f t="shared" si="3"/>
        <v>56520</v>
      </c>
      <c r="N35" s="121">
        <f t="shared" si="4"/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478</v>
      </c>
      <c r="T35" s="121">
        <v>0</v>
      </c>
      <c r="U35" s="121">
        <v>56520</v>
      </c>
      <c r="V35" s="121">
        <f t="shared" si="29"/>
        <v>285697</v>
      </c>
      <c r="W35" s="121">
        <f t="shared" si="30"/>
        <v>20270</v>
      </c>
      <c r="X35" s="121">
        <f t="shared" si="31"/>
        <v>0</v>
      </c>
      <c r="Y35" s="121">
        <f t="shared" si="32"/>
        <v>0</v>
      </c>
      <c r="Z35" s="121">
        <f t="shared" si="33"/>
        <v>0</v>
      </c>
      <c r="AA35" s="121">
        <f t="shared" si="34"/>
        <v>17390</v>
      </c>
      <c r="AB35" s="122" t="str">
        <f t="shared" si="7"/>
        <v>-</v>
      </c>
      <c r="AC35" s="121">
        <f t="shared" si="8"/>
        <v>2880</v>
      </c>
      <c r="AD35" s="121">
        <f t="shared" si="9"/>
        <v>265427</v>
      </c>
      <c r="AE35" s="121">
        <f t="shared" si="10"/>
        <v>58854</v>
      </c>
      <c r="AF35" s="121">
        <f t="shared" si="11"/>
        <v>58854</v>
      </c>
      <c r="AG35" s="121">
        <v>0</v>
      </c>
      <c r="AH35" s="121">
        <v>49734</v>
      </c>
      <c r="AI35" s="121">
        <v>9120</v>
      </c>
      <c r="AJ35" s="121">
        <v>0</v>
      </c>
      <c r="AK35" s="121">
        <v>0</v>
      </c>
      <c r="AL35" s="121">
        <v>0</v>
      </c>
      <c r="AM35" s="121">
        <f t="shared" si="13"/>
        <v>158239</v>
      </c>
      <c r="AN35" s="121">
        <f t="shared" si="14"/>
        <v>42814</v>
      </c>
      <c r="AO35" s="121">
        <v>12953</v>
      </c>
      <c r="AP35" s="121">
        <v>7630</v>
      </c>
      <c r="AQ35" s="121">
        <v>16468</v>
      </c>
      <c r="AR35" s="121">
        <v>5763</v>
      </c>
      <c r="AS35" s="121">
        <f t="shared" si="15"/>
        <v>41405</v>
      </c>
      <c r="AT35" s="121">
        <v>2991</v>
      </c>
      <c r="AU35" s="121">
        <v>36637</v>
      </c>
      <c r="AV35" s="121">
        <v>1777</v>
      </c>
      <c r="AW35" s="121">
        <v>2671</v>
      </c>
      <c r="AX35" s="121">
        <f t="shared" si="16"/>
        <v>71349</v>
      </c>
      <c r="AY35" s="121">
        <v>19827</v>
      </c>
      <c r="AZ35" s="121">
        <v>47341</v>
      </c>
      <c r="BA35" s="121">
        <v>1020</v>
      </c>
      <c r="BB35" s="121">
        <v>3161</v>
      </c>
      <c r="BC35" s="121">
        <v>0</v>
      </c>
      <c r="BD35" s="121">
        <v>0</v>
      </c>
      <c r="BE35" s="121">
        <v>12084</v>
      </c>
      <c r="BF35" s="121">
        <f t="shared" si="18"/>
        <v>229177</v>
      </c>
      <c r="BG35" s="121">
        <f t="shared" si="19"/>
        <v>0</v>
      </c>
      <c r="BH35" s="121">
        <f t="shared" si="20"/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 t="shared" si="22"/>
        <v>0</v>
      </c>
      <c r="BP35" s="121">
        <f t="shared" si="23"/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 t="shared" si="24"/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 t="shared" si="25"/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56520</v>
      </c>
      <c r="CF35" s="121">
        <v>0</v>
      </c>
      <c r="CG35" s="121">
        <v>0</v>
      </c>
      <c r="CH35" s="121">
        <f t="shared" si="27"/>
        <v>0</v>
      </c>
      <c r="CI35" s="121">
        <f t="shared" si="35"/>
        <v>58854</v>
      </c>
      <c r="CJ35" s="121">
        <f t="shared" si="36"/>
        <v>58854</v>
      </c>
      <c r="CK35" s="121">
        <f t="shared" si="37"/>
        <v>0</v>
      </c>
      <c r="CL35" s="121">
        <f t="shared" si="38"/>
        <v>49734</v>
      </c>
      <c r="CM35" s="121">
        <f t="shared" si="39"/>
        <v>9120</v>
      </c>
      <c r="CN35" s="121">
        <f t="shared" si="40"/>
        <v>0</v>
      </c>
      <c r="CO35" s="121">
        <f t="shared" si="41"/>
        <v>0</v>
      </c>
      <c r="CP35" s="121">
        <f t="shared" si="42"/>
        <v>0</v>
      </c>
      <c r="CQ35" s="121">
        <f t="shared" si="43"/>
        <v>158239</v>
      </c>
      <c r="CR35" s="121">
        <f t="shared" si="44"/>
        <v>42814</v>
      </c>
      <c r="CS35" s="121">
        <f t="shared" si="45"/>
        <v>12953</v>
      </c>
      <c r="CT35" s="121">
        <f t="shared" si="46"/>
        <v>7630</v>
      </c>
      <c r="CU35" s="121">
        <f t="shared" si="47"/>
        <v>16468</v>
      </c>
      <c r="CV35" s="121">
        <f t="shared" si="48"/>
        <v>5763</v>
      </c>
      <c r="CW35" s="121">
        <f t="shared" si="49"/>
        <v>41405</v>
      </c>
      <c r="CX35" s="121">
        <f t="shared" si="50"/>
        <v>2991</v>
      </c>
      <c r="CY35" s="121">
        <f t="shared" si="51"/>
        <v>36637</v>
      </c>
      <c r="CZ35" s="121">
        <f t="shared" si="52"/>
        <v>1777</v>
      </c>
      <c r="DA35" s="121">
        <f t="shared" si="53"/>
        <v>2671</v>
      </c>
      <c r="DB35" s="121">
        <f t="shared" si="54"/>
        <v>71349</v>
      </c>
      <c r="DC35" s="121">
        <f t="shared" si="55"/>
        <v>19827</v>
      </c>
      <c r="DD35" s="121">
        <f t="shared" si="56"/>
        <v>47341</v>
      </c>
      <c r="DE35" s="121">
        <f t="shared" si="57"/>
        <v>1020</v>
      </c>
      <c r="DF35" s="121">
        <f t="shared" si="58"/>
        <v>3161</v>
      </c>
      <c r="DG35" s="121">
        <f t="shared" si="59"/>
        <v>56520</v>
      </c>
      <c r="DH35" s="121">
        <f t="shared" si="60"/>
        <v>0</v>
      </c>
      <c r="DI35" s="121">
        <f t="shared" si="61"/>
        <v>12084</v>
      </c>
      <c r="DJ35" s="121">
        <f t="shared" si="62"/>
        <v>229177</v>
      </c>
    </row>
    <row r="36" spans="1:114" s="136" customFormat="1" ht="13.5" customHeight="1" x14ac:dyDescent="0.2">
      <c r="A36" s="119" t="s">
        <v>24</v>
      </c>
      <c r="B36" s="120" t="s">
        <v>440</v>
      </c>
      <c r="C36" s="119" t="s">
        <v>441</v>
      </c>
      <c r="D36" s="121">
        <f t="shared" si="0"/>
        <v>438877</v>
      </c>
      <c r="E36" s="121">
        <f t="shared" si="1"/>
        <v>44022</v>
      </c>
      <c r="F36" s="121">
        <v>0</v>
      </c>
      <c r="G36" s="121">
        <v>0</v>
      </c>
      <c r="H36" s="121">
        <v>0</v>
      </c>
      <c r="I36" s="121">
        <v>34686</v>
      </c>
      <c r="J36" s="122" t="s">
        <v>478</v>
      </c>
      <c r="K36" s="121">
        <v>9336</v>
      </c>
      <c r="L36" s="121">
        <v>394855</v>
      </c>
      <c r="M36" s="121">
        <f t="shared" si="3"/>
        <v>34797</v>
      </c>
      <c r="N36" s="121">
        <f t="shared" si="4"/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478</v>
      </c>
      <c r="T36" s="121">
        <v>0</v>
      </c>
      <c r="U36" s="121">
        <v>34797</v>
      </c>
      <c r="V36" s="121">
        <f t="shared" si="29"/>
        <v>473674</v>
      </c>
      <c r="W36" s="121">
        <f t="shared" si="30"/>
        <v>44022</v>
      </c>
      <c r="X36" s="121">
        <f t="shared" si="31"/>
        <v>0</v>
      </c>
      <c r="Y36" s="121">
        <f t="shared" si="32"/>
        <v>0</v>
      </c>
      <c r="Z36" s="121">
        <f t="shared" si="33"/>
        <v>0</v>
      </c>
      <c r="AA36" s="121">
        <f t="shared" si="34"/>
        <v>34686</v>
      </c>
      <c r="AB36" s="122" t="str">
        <f t="shared" si="7"/>
        <v>-</v>
      </c>
      <c r="AC36" s="121">
        <f t="shared" si="8"/>
        <v>9336</v>
      </c>
      <c r="AD36" s="121">
        <f t="shared" si="9"/>
        <v>429652</v>
      </c>
      <c r="AE36" s="121">
        <f t="shared" si="10"/>
        <v>0</v>
      </c>
      <c r="AF36" s="121">
        <f t="shared" si="11"/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 t="shared" si="13"/>
        <v>438877</v>
      </c>
      <c r="AN36" s="121">
        <f t="shared" si="14"/>
        <v>28910</v>
      </c>
      <c r="AO36" s="121">
        <v>0</v>
      </c>
      <c r="AP36" s="121">
        <v>0</v>
      </c>
      <c r="AQ36" s="121">
        <v>23128</v>
      </c>
      <c r="AR36" s="121">
        <v>5782</v>
      </c>
      <c r="AS36" s="121">
        <f t="shared" si="15"/>
        <v>183877</v>
      </c>
      <c r="AT36" s="121">
        <v>1508</v>
      </c>
      <c r="AU36" s="121">
        <v>174314</v>
      </c>
      <c r="AV36" s="121">
        <v>8055</v>
      </c>
      <c r="AW36" s="121">
        <v>0</v>
      </c>
      <c r="AX36" s="121">
        <f t="shared" si="16"/>
        <v>226090</v>
      </c>
      <c r="AY36" s="121">
        <v>61367</v>
      </c>
      <c r="AZ36" s="121">
        <v>161272</v>
      </c>
      <c r="BA36" s="121">
        <v>3451</v>
      </c>
      <c r="BB36" s="121">
        <v>0</v>
      </c>
      <c r="BC36" s="121">
        <v>0</v>
      </c>
      <c r="BD36" s="121">
        <v>0</v>
      </c>
      <c r="BE36" s="121">
        <v>0</v>
      </c>
      <c r="BF36" s="121">
        <f t="shared" si="18"/>
        <v>438877</v>
      </c>
      <c r="BG36" s="121">
        <f t="shared" si="19"/>
        <v>0</v>
      </c>
      <c r="BH36" s="121">
        <f t="shared" si="20"/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 t="shared" si="22"/>
        <v>34797</v>
      </c>
      <c r="BP36" s="121">
        <f t="shared" si="23"/>
        <v>11564</v>
      </c>
      <c r="BQ36" s="121">
        <v>0</v>
      </c>
      <c r="BR36" s="121">
        <v>0</v>
      </c>
      <c r="BS36" s="121">
        <v>0</v>
      </c>
      <c r="BT36" s="121">
        <v>11564</v>
      </c>
      <c r="BU36" s="121">
        <f t="shared" si="24"/>
        <v>21174</v>
      </c>
      <c r="BV36" s="121">
        <v>0</v>
      </c>
      <c r="BW36" s="121">
        <v>21174</v>
      </c>
      <c r="BX36" s="121">
        <v>0</v>
      </c>
      <c r="BY36" s="121">
        <v>0</v>
      </c>
      <c r="BZ36" s="121">
        <f t="shared" si="25"/>
        <v>2059</v>
      </c>
      <c r="CA36" s="121">
        <v>0</v>
      </c>
      <c r="CB36" s="121">
        <v>0</v>
      </c>
      <c r="CC36" s="121">
        <v>2059</v>
      </c>
      <c r="CD36" s="121">
        <v>0</v>
      </c>
      <c r="CE36" s="121">
        <v>0</v>
      </c>
      <c r="CF36" s="121">
        <v>0</v>
      </c>
      <c r="CG36" s="121">
        <v>0</v>
      </c>
      <c r="CH36" s="121">
        <f t="shared" si="27"/>
        <v>34797</v>
      </c>
      <c r="CI36" s="121">
        <f t="shared" si="35"/>
        <v>0</v>
      </c>
      <c r="CJ36" s="121">
        <f t="shared" si="36"/>
        <v>0</v>
      </c>
      <c r="CK36" s="121">
        <f t="shared" si="37"/>
        <v>0</v>
      </c>
      <c r="CL36" s="121">
        <f t="shared" si="38"/>
        <v>0</v>
      </c>
      <c r="CM36" s="121">
        <f t="shared" si="39"/>
        <v>0</v>
      </c>
      <c r="CN36" s="121">
        <f t="shared" si="40"/>
        <v>0</v>
      </c>
      <c r="CO36" s="121">
        <f t="shared" si="41"/>
        <v>0</v>
      </c>
      <c r="CP36" s="121">
        <f t="shared" si="42"/>
        <v>0</v>
      </c>
      <c r="CQ36" s="121">
        <f t="shared" si="43"/>
        <v>473674</v>
      </c>
      <c r="CR36" s="121">
        <f t="shared" si="44"/>
        <v>40474</v>
      </c>
      <c r="CS36" s="121">
        <f t="shared" si="45"/>
        <v>0</v>
      </c>
      <c r="CT36" s="121">
        <f t="shared" si="46"/>
        <v>0</v>
      </c>
      <c r="CU36" s="121">
        <f t="shared" si="47"/>
        <v>23128</v>
      </c>
      <c r="CV36" s="121">
        <f t="shared" si="48"/>
        <v>17346</v>
      </c>
      <c r="CW36" s="121">
        <f t="shared" si="49"/>
        <v>205051</v>
      </c>
      <c r="CX36" s="121">
        <f t="shared" si="50"/>
        <v>1508</v>
      </c>
      <c r="CY36" s="121">
        <f t="shared" si="51"/>
        <v>195488</v>
      </c>
      <c r="CZ36" s="121">
        <f t="shared" si="52"/>
        <v>8055</v>
      </c>
      <c r="DA36" s="121">
        <f t="shared" si="53"/>
        <v>0</v>
      </c>
      <c r="DB36" s="121">
        <f t="shared" si="54"/>
        <v>228149</v>
      </c>
      <c r="DC36" s="121">
        <f t="shared" si="55"/>
        <v>61367</v>
      </c>
      <c r="DD36" s="121">
        <f t="shared" si="56"/>
        <v>161272</v>
      </c>
      <c r="DE36" s="121">
        <f t="shared" si="57"/>
        <v>5510</v>
      </c>
      <c r="DF36" s="121">
        <f t="shared" si="58"/>
        <v>0</v>
      </c>
      <c r="DG36" s="121">
        <f t="shared" si="59"/>
        <v>0</v>
      </c>
      <c r="DH36" s="121">
        <f t="shared" si="60"/>
        <v>0</v>
      </c>
      <c r="DI36" s="121">
        <f t="shared" si="61"/>
        <v>0</v>
      </c>
      <c r="DJ36" s="121">
        <f t="shared" si="62"/>
        <v>473674</v>
      </c>
    </row>
    <row r="37" spans="1:114" s="136" customFormat="1" ht="13.5" customHeight="1" x14ac:dyDescent="0.2">
      <c r="A37" s="119" t="s">
        <v>24</v>
      </c>
      <c r="B37" s="120" t="s">
        <v>443</v>
      </c>
      <c r="C37" s="119" t="s">
        <v>444</v>
      </c>
      <c r="D37" s="121">
        <f t="shared" si="0"/>
        <v>363926</v>
      </c>
      <c r="E37" s="121">
        <f t="shared" si="1"/>
        <v>20875</v>
      </c>
      <c r="F37" s="121">
        <v>0</v>
      </c>
      <c r="G37" s="121">
        <v>0</v>
      </c>
      <c r="H37" s="121">
        <v>0</v>
      </c>
      <c r="I37" s="121">
        <v>20875</v>
      </c>
      <c r="J37" s="122" t="s">
        <v>478</v>
      </c>
      <c r="K37" s="121">
        <v>0</v>
      </c>
      <c r="L37" s="121">
        <v>343051</v>
      </c>
      <c r="M37" s="121">
        <f t="shared" si="3"/>
        <v>35325</v>
      </c>
      <c r="N37" s="121">
        <f t="shared" si="4"/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478</v>
      </c>
      <c r="T37" s="121">
        <v>0</v>
      </c>
      <c r="U37" s="121">
        <v>35325</v>
      </c>
      <c r="V37" s="121">
        <f t="shared" si="29"/>
        <v>399251</v>
      </c>
      <c r="W37" s="121">
        <f t="shared" si="30"/>
        <v>20875</v>
      </c>
      <c r="X37" s="121">
        <f t="shared" si="31"/>
        <v>0</v>
      </c>
      <c r="Y37" s="121">
        <f t="shared" si="32"/>
        <v>0</v>
      </c>
      <c r="Z37" s="121">
        <f t="shared" si="33"/>
        <v>0</v>
      </c>
      <c r="AA37" s="121">
        <f t="shared" si="34"/>
        <v>20875</v>
      </c>
      <c r="AB37" s="122" t="str">
        <f t="shared" si="7"/>
        <v>-</v>
      </c>
      <c r="AC37" s="121">
        <f t="shared" si="8"/>
        <v>0</v>
      </c>
      <c r="AD37" s="121">
        <f t="shared" si="9"/>
        <v>378376</v>
      </c>
      <c r="AE37" s="121">
        <f t="shared" si="10"/>
        <v>0</v>
      </c>
      <c r="AF37" s="121">
        <f t="shared" si="11"/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 t="shared" si="13"/>
        <v>352701</v>
      </c>
      <c r="AN37" s="121">
        <f t="shared" si="14"/>
        <v>20479</v>
      </c>
      <c r="AO37" s="121">
        <v>20479</v>
      </c>
      <c r="AP37" s="121">
        <v>0</v>
      </c>
      <c r="AQ37" s="121">
        <v>0</v>
      </c>
      <c r="AR37" s="121">
        <v>0</v>
      </c>
      <c r="AS37" s="121">
        <f t="shared" si="15"/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 t="shared" si="16"/>
        <v>332222</v>
      </c>
      <c r="AY37" s="121">
        <v>54899</v>
      </c>
      <c r="AZ37" s="121">
        <v>242061</v>
      </c>
      <c r="BA37" s="121">
        <v>27307</v>
      </c>
      <c r="BB37" s="121">
        <v>7955</v>
      </c>
      <c r="BC37" s="121">
        <v>0</v>
      </c>
      <c r="BD37" s="121">
        <v>0</v>
      </c>
      <c r="BE37" s="121">
        <v>11225</v>
      </c>
      <c r="BF37" s="121">
        <f t="shared" si="18"/>
        <v>363926</v>
      </c>
      <c r="BG37" s="121">
        <f t="shared" si="19"/>
        <v>0</v>
      </c>
      <c r="BH37" s="121">
        <f t="shared" si="20"/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 t="shared" si="22"/>
        <v>35325</v>
      </c>
      <c r="BP37" s="121">
        <f t="shared" si="23"/>
        <v>1988</v>
      </c>
      <c r="BQ37" s="121">
        <v>1988</v>
      </c>
      <c r="BR37" s="121">
        <v>0</v>
      </c>
      <c r="BS37" s="121">
        <v>0</v>
      </c>
      <c r="BT37" s="121">
        <v>0</v>
      </c>
      <c r="BU37" s="121">
        <f t="shared" si="24"/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 t="shared" si="25"/>
        <v>33337</v>
      </c>
      <c r="CA37" s="121">
        <v>0</v>
      </c>
      <c r="CB37" s="121">
        <v>33337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 t="shared" si="27"/>
        <v>35325</v>
      </c>
      <c r="CI37" s="121">
        <f t="shared" si="35"/>
        <v>0</v>
      </c>
      <c r="CJ37" s="121">
        <f t="shared" si="36"/>
        <v>0</v>
      </c>
      <c r="CK37" s="121">
        <f t="shared" si="37"/>
        <v>0</v>
      </c>
      <c r="CL37" s="121">
        <f t="shared" si="38"/>
        <v>0</v>
      </c>
      <c r="CM37" s="121">
        <f t="shared" si="39"/>
        <v>0</v>
      </c>
      <c r="CN37" s="121">
        <f t="shared" si="40"/>
        <v>0</v>
      </c>
      <c r="CO37" s="121">
        <f t="shared" si="41"/>
        <v>0</v>
      </c>
      <c r="CP37" s="121">
        <f t="shared" si="42"/>
        <v>0</v>
      </c>
      <c r="CQ37" s="121">
        <f t="shared" si="43"/>
        <v>388026</v>
      </c>
      <c r="CR37" s="121">
        <f t="shared" si="44"/>
        <v>22467</v>
      </c>
      <c r="CS37" s="121">
        <f t="shared" si="45"/>
        <v>22467</v>
      </c>
      <c r="CT37" s="121">
        <f t="shared" si="46"/>
        <v>0</v>
      </c>
      <c r="CU37" s="121">
        <f t="shared" si="47"/>
        <v>0</v>
      </c>
      <c r="CV37" s="121">
        <f t="shared" si="48"/>
        <v>0</v>
      </c>
      <c r="CW37" s="121">
        <f t="shared" si="49"/>
        <v>0</v>
      </c>
      <c r="CX37" s="121">
        <f t="shared" si="50"/>
        <v>0</v>
      </c>
      <c r="CY37" s="121">
        <f t="shared" si="51"/>
        <v>0</v>
      </c>
      <c r="CZ37" s="121">
        <f t="shared" si="52"/>
        <v>0</v>
      </c>
      <c r="DA37" s="121">
        <f t="shared" si="53"/>
        <v>0</v>
      </c>
      <c r="DB37" s="121">
        <f t="shared" si="54"/>
        <v>365559</v>
      </c>
      <c r="DC37" s="121">
        <f t="shared" si="55"/>
        <v>54899</v>
      </c>
      <c r="DD37" s="121">
        <f t="shared" si="56"/>
        <v>275398</v>
      </c>
      <c r="DE37" s="121">
        <f t="shared" si="57"/>
        <v>27307</v>
      </c>
      <c r="DF37" s="121">
        <f t="shared" si="58"/>
        <v>7955</v>
      </c>
      <c r="DG37" s="121">
        <f t="shared" si="59"/>
        <v>0</v>
      </c>
      <c r="DH37" s="121">
        <f t="shared" si="60"/>
        <v>0</v>
      </c>
      <c r="DI37" s="121">
        <f t="shared" si="61"/>
        <v>11225</v>
      </c>
      <c r="DJ37" s="121">
        <f t="shared" si="62"/>
        <v>399251</v>
      </c>
    </row>
    <row r="38" spans="1:114" s="136" customFormat="1" ht="13.5" customHeight="1" x14ac:dyDescent="0.2">
      <c r="A38" s="119" t="s">
        <v>24</v>
      </c>
      <c r="B38" s="120" t="s">
        <v>446</v>
      </c>
      <c r="C38" s="119" t="s">
        <v>447</v>
      </c>
      <c r="D38" s="121">
        <f t="shared" si="0"/>
        <v>737839</v>
      </c>
      <c r="E38" s="121">
        <f t="shared" si="1"/>
        <v>28051</v>
      </c>
      <c r="F38" s="121">
        <v>0</v>
      </c>
      <c r="G38" s="121">
        <v>0</v>
      </c>
      <c r="H38" s="121">
        <v>0</v>
      </c>
      <c r="I38" s="121">
        <v>11984</v>
      </c>
      <c r="J38" s="122" t="s">
        <v>478</v>
      </c>
      <c r="K38" s="121">
        <v>16067</v>
      </c>
      <c r="L38" s="121">
        <v>709788</v>
      </c>
      <c r="M38" s="121">
        <f t="shared" si="3"/>
        <v>207358</v>
      </c>
      <c r="N38" s="121">
        <f t="shared" si="4"/>
        <v>207358</v>
      </c>
      <c r="O38" s="121">
        <v>0</v>
      </c>
      <c r="P38" s="121">
        <v>0</v>
      </c>
      <c r="Q38" s="121">
        <v>0</v>
      </c>
      <c r="R38" s="121">
        <v>0</v>
      </c>
      <c r="S38" s="122" t="s">
        <v>478</v>
      </c>
      <c r="T38" s="121">
        <v>207358</v>
      </c>
      <c r="U38" s="121">
        <v>0</v>
      </c>
      <c r="V38" s="121">
        <f t="shared" si="29"/>
        <v>945197</v>
      </c>
      <c r="W38" s="121">
        <f t="shared" si="30"/>
        <v>235409</v>
      </c>
      <c r="X38" s="121">
        <f t="shared" si="31"/>
        <v>0</v>
      </c>
      <c r="Y38" s="121">
        <f t="shared" si="32"/>
        <v>0</v>
      </c>
      <c r="Z38" s="121">
        <f t="shared" si="33"/>
        <v>0</v>
      </c>
      <c r="AA38" s="121">
        <f t="shared" si="34"/>
        <v>11984</v>
      </c>
      <c r="AB38" s="122" t="str">
        <f t="shared" si="7"/>
        <v>-</v>
      </c>
      <c r="AC38" s="121">
        <f t="shared" si="8"/>
        <v>223425</v>
      </c>
      <c r="AD38" s="121">
        <f t="shared" si="9"/>
        <v>709788</v>
      </c>
      <c r="AE38" s="121">
        <f t="shared" si="10"/>
        <v>48668</v>
      </c>
      <c r="AF38" s="121">
        <f t="shared" si="11"/>
        <v>48668</v>
      </c>
      <c r="AG38" s="121">
        <v>0</v>
      </c>
      <c r="AH38" s="121">
        <v>48668</v>
      </c>
      <c r="AI38" s="121">
        <v>0</v>
      </c>
      <c r="AJ38" s="121">
        <v>0</v>
      </c>
      <c r="AK38" s="121">
        <v>0</v>
      </c>
      <c r="AL38" s="121">
        <v>0</v>
      </c>
      <c r="AM38" s="121">
        <f t="shared" si="13"/>
        <v>689171</v>
      </c>
      <c r="AN38" s="121">
        <f t="shared" si="14"/>
        <v>25143</v>
      </c>
      <c r="AO38" s="121">
        <v>7662</v>
      </c>
      <c r="AP38" s="121">
        <v>9819</v>
      </c>
      <c r="AQ38" s="121">
        <v>7662</v>
      </c>
      <c r="AR38" s="121">
        <v>0</v>
      </c>
      <c r="AS38" s="121">
        <f t="shared" si="15"/>
        <v>287470</v>
      </c>
      <c r="AT38" s="121">
        <v>7086</v>
      </c>
      <c r="AU38" s="121">
        <v>168832</v>
      </c>
      <c r="AV38" s="121">
        <v>111552</v>
      </c>
      <c r="AW38" s="121">
        <v>6713</v>
      </c>
      <c r="AX38" s="121">
        <f t="shared" si="16"/>
        <v>369845</v>
      </c>
      <c r="AY38" s="121">
        <v>86543</v>
      </c>
      <c r="AZ38" s="121">
        <v>174964</v>
      </c>
      <c r="BA38" s="121">
        <v>106940</v>
      </c>
      <c r="BB38" s="121">
        <v>1398</v>
      </c>
      <c r="BC38" s="121">
        <v>0</v>
      </c>
      <c r="BD38" s="121">
        <v>0</v>
      </c>
      <c r="BE38" s="121">
        <v>0</v>
      </c>
      <c r="BF38" s="121">
        <f t="shared" si="18"/>
        <v>737839</v>
      </c>
      <c r="BG38" s="121">
        <f t="shared" si="19"/>
        <v>0</v>
      </c>
      <c r="BH38" s="121">
        <f t="shared" si="20"/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 t="shared" si="22"/>
        <v>0</v>
      </c>
      <c r="BP38" s="121">
        <f t="shared" si="23"/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 t="shared" si="24"/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 t="shared" si="25"/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207358</v>
      </c>
      <c r="CF38" s="121">
        <v>0</v>
      </c>
      <c r="CG38" s="121">
        <v>0</v>
      </c>
      <c r="CH38" s="121">
        <f t="shared" si="27"/>
        <v>0</v>
      </c>
      <c r="CI38" s="121">
        <f t="shared" si="35"/>
        <v>48668</v>
      </c>
      <c r="CJ38" s="121">
        <f t="shared" si="36"/>
        <v>48668</v>
      </c>
      <c r="CK38" s="121">
        <f t="shared" si="37"/>
        <v>0</v>
      </c>
      <c r="CL38" s="121">
        <f t="shared" si="38"/>
        <v>48668</v>
      </c>
      <c r="CM38" s="121">
        <f t="shared" si="39"/>
        <v>0</v>
      </c>
      <c r="CN38" s="121">
        <f t="shared" si="40"/>
        <v>0</v>
      </c>
      <c r="CO38" s="121">
        <f t="shared" si="41"/>
        <v>0</v>
      </c>
      <c r="CP38" s="121">
        <f t="shared" si="42"/>
        <v>0</v>
      </c>
      <c r="CQ38" s="121">
        <f t="shared" si="43"/>
        <v>689171</v>
      </c>
      <c r="CR38" s="121">
        <f t="shared" si="44"/>
        <v>25143</v>
      </c>
      <c r="CS38" s="121">
        <f t="shared" si="45"/>
        <v>7662</v>
      </c>
      <c r="CT38" s="121">
        <f t="shared" si="46"/>
        <v>9819</v>
      </c>
      <c r="CU38" s="121">
        <f t="shared" si="47"/>
        <v>7662</v>
      </c>
      <c r="CV38" s="121">
        <f t="shared" si="48"/>
        <v>0</v>
      </c>
      <c r="CW38" s="121">
        <f t="shared" si="49"/>
        <v>287470</v>
      </c>
      <c r="CX38" s="121">
        <f t="shared" si="50"/>
        <v>7086</v>
      </c>
      <c r="CY38" s="121">
        <f t="shared" si="51"/>
        <v>168832</v>
      </c>
      <c r="CZ38" s="121">
        <f t="shared" si="52"/>
        <v>111552</v>
      </c>
      <c r="DA38" s="121">
        <f t="shared" si="53"/>
        <v>6713</v>
      </c>
      <c r="DB38" s="121">
        <f t="shared" si="54"/>
        <v>369845</v>
      </c>
      <c r="DC38" s="121">
        <f t="shared" si="55"/>
        <v>86543</v>
      </c>
      <c r="DD38" s="121">
        <f t="shared" si="56"/>
        <v>174964</v>
      </c>
      <c r="DE38" s="121">
        <f t="shared" si="57"/>
        <v>106940</v>
      </c>
      <c r="DF38" s="121">
        <f t="shared" si="58"/>
        <v>1398</v>
      </c>
      <c r="DG38" s="121">
        <f t="shared" si="59"/>
        <v>207358</v>
      </c>
      <c r="DH38" s="121">
        <f t="shared" si="60"/>
        <v>0</v>
      </c>
      <c r="DI38" s="121">
        <f t="shared" si="61"/>
        <v>0</v>
      </c>
      <c r="DJ38" s="121">
        <f t="shared" si="62"/>
        <v>737839</v>
      </c>
    </row>
    <row r="39" spans="1:114" s="136" customFormat="1" ht="13.5" customHeight="1" x14ac:dyDescent="0.2">
      <c r="A39" s="119" t="s">
        <v>24</v>
      </c>
      <c r="B39" s="120" t="s">
        <v>450</v>
      </c>
      <c r="C39" s="119" t="s">
        <v>451</v>
      </c>
      <c r="D39" s="121">
        <f t="shared" si="0"/>
        <v>245002</v>
      </c>
      <c r="E39" s="121">
        <f t="shared" si="1"/>
        <v>1457</v>
      </c>
      <c r="F39" s="121">
        <v>0</v>
      </c>
      <c r="G39" s="121">
        <v>0</v>
      </c>
      <c r="H39" s="121">
        <v>0</v>
      </c>
      <c r="I39" s="121">
        <v>0</v>
      </c>
      <c r="J39" s="122" t="s">
        <v>478</v>
      </c>
      <c r="K39" s="121">
        <v>1457</v>
      </c>
      <c r="L39" s="121">
        <v>243545</v>
      </c>
      <c r="M39" s="121">
        <f t="shared" si="3"/>
        <v>54820</v>
      </c>
      <c r="N39" s="121">
        <f t="shared" si="4"/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478</v>
      </c>
      <c r="T39" s="121">
        <v>0</v>
      </c>
      <c r="U39" s="121">
        <v>54820</v>
      </c>
      <c r="V39" s="121">
        <f t="shared" si="29"/>
        <v>299822</v>
      </c>
      <c r="W39" s="121">
        <f t="shared" si="30"/>
        <v>1457</v>
      </c>
      <c r="X39" s="121">
        <f t="shared" si="31"/>
        <v>0</v>
      </c>
      <c r="Y39" s="121">
        <f t="shared" si="32"/>
        <v>0</v>
      </c>
      <c r="Z39" s="121">
        <f t="shared" si="33"/>
        <v>0</v>
      </c>
      <c r="AA39" s="121">
        <f t="shared" si="34"/>
        <v>0</v>
      </c>
      <c r="AB39" s="122" t="str">
        <f t="shared" si="7"/>
        <v>-</v>
      </c>
      <c r="AC39" s="121">
        <f t="shared" si="8"/>
        <v>1457</v>
      </c>
      <c r="AD39" s="121">
        <f t="shared" si="9"/>
        <v>298365</v>
      </c>
      <c r="AE39" s="121">
        <f t="shared" si="10"/>
        <v>0</v>
      </c>
      <c r="AF39" s="121">
        <f t="shared" si="11"/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64805</v>
      </c>
      <c r="AM39" s="121">
        <f t="shared" si="13"/>
        <v>83299</v>
      </c>
      <c r="AN39" s="121">
        <f t="shared" si="14"/>
        <v>13495</v>
      </c>
      <c r="AO39" s="121">
        <v>13495</v>
      </c>
      <c r="AP39" s="121">
        <v>0</v>
      </c>
      <c r="AQ39" s="121">
        <v>0</v>
      </c>
      <c r="AR39" s="121">
        <v>0</v>
      </c>
      <c r="AS39" s="121">
        <f t="shared" si="15"/>
        <v>10164</v>
      </c>
      <c r="AT39" s="121">
        <v>547</v>
      </c>
      <c r="AU39" s="121">
        <v>0</v>
      </c>
      <c r="AV39" s="121">
        <v>9617</v>
      </c>
      <c r="AW39" s="121">
        <v>0</v>
      </c>
      <c r="AX39" s="121">
        <f t="shared" si="16"/>
        <v>59640</v>
      </c>
      <c r="AY39" s="121">
        <v>46796</v>
      </c>
      <c r="AZ39" s="121">
        <v>10655</v>
      </c>
      <c r="BA39" s="121">
        <v>2189</v>
      </c>
      <c r="BB39" s="121">
        <v>0</v>
      </c>
      <c r="BC39" s="121">
        <v>96898</v>
      </c>
      <c r="BD39" s="121">
        <v>0</v>
      </c>
      <c r="BE39" s="121">
        <v>0</v>
      </c>
      <c r="BF39" s="121">
        <f t="shared" si="18"/>
        <v>83299</v>
      </c>
      <c r="BG39" s="121">
        <f t="shared" si="19"/>
        <v>0</v>
      </c>
      <c r="BH39" s="121">
        <f t="shared" si="20"/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 t="shared" si="22"/>
        <v>0</v>
      </c>
      <c r="BP39" s="121">
        <f t="shared" si="23"/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 t="shared" si="24"/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 t="shared" si="25"/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54820</v>
      </c>
      <c r="CF39" s="121">
        <v>0</v>
      </c>
      <c r="CG39" s="121">
        <v>0</v>
      </c>
      <c r="CH39" s="121">
        <f t="shared" si="27"/>
        <v>0</v>
      </c>
      <c r="CI39" s="121">
        <f t="shared" si="35"/>
        <v>0</v>
      </c>
      <c r="CJ39" s="121">
        <f t="shared" si="36"/>
        <v>0</v>
      </c>
      <c r="CK39" s="121">
        <f t="shared" si="37"/>
        <v>0</v>
      </c>
      <c r="CL39" s="121">
        <f t="shared" si="38"/>
        <v>0</v>
      </c>
      <c r="CM39" s="121">
        <f t="shared" si="39"/>
        <v>0</v>
      </c>
      <c r="CN39" s="121">
        <f t="shared" si="40"/>
        <v>0</v>
      </c>
      <c r="CO39" s="121">
        <f t="shared" si="41"/>
        <v>0</v>
      </c>
      <c r="CP39" s="121">
        <f t="shared" si="42"/>
        <v>64805</v>
      </c>
      <c r="CQ39" s="121">
        <f t="shared" si="43"/>
        <v>83299</v>
      </c>
      <c r="CR39" s="121">
        <f t="shared" si="44"/>
        <v>13495</v>
      </c>
      <c r="CS39" s="121">
        <f t="shared" si="45"/>
        <v>13495</v>
      </c>
      <c r="CT39" s="121">
        <f t="shared" si="46"/>
        <v>0</v>
      </c>
      <c r="CU39" s="121">
        <f t="shared" si="47"/>
        <v>0</v>
      </c>
      <c r="CV39" s="121">
        <f t="shared" si="48"/>
        <v>0</v>
      </c>
      <c r="CW39" s="121">
        <f t="shared" si="49"/>
        <v>10164</v>
      </c>
      <c r="CX39" s="121">
        <f t="shared" si="50"/>
        <v>547</v>
      </c>
      <c r="CY39" s="121">
        <f t="shared" si="51"/>
        <v>0</v>
      </c>
      <c r="CZ39" s="121">
        <f t="shared" si="52"/>
        <v>9617</v>
      </c>
      <c r="DA39" s="121">
        <f t="shared" si="53"/>
        <v>0</v>
      </c>
      <c r="DB39" s="121">
        <f t="shared" si="54"/>
        <v>59640</v>
      </c>
      <c r="DC39" s="121">
        <f t="shared" si="55"/>
        <v>46796</v>
      </c>
      <c r="DD39" s="121">
        <f t="shared" si="56"/>
        <v>10655</v>
      </c>
      <c r="DE39" s="121">
        <f t="shared" si="57"/>
        <v>2189</v>
      </c>
      <c r="DF39" s="121">
        <f t="shared" si="58"/>
        <v>0</v>
      </c>
      <c r="DG39" s="121">
        <f t="shared" si="59"/>
        <v>151718</v>
      </c>
      <c r="DH39" s="121">
        <f t="shared" si="60"/>
        <v>0</v>
      </c>
      <c r="DI39" s="121">
        <f t="shared" si="61"/>
        <v>0</v>
      </c>
      <c r="DJ39" s="121">
        <f t="shared" si="62"/>
        <v>83299</v>
      </c>
    </row>
    <row r="40" spans="1:114" s="136" customFormat="1" ht="13.5" customHeight="1" x14ac:dyDescent="0.2">
      <c r="A40" s="119" t="s">
        <v>24</v>
      </c>
      <c r="B40" s="120" t="s">
        <v>453</v>
      </c>
      <c r="C40" s="119" t="s">
        <v>454</v>
      </c>
      <c r="D40" s="121">
        <f t="shared" si="0"/>
        <v>440346</v>
      </c>
      <c r="E40" s="121">
        <f t="shared" si="1"/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478</v>
      </c>
      <c r="K40" s="121">
        <v>0</v>
      </c>
      <c r="L40" s="121">
        <v>440346</v>
      </c>
      <c r="M40" s="121">
        <f t="shared" si="3"/>
        <v>90732</v>
      </c>
      <c r="N40" s="121">
        <f t="shared" si="4"/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478</v>
      </c>
      <c r="T40" s="121">
        <v>0</v>
      </c>
      <c r="U40" s="121">
        <v>90732</v>
      </c>
      <c r="V40" s="121">
        <f t="shared" si="29"/>
        <v>531078</v>
      </c>
      <c r="W40" s="121">
        <f t="shared" si="30"/>
        <v>0</v>
      </c>
      <c r="X40" s="121">
        <f t="shared" si="31"/>
        <v>0</v>
      </c>
      <c r="Y40" s="121">
        <f t="shared" si="32"/>
        <v>0</v>
      </c>
      <c r="Z40" s="121">
        <f t="shared" si="33"/>
        <v>0</v>
      </c>
      <c r="AA40" s="121">
        <f t="shared" si="34"/>
        <v>0</v>
      </c>
      <c r="AB40" s="122" t="str">
        <f t="shared" si="7"/>
        <v>-</v>
      </c>
      <c r="AC40" s="121">
        <f t="shared" si="8"/>
        <v>0</v>
      </c>
      <c r="AD40" s="121">
        <f t="shared" si="9"/>
        <v>531078</v>
      </c>
      <c r="AE40" s="121">
        <f t="shared" si="10"/>
        <v>0</v>
      </c>
      <c r="AF40" s="121">
        <f t="shared" si="11"/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31746</v>
      </c>
      <c r="AM40" s="121">
        <f t="shared" si="13"/>
        <v>0</v>
      </c>
      <c r="AN40" s="121">
        <f t="shared" si="14"/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 t="shared" si="15"/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 t="shared" si="16"/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408600</v>
      </c>
      <c r="BD40" s="121">
        <v>0</v>
      </c>
      <c r="BE40" s="121">
        <v>0</v>
      </c>
      <c r="BF40" s="121">
        <f t="shared" si="18"/>
        <v>0</v>
      </c>
      <c r="BG40" s="121">
        <f t="shared" si="19"/>
        <v>0</v>
      </c>
      <c r="BH40" s="121">
        <f t="shared" si="20"/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 t="shared" si="22"/>
        <v>0</v>
      </c>
      <c r="BP40" s="121">
        <f t="shared" si="23"/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 t="shared" si="24"/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 t="shared" si="25"/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90732</v>
      </c>
      <c r="CF40" s="121">
        <v>0</v>
      </c>
      <c r="CG40" s="121">
        <v>0</v>
      </c>
      <c r="CH40" s="121">
        <f t="shared" si="27"/>
        <v>0</v>
      </c>
      <c r="CI40" s="121">
        <f t="shared" si="35"/>
        <v>0</v>
      </c>
      <c r="CJ40" s="121">
        <f t="shared" si="36"/>
        <v>0</v>
      </c>
      <c r="CK40" s="121">
        <f t="shared" si="37"/>
        <v>0</v>
      </c>
      <c r="CL40" s="121">
        <f t="shared" si="38"/>
        <v>0</v>
      </c>
      <c r="CM40" s="121">
        <f t="shared" si="39"/>
        <v>0</v>
      </c>
      <c r="CN40" s="121">
        <f t="shared" si="40"/>
        <v>0</v>
      </c>
      <c r="CO40" s="121">
        <f t="shared" si="41"/>
        <v>0</v>
      </c>
      <c r="CP40" s="121">
        <f t="shared" si="42"/>
        <v>31746</v>
      </c>
      <c r="CQ40" s="121">
        <f t="shared" si="43"/>
        <v>0</v>
      </c>
      <c r="CR40" s="121">
        <f t="shared" si="44"/>
        <v>0</v>
      </c>
      <c r="CS40" s="121">
        <f t="shared" si="45"/>
        <v>0</v>
      </c>
      <c r="CT40" s="121">
        <f t="shared" si="46"/>
        <v>0</v>
      </c>
      <c r="CU40" s="121">
        <f t="shared" si="47"/>
        <v>0</v>
      </c>
      <c r="CV40" s="121">
        <f t="shared" si="48"/>
        <v>0</v>
      </c>
      <c r="CW40" s="121">
        <f t="shared" si="49"/>
        <v>0</v>
      </c>
      <c r="CX40" s="121">
        <f t="shared" si="50"/>
        <v>0</v>
      </c>
      <c r="CY40" s="121">
        <f t="shared" si="51"/>
        <v>0</v>
      </c>
      <c r="CZ40" s="121">
        <f t="shared" si="52"/>
        <v>0</v>
      </c>
      <c r="DA40" s="121">
        <f t="shared" si="53"/>
        <v>0</v>
      </c>
      <c r="DB40" s="121">
        <f t="shared" si="54"/>
        <v>0</v>
      </c>
      <c r="DC40" s="121">
        <f t="shared" si="55"/>
        <v>0</v>
      </c>
      <c r="DD40" s="121">
        <f t="shared" si="56"/>
        <v>0</v>
      </c>
      <c r="DE40" s="121">
        <f t="shared" si="57"/>
        <v>0</v>
      </c>
      <c r="DF40" s="121">
        <f t="shared" si="58"/>
        <v>0</v>
      </c>
      <c r="DG40" s="121">
        <f t="shared" si="59"/>
        <v>499332</v>
      </c>
      <c r="DH40" s="121">
        <f t="shared" si="60"/>
        <v>0</v>
      </c>
      <c r="DI40" s="121">
        <f t="shared" si="61"/>
        <v>0</v>
      </c>
      <c r="DJ40" s="121">
        <f t="shared" si="62"/>
        <v>0</v>
      </c>
    </row>
    <row r="41" spans="1:114" s="136" customFormat="1" ht="13.5" customHeight="1" x14ac:dyDescent="0.2">
      <c r="A41" s="119" t="s">
        <v>24</v>
      </c>
      <c r="B41" s="120" t="s">
        <v>456</v>
      </c>
      <c r="C41" s="119" t="s">
        <v>457</v>
      </c>
      <c r="D41" s="121">
        <f t="shared" si="0"/>
        <v>166353</v>
      </c>
      <c r="E41" s="121">
        <f t="shared" si="1"/>
        <v>13246</v>
      </c>
      <c r="F41" s="121">
        <v>0</v>
      </c>
      <c r="G41" s="121">
        <v>0</v>
      </c>
      <c r="H41" s="121">
        <v>0</v>
      </c>
      <c r="I41" s="121">
        <v>11161</v>
      </c>
      <c r="J41" s="122" t="s">
        <v>478</v>
      </c>
      <c r="K41" s="121">
        <v>2085</v>
      </c>
      <c r="L41" s="121">
        <v>153107</v>
      </c>
      <c r="M41" s="121">
        <f t="shared" si="3"/>
        <v>45720</v>
      </c>
      <c r="N41" s="121">
        <f t="shared" si="4"/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478</v>
      </c>
      <c r="T41" s="121">
        <v>0</v>
      </c>
      <c r="U41" s="121">
        <v>45720</v>
      </c>
      <c r="V41" s="121">
        <f t="shared" si="29"/>
        <v>212073</v>
      </c>
      <c r="W41" s="121">
        <f t="shared" si="30"/>
        <v>13246</v>
      </c>
      <c r="X41" s="121">
        <f t="shared" si="31"/>
        <v>0</v>
      </c>
      <c r="Y41" s="121">
        <f t="shared" si="32"/>
        <v>0</v>
      </c>
      <c r="Z41" s="121">
        <f t="shared" si="33"/>
        <v>0</v>
      </c>
      <c r="AA41" s="121">
        <f t="shared" si="34"/>
        <v>11161</v>
      </c>
      <c r="AB41" s="122" t="str">
        <f t="shared" si="7"/>
        <v>-</v>
      </c>
      <c r="AC41" s="121">
        <f t="shared" si="8"/>
        <v>2085</v>
      </c>
      <c r="AD41" s="121">
        <f t="shared" si="9"/>
        <v>198827</v>
      </c>
      <c r="AE41" s="121">
        <f t="shared" si="10"/>
        <v>0</v>
      </c>
      <c r="AF41" s="121">
        <f t="shared" si="11"/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 t="shared" si="13"/>
        <v>166353</v>
      </c>
      <c r="AN41" s="121">
        <f t="shared" si="14"/>
        <v>43293</v>
      </c>
      <c r="AO41" s="121">
        <v>18250</v>
      </c>
      <c r="AP41" s="121">
        <v>25043</v>
      </c>
      <c r="AQ41" s="121">
        <v>0</v>
      </c>
      <c r="AR41" s="121">
        <v>0</v>
      </c>
      <c r="AS41" s="121">
        <f t="shared" si="15"/>
        <v>10266</v>
      </c>
      <c r="AT41" s="121">
        <v>10266</v>
      </c>
      <c r="AU41" s="121">
        <v>0</v>
      </c>
      <c r="AV41" s="121">
        <v>0</v>
      </c>
      <c r="AW41" s="121">
        <v>16110</v>
      </c>
      <c r="AX41" s="121">
        <f t="shared" si="16"/>
        <v>96684</v>
      </c>
      <c r="AY41" s="121">
        <v>28899</v>
      </c>
      <c r="AZ41" s="121">
        <v>65605</v>
      </c>
      <c r="BA41" s="121">
        <v>2180</v>
      </c>
      <c r="BB41" s="121">
        <v>0</v>
      </c>
      <c r="BC41" s="121">
        <v>0</v>
      </c>
      <c r="BD41" s="121">
        <v>0</v>
      </c>
      <c r="BE41" s="121">
        <v>0</v>
      </c>
      <c r="BF41" s="121">
        <f t="shared" si="18"/>
        <v>166353</v>
      </c>
      <c r="BG41" s="121">
        <f t="shared" si="19"/>
        <v>0</v>
      </c>
      <c r="BH41" s="121">
        <f t="shared" si="20"/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 t="shared" si="22"/>
        <v>0</v>
      </c>
      <c r="BP41" s="121">
        <f t="shared" si="23"/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 t="shared" si="24"/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 t="shared" si="25"/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45720</v>
      </c>
      <c r="CF41" s="121">
        <v>0</v>
      </c>
      <c r="CG41" s="121">
        <v>0</v>
      </c>
      <c r="CH41" s="121">
        <f t="shared" si="27"/>
        <v>0</v>
      </c>
      <c r="CI41" s="121">
        <f t="shared" si="35"/>
        <v>0</v>
      </c>
      <c r="CJ41" s="121">
        <f t="shared" si="36"/>
        <v>0</v>
      </c>
      <c r="CK41" s="121">
        <f t="shared" si="37"/>
        <v>0</v>
      </c>
      <c r="CL41" s="121">
        <f t="shared" si="38"/>
        <v>0</v>
      </c>
      <c r="CM41" s="121">
        <f t="shared" si="39"/>
        <v>0</v>
      </c>
      <c r="CN41" s="121">
        <f t="shared" si="40"/>
        <v>0</v>
      </c>
      <c r="CO41" s="121">
        <f t="shared" si="41"/>
        <v>0</v>
      </c>
      <c r="CP41" s="121">
        <f t="shared" si="42"/>
        <v>0</v>
      </c>
      <c r="CQ41" s="121">
        <f t="shared" si="43"/>
        <v>166353</v>
      </c>
      <c r="CR41" s="121">
        <f t="shared" si="44"/>
        <v>43293</v>
      </c>
      <c r="CS41" s="121">
        <f t="shared" si="45"/>
        <v>18250</v>
      </c>
      <c r="CT41" s="121">
        <f t="shared" si="46"/>
        <v>25043</v>
      </c>
      <c r="CU41" s="121">
        <f t="shared" si="47"/>
        <v>0</v>
      </c>
      <c r="CV41" s="121">
        <f t="shared" si="48"/>
        <v>0</v>
      </c>
      <c r="CW41" s="121">
        <f t="shared" si="49"/>
        <v>10266</v>
      </c>
      <c r="CX41" s="121">
        <f t="shared" si="50"/>
        <v>10266</v>
      </c>
      <c r="CY41" s="121">
        <f t="shared" si="51"/>
        <v>0</v>
      </c>
      <c r="CZ41" s="121">
        <f t="shared" si="52"/>
        <v>0</v>
      </c>
      <c r="DA41" s="121">
        <f t="shared" si="53"/>
        <v>16110</v>
      </c>
      <c r="DB41" s="121">
        <f t="shared" si="54"/>
        <v>96684</v>
      </c>
      <c r="DC41" s="121">
        <f t="shared" si="55"/>
        <v>28899</v>
      </c>
      <c r="DD41" s="121">
        <f t="shared" si="56"/>
        <v>65605</v>
      </c>
      <c r="DE41" s="121">
        <f t="shared" si="57"/>
        <v>2180</v>
      </c>
      <c r="DF41" s="121">
        <f t="shared" si="58"/>
        <v>0</v>
      </c>
      <c r="DG41" s="121">
        <f t="shared" si="59"/>
        <v>45720</v>
      </c>
      <c r="DH41" s="121">
        <f t="shared" si="60"/>
        <v>0</v>
      </c>
      <c r="DI41" s="121">
        <f t="shared" si="61"/>
        <v>0</v>
      </c>
      <c r="DJ41" s="121">
        <f t="shared" si="62"/>
        <v>166353</v>
      </c>
    </row>
    <row r="42" spans="1:114" s="136" customFormat="1" ht="13.5" customHeight="1" x14ac:dyDescent="0.2">
      <c r="A42" s="119" t="s">
        <v>24</v>
      </c>
      <c r="B42" s="120" t="s">
        <v>460</v>
      </c>
      <c r="C42" s="119" t="s">
        <v>461</v>
      </c>
      <c r="D42" s="121">
        <f t="shared" si="0"/>
        <v>178905</v>
      </c>
      <c r="E42" s="121">
        <f t="shared" si="1"/>
        <v>8911</v>
      </c>
      <c r="F42" s="121">
        <v>0</v>
      </c>
      <c r="G42" s="121">
        <v>0</v>
      </c>
      <c r="H42" s="121">
        <v>0</v>
      </c>
      <c r="I42" s="121">
        <v>282</v>
      </c>
      <c r="J42" s="122" t="s">
        <v>478</v>
      </c>
      <c r="K42" s="121">
        <v>8629</v>
      </c>
      <c r="L42" s="121">
        <v>169994</v>
      </c>
      <c r="M42" s="121">
        <f t="shared" si="3"/>
        <v>57182</v>
      </c>
      <c r="N42" s="121">
        <f t="shared" si="4"/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478</v>
      </c>
      <c r="T42" s="121">
        <v>0</v>
      </c>
      <c r="U42" s="121">
        <v>57182</v>
      </c>
      <c r="V42" s="121">
        <f t="shared" si="29"/>
        <v>236087</v>
      </c>
      <c r="W42" s="121">
        <f t="shared" si="30"/>
        <v>8911</v>
      </c>
      <c r="X42" s="121">
        <f t="shared" si="31"/>
        <v>0</v>
      </c>
      <c r="Y42" s="121">
        <f t="shared" si="32"/>
        <v>0</v>
      </c>
      <c r="Z42" s="121">
        <f t="shared" si="33"/>
        <v>0</v>
      </c>
      <c r="AA42" s="121">
        <f t="shared" si="34"/>
        <v>282</v>
      </c>
      <c r="AB42" s="122" t="str">
        <f t="shared" si="7"/>
        <v>-</v>
      </c>
      <c r="AC42" s="121">
        <f t="shared" si="8"/>
        <v>8629</v>
      </c>
      <c r="AD42" s="121">
        <f t="shared" si="9"/>
        <v>227176</v>
      </c>
      <c r="AE42" s="121">
        <f t="shared" si="10"/>
        <v>0</v>
      </c>
      <c r="AF42" s="121">
        <f t="shared" si="11"/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 t="shared" si="13"/>
        <v>67247</v>
      </c>
      <c r="AN42" s="121">
        <f t="shared" si="14"/>
        <v>17608</v>
      </c>
      <c r="AO42" s="121">
        <v>17608</v>
      </c>
      <c r="AP42" s="121">
        <v>0</v>
      </c>
      <c r="AQ42" s="121">
        <v>0</v>
      </c>
      <c r="AR42" s="121">
        <v>0</v>
      </c>
      <c r="AS42" s="121">
        <f t="shared" si="15"/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 t="shared" si="16"/>
        <v>49639</v>
      </c>
      <c r="AY42" s="121">
        <v>35514</v>
      </c>
      <c r="AZ42" s="121">
        <v>7919</v>
      </c>
      <c r="BA42" s="121">
        <v>0</v>
      </c>
      <c r="BB42" s="121">
        <v>6206</v>
      </c>
      <c r="BC42" s="121">
        <v>111658</v>
      </c>
      <c r="BD42" s="121">
        <v>0</v>
      </c>
      <c r="BE42" s="121">
        <v>0</v>
      </c>
      <c r="BF42" s="121">
        <f t="shared" si="18"/>
        <v>67247</v>
      </c>
      <c r="BG42" s="121">
        <f t="shared" si="19"/>
        <v>0</v>
      </c>
      <c r="BH42" s="121">
        <f t="shared" si="20"/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 t="shared" si="22"/>
        <v>9840</v>
      </c>
      <c r="BP42" s="121">
        <f t="shared" si="23"/>
        <v>9840</v>
      </c>
      <c r="BQ42" s="121">
        <v>9840</v>
      </c>
      <c r="BR42" s="121">
        <v>0</v>
      </c>
      <c r="BS42" s="121">
        <v>0</v>
      </c>
      <c r="BT42" s="121">
        <v>0</v>
      </c>
      <c r="BU42" s="121">
        <f t="shared" si="24"/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 t="shared" si="25"/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47342</v>
      </c>
      <c r="CF42" s="121">
        <v>0</v>
      </c>
      <c r="CG42" s="121">
        <v>0</v>
      </c>
      <c r="CH42" s="121">
        <f t="shared" si="27"/>
        <v>9840</v>
      </c>
      <c r="CI42" s="121">
        <f t="shared" si="35"/>
        <v>0</v>
      </c>
      <c r="CJ42" s="121">
        <f t="shared" si="36"/>
        <v>0</v>
      </c>
      <c r="CK42" s="121">
        <f t="shared" si="37"/>
        <v>0</v>
      </c>
      <c r="CL42" s="121">
        <f t="shared" si="38"/>
        <v>0</v>
      </c>
      <c r="CM42" s="121">
        <f t="shared" si="39"/>
        <v>0</v>
      </c>
      <c r="CN42" s="121">
        <f t="shared" si="40"/>
        <v>0</v>
      </c>
      <c r="CO42" s="121">
        <f t="shared" si="41"/>
        <v>0</v>
      </c>
      <c r="CP42" s="121">
        <f t="shared" si="42"/>
        <v>0</v>
      </c>
      <c r="CQ42" s="121">
        <f t="shared" si="43"/>
        <v>77087</v>
      </c>
      <c r="CR42" s="121">
        <f t="shared" si="44"/>
        <v>27448</v>
      </c>
      <c r="CS42" s="121">
        <f t="shared" si="45"/>
        <v>27448</v>
      </c>
      <c r="CT42" s="121">
        <f t="shared" si="46"/>
        <v>0</v>
      </c>
      <c r="CU42" s="121">
        <f t="shared" si="47"/>
        <v>0</v>
      </c>
      <c r="CV42" s="121">
        <f t="shared" si="48"/>
        <v>0</v>
      </c>
      <c r="CW42" s="121">
        <f t="shared" si="49"/>
        <v>0</v>
      </c>
      <c r="CX42" s="121">
        <f t="shared" si="50"/>
        <v>0</v>
      </c>
      <c r="CY42" s="121">
        <f t="shared" si="51"/>
        <v>0</v>
      </c>
      <c r="CZ42" s="121">
        <f t="shared" si="52"/>
        <v>0</v>
      </c>
      <c r="DA42" s="121">
        <f t="shared" si="53"/>
        <v>0</v>
      </c>
      <c r="DB42" s="121">
        <f t="shared" si="54"/>
        <v>49639</v>
      </c>
      <c r="DC42" s="121">
        <f t="shared" si="55"/>
        <v>35514</v>
      </c>
      <c r="DD42" s="121">
        <f t="shared" si="56"/>
        <v>7919</v>
      </c>
      <c r="DE42" s="121">
        <f t="shared" si="57"/>
        <v>0</v>
      </c>
      <c r="DF42" s="121">
        <f t="shared" si="58"/>
        <v>6206</v>
      </c>
      <c r="DG42" s="121">
        <f t="shared" si="59"/>
        <v>159000</v>
      </c>
      <c r="DH42" s="121">
        <f t="shared" si="60"/>
        <v>0</v>
      </c>
      <c r="DI42" s="121">
        <f t="shared" si="61"/>
        <v>0</v>
      </c>
      <c r="DJ42" s="121">
        <f t="shared" si="62"/>
        <v>77087</v>
      </c>
    </row>
    <row r="43" spans="1:114" s="136" customFormat="1" ht="13.5" customHeight="1" x14ac:dyDescent="0.2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2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2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2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2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2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2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2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2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2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2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2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2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2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2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2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2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2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2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2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2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2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2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2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2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2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2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2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2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2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2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2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2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2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2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2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2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2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2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2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2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2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2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2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2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2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2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2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2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2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2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2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2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2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2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2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2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2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2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2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2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2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2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2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2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2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2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2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2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2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2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2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2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2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2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2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2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2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2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2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2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2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2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2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2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2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2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2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2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2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2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2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2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2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2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2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2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2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2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2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2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2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2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2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2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2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2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2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2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2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2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2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2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2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2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2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2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2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2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2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2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2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2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2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2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2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2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2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2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2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2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2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2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2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2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2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2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2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2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2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2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2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2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2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2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2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2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2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2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2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2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2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2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2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2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2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2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2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2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2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2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2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2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2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2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2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2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2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2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2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2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2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2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2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2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2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2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2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2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2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2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2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2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2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2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2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2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2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2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2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2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2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2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2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2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2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2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2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2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2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2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2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2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2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2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2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2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2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2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2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2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2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2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2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2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2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2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2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2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2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2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2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2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2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2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2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2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2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2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2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2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2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2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2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2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2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2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2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2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2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2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2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2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2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2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2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2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2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2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2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2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2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2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2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2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2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2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2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2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2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2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2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2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2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2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2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2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2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2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2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2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2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2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2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2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2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2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2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2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2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2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2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2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2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2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2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2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2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2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2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2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2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2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2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2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2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2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2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2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2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2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2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2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2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2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2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2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2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2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2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2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2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2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2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2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2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2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2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2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2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2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2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2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2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2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2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2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2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2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2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2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2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2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2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2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2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2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2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2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2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2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2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2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2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2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2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2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2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2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2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2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2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2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2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2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2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2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2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2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2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2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2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2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2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2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2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2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2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2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2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2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2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2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2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2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2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2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2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2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2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2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2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2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2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2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2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2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2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2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2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2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2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2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2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2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2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2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2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2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2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2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2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2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2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2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2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2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2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2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2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2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2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2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2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2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2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2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2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2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2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2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2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2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2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2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2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2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2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2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2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2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2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2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2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2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2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2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2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2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2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2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2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2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2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2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2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2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2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2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2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2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2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2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2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2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2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2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2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2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2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2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2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2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2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2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2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2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2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2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2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2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2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2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2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2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2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2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2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2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2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2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2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2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2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2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2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2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2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2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2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2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2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2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2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2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2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2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2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2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2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2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2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2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2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2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2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2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2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2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2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2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2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2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2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2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2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2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2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2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2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2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2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2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2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2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2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2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2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2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2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2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2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2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2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2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2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2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2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2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2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2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2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2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2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2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2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2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2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2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2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2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2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2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2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2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2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2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2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2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2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2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2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2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2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2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2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2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2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2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2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2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2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2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2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2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2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2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2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2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2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2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2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2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2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2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2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2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2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2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2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2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2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2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2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2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2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2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2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2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2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2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2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2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2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2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2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2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2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2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2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2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2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2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2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2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2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2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2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2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2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2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2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2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2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2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2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2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2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2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2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2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2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2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2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2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2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2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2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2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2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2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2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2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2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2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2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2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2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2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2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2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2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2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2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2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2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2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2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2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2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2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2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2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2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2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2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2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2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2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2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2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2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2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2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2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2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2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2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2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2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2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2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2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2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2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2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2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2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2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2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2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2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2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2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2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2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2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2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2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2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2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2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2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2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2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2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2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2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2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2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2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2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2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2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2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2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2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2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2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2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2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2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2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2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2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2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2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2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2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2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2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2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2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2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2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2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2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2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2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2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2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2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2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2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2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2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2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2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2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2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2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2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2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2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2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2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2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2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2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2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2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2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2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2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2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2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2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2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2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2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2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2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2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2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2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2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2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2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2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2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2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2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2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2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2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2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2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2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2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2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2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2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2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2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2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2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2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2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2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2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2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2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2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2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2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2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2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2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2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2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2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2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2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2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2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2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2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2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2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2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2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2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2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2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2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2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2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2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2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2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2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2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2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2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2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2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2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2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2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2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2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2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2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2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2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2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2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2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2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2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2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2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2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2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2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2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2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2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2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2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2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2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2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2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2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2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2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2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2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2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2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2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2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2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2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2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2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2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2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2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2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2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2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2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2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2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2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2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2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2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2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2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2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2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2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2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2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2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2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2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2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2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2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2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2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2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2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2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2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2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2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2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2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2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2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2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2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2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2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2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2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2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2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2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2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2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2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2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2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2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2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2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2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2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2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2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2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2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2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2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2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2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2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2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2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2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2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2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2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2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2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2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2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2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2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2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2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2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25.33203125" style="49" customWidth="1"/>
    <col min="4" max="37" width="14.77734375" style="54" customWidth="1"/>
    <col min="38" max="38" width="14.77734375" style="123" customWidth="1"/>
    <col min="39" max="54" width="14.77734375" style="54" customWidth="1"/>
    <col min="55" max="55" width="14.77734375" style="123" customWidth="1"/>
    <col min="56" max="65" width="14.77734375" style="54" customWidth="1"/>
    <col min="66" max="66" width="14.77734375" style="123" customWidth="1"/>
    <col min="67" max="82" width="14.77734375" style="54" customWidth="1"/>
    <col min="83" max="83" width="14.77734375" style="123" customWidth="1"/>
    <col min="84" max="93" width="14.77734375" style="54" customWidth="1"/>
    <col min="94" max="94" width="14.77734375" style="123" customWidth="1"/>
    <col min="95" max="110" width="14.77734375" style="54" customWidth="1"/>
    <col min="111" max="111" width="14.77734375" style="123" customWidth="1"/>
    <col min="112" max="114" width="14.77734375" style="54" customWidth="1"/>
    <col min="115" max="16384" width="9" style="49"/>
  </cols>
  <sheetData>
    <row r="1" spans="1:114" ht="16.2" x14ac:dyDescent="0.2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2">
      <c r="A2" s="161" t="s">
        <v>53</v>
      </c>
      <c r="B2" s="161" t="s">
        <v>54</v>
      </c>
      <c r="C2" s="163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2">
      <c r="A3" s="162"/>
      <c r="B3" s="162"/>
      <c r="C3" s="164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2">
      <c r="A4" s="162"/>
      <c r="B4" s="162"/>
      <c r="C4" s="164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0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2">
      <c r="A5" s="162"/>
      <c r="B5" s="162"/>
      <c r="C5" s="164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0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0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0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2">
      <c r="A6" s="162"/>
      <c r="B6" s="162"/>
      <c r="C6" s="164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2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 t="shared" ref="D7:D22" si="0">SUM(E7,+L7)</f>
        <v>2007913</v>
      </c>
      <c r="E7" s="140">
        <f t="shared" ref="E7:E22" si="1">SUM(F7:I7)+K7</f>
        <v>1912587</v>
      </c>
      <c r="F7" s="140">
        <f t="shared" ref="F7:L7" si="2">SUM(F$8:F$1000)</f>
        <v>132001</v>
      </c>
      <c r="G7" s="140">
        <f t="shared" si="2"/>
        <v>0</v>
      </c>
      <c r="H7" s="140">
        <f t="shared" si="2"/>
        <v>285300</v>
      </c>
      <c r="I7" s="140">
        <f t="shared" si="2"/>
        <v>1020549</v>
      </c>
      <c r="J7" s="140">
        <f t="shared" si="2"/>
        <v>5616273</v>
      </c>
      <c r="K7" s="140">
        <f t="shared" si="2"/>
        <v>474737</v>
      </c>
      <c r="L7" s="140">
        <f t="shared" si="2"/>
        <v>95326</v>
      </c>
      <c r="M7" s="140">
        <f t="shared" ref="M7:M22" si="3">SUM(N7,+U7)</f>
        <v>19353</v>
      </c>
      <c r="N7" s="140">
        <f t="shared" ref="N7:N22" si="4">SUM(O7:R7,T7)</f>
        <v>61266</v>
      </c>
      <c r="O7" s="140">
        <f t="shared" ref="O7:U7" si="5">SUM(O$8:O$1000)</f>
        <v>0</v>
      </c>
      <c r="P7" s="140">
        <f t="shared" si="5"/>
        <v>0</v>
      </c>
      <c r="Q7" s="140">
        <f t="shared" si="5"/>
        <v>0</v>
      </c>
      <c r="R7" s="140">
        <f t="shared" si="5"/>
        <v>112</v>
      </c>
      <c r="S7" s="140">
        <f t="shared" si="5"/>
        <v>2506497</v>
      </c>
      <c r="T7" s="140">
        <f t="shared" si="5"/>
        <v>61154</v>
      </c>
      <c r="U7" s="140">
        <f t="shared" si="5"/>
        <v>-41913</v>
      </c>
      <c r="V7" s="140">
        <f t="shared" ref="V7:AD7" si="6">+SUM(D7,M7)</f>
        <v>2027266</v>
      </c>
      <c r="W7" s="140">
        <f t="shared" si="6"/>
        <v>1973853</v>
      </c>
      <c r="X7" s="140">
        <f t="shared" si="6"/>
        <v>132001</v>
      </c>
      <c r="Y7" s="140">
        <f t="shared" si="6"/>
        <v>0</v>
      </c>
      <c r="Z7" s="140">
        <f t="shared" si="6"/>
        <v>285300</v>
      </c>
      <c r="AA7" s="140">
        <f t="shared" si="6"/>
        <v>1020661</v>
      </c>
      <c r="AB7" s="140">
        <f t="shared" si="6"/>
        <v>8122770</v>
      </c>
      <c r="AC7" s="140">
        <f t="shared" si="6"/>
        <v>535891</v>
      </c>
      <c r="AD7" s="140">
        <f t="shared" si="6"/>
        <v>53413</v>
      </c>
      <c r="AE7" s="140">
        <f t="shared" ref="AE7:AE22" si="7">SUM(AF7,+AK7)</f>
        <v>1098967</v>
      </c>
      <c r="AF7" s="140">
        <f t="shared" ref="AF7:AF22" si="8">SUM(AG7:AJ7)</f>
        <v>1030143</v>
      </c>
      <c r="AG7" s="140">
        <f>SUM(AG$8:AG$1000)</f>
        <v>0</v>
      </c>
      <c r="AH7" s="140">
        <f>SUM(AH$8:AH$1000)</f>
        <v>1007895</v>
      </c>
      <c r="AI7" s="140">
        <f>SUM(AI$8:AI$1000)</f>
        <v>22248</v>
      </c>
      <c r="AJ7" s="140">
        <f>SUM(AJ$8:AJ$1000)</f>
        <v>0</v>
      </c>
      <c r="AK7" s="140">
        <f>SUM(AK$8:AK$1000)</f>
        <v>68824</v>
      </c>
      <c r="AL7" s="143" t="s">
        <v>314</v>
      </c>
      <c r="AM7" s="140">
        <f t="shared" ref="AM7:AM22" si="9">SUM(AN7,AS7,AW7,AX7,BD7)</f>
        <v>6058572</v>
      </c>
      <c r="AN7" s="140">
        <f t="shared" ref="AN7:AN22" si="10">SUM(AO7:AR7)</f>
        <v>631241</v>
      </c>
      <c r="AO7" s="140">
        <f>SUM(AO$8:AO$1000)</f>
        <v>369359</v>
      </c>
      <c r="AP7" s="140">
        <f>SUM(AP$8:AP$1000)</f>
        <v>0</v>
      </c>
      <c r="AQ7" s="140">
        <f>SUM(AQ$8:AQ$1000)</f>
        <v>261882</v>
      </c>
      <c r="AR7" s="140">
        <f>SUM(AR$8:AR$1000)</f>
        <v>0</v>
      </c>
      <c r="AS7" s="140">
        <f t="shared" ref="AS7:AS22" si="11">SUM(AT7:AV7)</f>
        <v>1438803</v>
      </c>
      <c r="AT7" s="140">
        <f>SUM(AT$8:AT$1000)</f>
        <v>22571</v>
      </c>
      <c r="AU7" s="140">
        <f>SUM(AU$8:AU$1000)</f>
        <v>1309190</v>
      </c>
      <c r="AV7" s="140">
        <f>SUM(AV$8:AV$1000)</f>
        <v>107042</v>
      </c>
      <c r="AW7" s="140">
        <f>SUM(AW$8:AW$1000)</f>
        <v>0</v>
      </c>
      <c r="AX7" s="140">
        <f t="shared" ref="AX7:AX22" si="12">SUM(AY7:BB7)</f>
        <v>3988021</v>
      </c>
      <c r="AY7" s="140">
        <f t="shared" ref="AY7:BE7" si="13">SUM(AY$8:AY$1000)</f>
        <v>128183</v>
      </c>
      <c r="AZ7" s="140">
        <f t="shared" si="13"/>
        <v>3667194</v>
      </c>
      <c r="BA7" s="140">
        <f t="shared" si="13"/>
        <v>92570</v>
      </c>
      <c r="BB7" s="140">
        <f t="shared" si="13"/>
        <v>100074</v>
      </c>
      <c r="BC7" s="143" t="s">
        <v>315</v>
      </c>
      <c r="BD7" s="140">
        <f t="shared" si="13"/>
        <v>507</v>
      </c>
      <c r="BE7" s="140">
        <f t="shared" si="13"/>
        <v>466647</v>
      </c>
      <c r="BF7" s="140">
        <f t="shared" ref="BF7:BF22" si="14">SUM(AE7,+AM7,+BE7)</f>
        <v>7624186</v>
      </c>
      <c r="BG7" s="140">
        <f t="shared" ref="BG7:BG22" si="15">SUM(BH7,+BM7)</f>
        <v>289092</v>
      </c>
      <c r="BH7" s="140">
        <f t="shared" ref="BH7:BH22" si="16">SUM(BI7:BL7)</f>
        <v>289092</v>
      </c>
      <c r="BI7" s="140">
        <f>SUM(BI$8:BI$1000)</f>
        <v>0</v>
      </c>
      <c r="BJ7" s="140">
        <f>SUM(BJ$8:BJ$1000)</f>
        <v>289092</v>
      </c>
      <c r="BK7" s="140">
        <f>SUM(BK$8:BK$1000)</f>
        <v>0</v>
      </c>
      <c r="BL7" s="140">
        <f>SUM(BL$8:BL$1000)</f>
        <v>0</v>
      </c>
      <c r="BM7" s="140">
        <f>SUM(BM$8:BM$1000)</f>
        <v>0</v>
      </c>
      <c r="BN7" s="143" t="s">
        <v>314</v>
      </c>
      <c r="BO7" s="140">
        <f t="shared" ref="BO7:BO22" si="17">SUM(BP7,BU7,BY7,BZ7,CF7)</f>
        <v>2177014</v>
      </c>
      <c r="BP7" s="140">
        <f t="shared" ref="BP7:BP22" si="18">SUM(BQ7:BT7)</f>
        <v>237716</v>
      </c>
      <c r="BQ7" s="140">
        <f>SUM(BQ$8:BQ$1000)</f>
        <v>110788</v>
      </c>
      <c r="BR7" s="140">
        <f>SUM(BR$8:BR$1000)</f>
        <v>0</v>
      </c>
      <c r="BS7" s="140">
        <f>SUM(BS$8:BS$1000)</f>
        <v>126928</v>
      </c>
      <c r="BT7" s="140">
        <f>SUM(BT$8:BT$1000)</f>
        <v>0</v>
      </c>
      <c r="BU7" s="140">
        <f t="shared" ref="BU7:BU22" si="19">SUM(BV7:BX7)</f>
        <v>994165</v>
      </c>
      <c r="BV7" s="140">
        <f>SUM(BV$8:BV$1000)</f>
        <v>0</v>
      </c>
      <c r="BW7" s="140">
        <f>SUM(BW$8:BW$1000)</f>
        <v>988695</v>
      </c>
      <c r="BX7" s="140">
        <f>SUM(BX$8:BX$1000)</f>
        <v>5470</v>
      </c>
      <c r="BY7" s="140">
        <f>SUM(BY$8:BY$1000)</f>
        <v>0</v>
      </c>
      <c r="BZ7" s="140">
        <f t="shared" ref="BZ7:BZ22" si="20">SUM(CA7:CD7)</f>
        <v>945133</v>
      </c>
      <c r="CA7" s="140">
        <f t="shared" ref="CA7:CG7" si="21">SUM(CA$8:CA$1000)</f>
        <v>0</v>
      </c>
      <c r="CB7" s="140">
        <f t="shared" si="21"/>
        <v>911760</v>
      </c>
      <c r="CC7" s="140">
        <f t="shared" si="21"/>
        <v>143</v>
      </c>
      <c r="CD7" s="140">
        <f t="shared" si="21"/>
        <v>33230</v>
      </c>
      <c r="CE7" s="143" t="s">
        <v>314</v>
      </c>
      <c r="CF7" s="140">
        <f t="shared" si="21"/>
        <v>0</v>
      </c>
      <c r="CG7" s="140">
        <f t="shared" si="21"/>
        <v>59744</v>
      </c>
      <c r="CH7" s="140">
        <f t="shared" ref="CH7:CH22" si="22">SUM(BG7,+BO7,+CG7)</f>
        <v>2525850</v>
      </c>
      <c r="CI7" s="140">
        <f t="shared" ref="CI7:CO7" si="23">SUM(AE7,+BG7)</f>
        <v>1388059</v>
      </c>
      <c r="CJ7" s="140">
        <f t="shared" si="23"/>
        <v>1319235</v>
      </c>
      <c r="CK7" s="140">
        <f t="shared" si="23"/>
        <v>0</v>
      </c>
      <c r="CL7" s="140">
        <f t="shared" si="23"/>
        <v>1296987</v>
      </c>
      <c r="CM7" s="140">
        <f t="shared" si="23"/>
        <v>22248</v>
      </c>
      <c r="CN7" s="140">
        <f t="shared" si="23"/>
        <v>0</v>
      </c>
      <c r="CO7" s="140">
        <f t="shared" si="23"/>
        <v>68824</v>
      </c>
      <c r="CP7" s="143" t="s">
        <v>314</v>
      </c>
      <c r="CQ7" s="140">
        <f t="shared" ref="CQ7:DF7" si="24">SUM(AM7,+BO7)</f>
        <v>8235586</v>
      </c>
      <c r="CR7" s="140">
        <f t="shared" si="24"/>
        <v>868957</v>
      </c>
      <c r="CS7" s="140">
        <f t="shared" si="24"/>
        <v>480147</v>
      </c>
      <c r="CT7" s="140">
        <f t="shared" si="24"/>
        <v>0</v>
      </c>
      <c r="CU7" s="140">
        <f t="shared" si="24"/>
        <v>388810</v>
      </c>
      <c r="CV7" s="140">
        <f t="shared" si="24"/>
        <v>0</v>
      </c>
      <c r="CW7" s="140">
        <f t="shared" si="24"/>
        <v>2432968</v>
      </c>
      <c r="CX7" s="140">
        <f t="shared" si="24"/>
        <v>22571</v>
      </c>
      <c r="CY7" s="140">
        <f t="shared" si="24"/>
        <v>2297885</v>
      </c>
      <c r="CZ7" s="140">
        <f t="shared" si="24"/>
        <v>112512</v>
      </c>
      <c r="DA7" s="140">
        <f t="shared" si="24"/>
        <v>0</v>
      </c>
      <c r="DB7" s="140">
        <f t="shared" si="24"/>
        <v>4933154</v>
      </c>
      <c r="DC7" s="140">
        <f t="shared" si="24"/>
        <v>128183</v>
      </c>
      <c r="DD7" s="140">
        <f t="shared" si="24"/>
        <v>4578954</v>
      </c>
      <c r="DE7" s="140">
        <f t="shared" si="24"/>
        <v>92713</v>
      </c>
      <c r="DF7" s="140">
        <f t="shared" si="24"/>
        <v>133304</v>
      </c>
      <c r="DG7" s="143" t="s">
        <v>314</v>
      </c>
      <c r="DH7" s="140">
        <f t="shared" ref="DH7:DH22" si="25">SUM(BD7,+CF7)</f>
        <v>507</v>
      </c>
      <c r="DI7" s="140">
        <f t="shared" ref="DI7:DI22" si="26">SUM(BE7,+CG7)</f>
        <v>526391</v>
      </c>
      <c r="DJ7" s="140">
        <f t="shared" ref="DJ7:DJ22" si="27">SUM(BF7,+CH7)</f>
        <v>10150036</v>
      </c>
    </row>
    <row r="8" spans="1:114" s="136" customFormat="1" ht="13.5" customHeight="1" x14ac:dyDescent="0.2">
      <c r="A8" s="119" t="s">
        <v>24</v>
      </c>
      <c r="B8" s="120" t="s">
        <v>370</v>
      </c>
      <c r="C8" s="119" t="s">
        <v>408</v>
      </c>
      <c r="D8" s="121">
        <f t="shared" si="0"/>
        <v>0</v>
      </c>
      <c r="E8" s="121">
        <f t="shared" si="1"/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 t="shared" si="3"/>
        <v>39960</v>
      </c>
      <c r="N8" s="121">
        <f t="shared" si="4"/>
        <v>39960</v>
      </c>
      <c r="O8" s="121">
        <v>0</v>
      </c>
      <c r="P8" s="121">
        <v>0</v>
      </c>
      <c r="Q8" s="121">
        <v>0</v>
      </c>
      <c r="R8" s="121">
        <v>0</v>
      </c>
      <c r="S8" s="121">
        <v>371472</v>
      </c>
      <c r="T8" s="121">
        <v>39960</v>
      </c>
      <c r="U8" s="121">
        <v>0</v>
      </c>
      <c r="V8" s="121">
        <f t="shared" ref="V8:V22" si="28">+SUM(D8,M8)</f>
        <v>39960</v>
      </c>
      <c r="W8" s="121">
        <f t="shared" ref="W8:W22" si="29">+SUM(E8,N8)</f>
        <v>39960</v>
      </c>
      <c r="X8" s="121">
        <f t="shared" ref="X8:X22" si="30">+SUM(F8,O8)</f>
        <v>0</v>
      </c>
      <c r="Y8" s="121">
        <f t="shared" ref="Y8:Y22" si="31">+SUM(G8,P8)</f>
        <v>0</v>
      </c>
      <c r="Z8" s="121">
        <f t="shared" ref="Z8:Z22" si="32">+SUM(H8,Q8)</f>
        <v>0</v>
      </c>
      <c r="AA8" s="121">
        <f t="shared" ref="AA8:AA22" si="33">+SUM(I8,R8)</f>
        <v>0</v>
      </c>
      <c r="AB8" s="121">
        <f t="shared" ref="AB8:AB22" si="34">+SUM(J8,S8)</f>
        <v>371472</v>
      </c>
      <c r="AC8" s="121">
        <f t="shared" ref="AC8:AC22" si="35">+SUM(K8,T8)</f>
        <v>39960</v>
      </c>
      <c r="AD8" s="121">
        <f t="shared" ref="AD8:AD22" si="36">+SUM(L8,U8)</f>
        <v>0</v>
      </c>
      <c r="AE8" s="121">
        <f t="shared" si="7"/>
        <v>0</v>
      </c>
      <c r="AF8" s="121">
        <f t="shared" si="8"/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478</v>
      </c>
      <c r="AM8" s="121">
        <f t="shared" si="9"/>
        <v>0</v>
      </c>
      <c r="AN8" s="121">
        <f t="shared" si="10"/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 t="shared" si="11"/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 t="shared" si="12"/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478</v>
      </c>
      <c r="BD8" s="121">
        <v>0</v>
      </c>
      <c r="BE8" s="121">
        <v>0</v>
      </c>
      <c r="BF8" s="121">
        <f t="shared" si="14"/>
        <v>0</v>
      </c>
      <c r="BG8" s="121">
        <f t="shared" si="15"/>
        <v>0</v>
      </c>
      <c r="BH8" s="121">
        <f t="shared" si="16"/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478</v>
      </c>
      <c r="BO8" s="121">
        <f t="shared" si="17"/>
        <v>380612</v>
      </c>
      <c r="BP8" s="121">
        <f t="shared" si="18"/>
        <v>60447</v>
      </c>
      <c r="BQ8" s="121">
        <v>16463</v>
      </c>
      <c r="BR8" s="121">
        <v>0</v>
      </c>
      <c r="BS8" s="121">
        <v>43984</v>
      </c>
      <c r="BT8" s="121">
        <v>0</v>
      </c>
      <c r="BU8" s="121">
        <f t="shared" si="19"/>
        <v>182975</v>
      </c>
      <c r="BV8" s="121">
        <v>0</v>
      </c>
      <c r="BW8" s="121">
        <v>182975</v>
      </c>
      <c r="BX8" s="121">
        <v>0</v>
      </c>
      <c r="BY8" s="121">
        <v>0</v>
      </c>
      <c r="BZ8" s="121">
        <f t="shared" si="20"/>
        <v>137190</v>
      </c>
      <c r="CA8" s="121">
        <v>0</v>
      </c>
      <c r="CB8" s="121">
        <v>137190</v>
      </c>
      <c r="CC8" s="121">
        <v>0</v>
      </c>
      <c r="CD8" s="121">
        <v>0</v>
      </c>
      <c r="CE8" s="122" t="s">
        <v>478</v>
      </c>
      <c r="CF8" s="121">
        <v>0</v>
      </c>
      <c r="CG8" s="121">
        <v>30820</v>
      </c>
      <c r="CH8" s="121">
        <f t="shared" si="22"/>
        <v>411432</v>
      </c>
      <c r="CI8" s="121">
        <f t="shared" ref="CI8:CI22" si="37">SUM(AE8,+BG8)</f>
        <v>0</v>
      </c>
      <c r="CJ8" s="121">
        <f t="shared" ref="CJ8:CJ22" si="38">SUM(AF8,+BH8)</f>
        <v>0</v>
      </c>
      <c r="CK8" s="121">
        <f t="shared" ref="CK8:CK22" si="39">SUM(AG8,+BI8)</f>
        <v>0</v>
      </c>
      <c r="CL8" s="121">
        <f t="shared" ref="CL8:CL22" si="40">SUM(AH8,+BJ8)</f>
        <v>0</v>
      </c>
      <c r="CM8" s="121">
        <f t="shared" ref="CM8:CM22" si="41">SUM(AI8,+BK8)</f>
        <v>0</v>
      </c>
      <c r="CN8" s="121">
        <f t="shared" ref="CN8:CN22" si="42">SUM(AJ8,+BL8)</f>
        <v>0</v>
      </c>
      <c r="CO8" s="121">
        <f t="shared" ref="CO8:CO22" si="43">SUM(AK8,+BM8)</f>
        <v>0</v>
      </c>
      <c r="CP8" s="122" t="s">
        <v>478</v>
      </c>
      <c r="CQ8" s="121">
        <f t="shared" ref="CQ8:CQ22" si="44">SUM(AM8,+BO8)</f>
        <v>380612</v>
      </c>
      <c r="CR8" s="121">
        <f t="shared" ref="CR8:CR22" si="45">SUM(AN8,+BP8)</f>
        <v>60447</v>
      </c>
      <c r="CS8" s="121">
        <f t="shared" ref="CS8:CS22" si="46">SUM(AO8,+BQ8)</f>
        <v>16463</v>
      </c>
      <c r="CT8" s="121">
        <f t="shared" ref="CT8:CT22" si="47">SUM(AP8,+BR8)</f>
        <v>0</v>
      </c>
      <c r="CU8" s="121">
        <f t="shared" ref="CU8:CU22" si="48">SUM(AQ8,+BS8)</f>
        <v>43984</v>
      </c>
      <c r="CV8" s="121">
        <f t="shared" ref="CV8:CV22" si="49">SUM(AR8,+BT8)</f>
        <v>0</v>
      </c>
      <c r="CW8" s="121">
        <f t="shared" ref="CW8:CW22" si="50">SUM(AS8,+BU8)</f>
        <v>182975</v>
      </c>
      <c r="CX8" s="121">
        <f t="shared" ref="CX8:CX22" si="51">SUM(AT8,+BV8)</f>
        <v>0</v>
      </c>
      <c r="CY8" s="121">
        <f t="shared" ref="CY8:CY22" si="52">SUM(AU8,+BW8)</f>
        <v>182975</v>
      </c>
      <c r="CZ8" s="121">
        <f t="shared" ref="CZ8:CZ22" si="53">SUM(AV8,+BX8)</f>
        <v>0</v>
      </c>
      <c r="DA8" s="121">
        <f t="shared" ref="DA8:DA22" si="54">SUM(AW8,+BY8)</f>
        <v>0</v>
      </c>
      <c r="DB8" s="121">
        <f t="shared" ref="DB8:DB22" si="55">SUM(AX8,+BZ8)</f>
        <v>137190</v>
      </c>
      <c r="DC8" s="121">
        <f t="shared" ref="DC8:DC22" si="56">SUM(AY8,+CA8)</f>
        <v>0</v>
      </c>
      <c r="DD8" s="121">
        <f t="shared" ref="DD8:DD22" si="57">SUM(AZ8,+CB8)</f>
        <v>137190</v>
      </c>
      <c r="DE8" s="121">
        <f t="shared" ref="DE8:DE22" si="58">SUM(BA8,+CC8)</f>
        <v>0</v>
      </c>
      <c r="DF8" s="121">
        <f t="shared" ref="DF8:DF22" si="59">SUM(BB8,+CD8)</f>
        <v>0</v>
      </c>
      <c r="DG8" s="122" t="s">
        <v>478</v>
      </c>
      <c r="DH8" s="121">
        <f t="shared" si="25"/>
        <v>0</v>
      </c>
      <c r="DI8" s="121">
        <f t="shared" si="26"/>
        <v>30820</v>
      </c>
      <c r="DJ8" s="121">
        <f t="shared" si="27"/>
        <v>411432</v>
      </c>
    </row>
    <row r="9" spans="1:114" s="136" customFormat="1" ht="13.5" customHeight="1" x14ac:dyDescent="0.2">
      <c r="A9" s="119" t="s">
        <v>24</v>
      </c>
      <c r="B9" s="120" t="s">
        <v>406</v>
      </c>
      <c r="C9" s="119" t="s">
        <v>407</v>
      </c>
      <c r="D9" s="121">
        <f t="shared" si="0"/>
        <v>143269</v>
      </c>
      <c r="E9" s="121">
        <f t="shared" si="1"/>
        <v>143260</v>
      </c>
      <c r="F9" s="121">
        <v>0</v>
      </c>
      <c r="G9" s="121">
        <v>0</v>
      </c>
      <c r="H9" s="121">
        <v>0</v>
      </c>
      <c r="I9" s="121">
        <v>107610</v>
      </c>
      <c r="J9" s="121">
        <v>722640</v>
      </c>
      <c r="K9" s="121">
        <v>35650</v>
      </c>
      <c r="L9" s="121">
        <v>9</v>
      </c>
      <c r="M9" s="121">
        <f t="shared" si="3"/>
        <v>0</v>
      </c>
      <c r="N9" s="121">
        <f t="shared" si="4"/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 t="shared" si="28"/>
        <v>143269</v>
      </c>
      <c r="W9" s="121">
        <f t="shared" si="29"/>
        <v>143260</v>
      </c>
      <c r="X9" s="121">
        <f t="shared" si="30"/>
        <v>0</v>
      </c>
      <c r="Y9" s="121">
        <f t="shared" si="31"/>
        <v>0</v>
      </c>
      <c r="Z9" s="121">
        <f t="shared" si="32"/>
        <v>0</v>
      </c>
      <c r="AA9" s="121">
        <f t="shared" si="33"/>
        <v>107610</v>
      </c>
      <c r="AB9" s="121">
        <f t="shared" si="34"/>
        <v>722640</v>
      </c>
      <c r="AC9" s="121">
        <f t="shared" si="35"/>
        <v>35650</v>
      </c>
      <c r="AD9" s="121">
        <f t="shared" si="36"/>
        <v>9</v>
      </c>
      <c r="AE9" s="121">
        <f t="shared" si="7"/>
        <v>206203</v>
      </c>
      <c r="AF9" s="121">
        <f t="shared" si="8"/>
        <v>206203</v>
      </c>
      <c r="AG9" s="121">
        <v>0</v>
      </c>
      <c r="AH9" s="121">
        <v>183955</v>
      </c>
      <c r="AI9" s="121">
        <v>22248</v>
      </c>
      <c r="AJ9" s="121">
        <v>0</v>
      </c>
      <c r="AK9" s="121">
        <v>0</v>
      </c>
      <c r="AL9" s="122" t="s">
        <v>478</v>
      </c>
      <c r="AM9" s="121">
        <f t="shared" si="9"/>
        <v>659706</v>
      </c>
      <c r="AN9" s="121">
        <f t="shared" si="10"/>
        <v>126750</v>
      </c>
      <c r="AO9" s="121">
        <v>25975</v>
      </c>
      <c r="AP9" s="121">
        <v>0</v>
      </c>
      <c r="AQ9" s="121">
        <v>100775</v>
      </c>
      <c r="AR9" s="121">
        <v>0</v>
      </c>
      <c r="AS9" s="121">
        <f t="shared" si="11"/>
        <v>130040</v>
      </c>
      <c r="AT9" s="121">
        <v>20475</v>
      </c>
      <c r="AU9" s="121">
        <v>105020</v>
      </c>
      <c r="AV9" s="121">
        <v>4545</v>
      </c>
      <c r="AW9" s="121">
        <v>0</v>
      </c>
      <c r="AX9" s="121">
        <f t="shared" si="12"/>
        <v>402409</v>
      </c>
      <c r="AY9" s="121">
        <v>53784</v>
      </c>
      <c r="AZ9" s="121">
        <v>334394</v>
      </c>
      <c r="BA9" s="121">
        <v>14231</v>
      </c>
      <c r="BB9" s="121">
        <v>0</v>
      </c>
      <c r="BC9" s="122" t="s">
        <v>478</v>
      </c>
      <c r="BD9" s="121">
        <v>507</v>
      </c>
      <c r="BE9" s="121">
        <v>0</v>
      </c>
      <c r="BF9" s="121">
        <f t="shared" si="14"/>
        <v>865909</v>
      </c>
      <c r="BG9" s="121">
        <f t="shared" si="15"/>
        <v>0</v>
      </c>
      <c r="BH9" s="121">
        <f t="shared" si="16"/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478</v>
      </c>
      <c r="BO9" s="121">
        <f t="shared" si="17"/>
        <v>0</v>
      </c>
      <c r="BP9" s="121">
        <f t="shared" si="18"/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 t="shared" si="19"/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 t="shared" si="20"/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478</v>
      </c>
      <c r="CF9" s="121">
        <v>0</v>
      </c>
      <c r="CG9" s="121">
        <v>0</v>
      </c>
      <c r="CH9" s="121">
        <f t="shared" si="22"/>
        <v>0</v>
      </c>
      <c r="CI9" s="121">
        <f t="shared" si="37"/>
        <v>206203</v>
      </c>
      <c r="CJ9" s="121">
        <f t="shared" si="38"/>
        <v>206203</v>
      </c>
      <c r="CK9" s="121">
        <f t="shared" si="39"/>
        <v>0</v>
      </c>
      <c r="CL9" s="121">
        <f t="shared" si="40"/>
        <v>183955</v>
      </c>
      <c r="CM9" s="121">
        <f t="shared" si="41"/>
        <v>22248</v>
      </c>
      <c r="CN9" s="121">
        <f t="shared" si="42"/>
        <v>0</v>
      </c>
      <c r="CO9" s="121">
        <f t="shared" si="43"/>
        <v>0</v>
      </c>
      <c r="CP9" s="122" t="s">
        <v>478</v>
      </c>
      <c r="CQ9" s="121">
        <f t="shared" si="44"/>
        <v>659706</v>
      </c>
      <c r="CR9" s="121">
        <f t="shared" si="45"/>
        <v>126750</v>
      </c>
      <c r="CS9" s="121">
        <f t="shared" si="46"/>
        <v>25975</v>
      </c>
      <c r="CT9" s="121">
        <f t="shared" si="47"/>
        <v>0</v>
      </c>
      <c r="CU9" s="121">
        <f t="shared" si="48"/>
        <v>100775</v>
      </c>
      <c r="CV9" s="121">
        <f t="shared" si="49"/>
        <v>0</v>
      </c>
      <c r="CW9" s="121">
        <f t="shared" si="50"/>
        <v>130040</v>
      </c>
      <c r="CX9" s="121">
        <f t="shared" si="51"/>
        <v>20475</v>
      </c>
      <c r="CY9" s="121">
        <f t="shared" si="52"/>
        <v>105020</v>
      </c>
      <c r="CZ9" s="121">
        <f t="shared" si="53"/>
        <v>4545</v>
      </c>
      <c r="DA9" s="121">
        <f t="shared" si="54"/>
        <v>0</v>
      </c>
      <c r="DB9" s="121">
        <f t="shared" si="55"/>
        <v>402409</v>
      </c>
      <c r="DC9" s="121">
        <f t="shared" si="56"/>
        <v>53784</v>
      </c>
      <c r="DD9" s="121">
        <f t="shared" si="57"/>
        <v>334394</v>
      </c>
      <c r="DE9" s="121">
        <f t="shared" si="58"/>
        <v>14231</v>
      </c>
      <c r="DF9" s="121">
        <f t="shared" si="59"/>
        <v>0</v>
      </c>
      <c r="DG9" s="122" t="s">
        <v>478</v>
      </c>
      <c r="DH9" s="121">
        <f t="shared" si="25"/>
        <v>507</v>
      </c>
      <c r="DI9" s="121">
        <f t="shared" si="26"/>
        <v>0</v>
      </c>
      <c r="DJ9" s="121">
        <f t="shared" si="27"/>
        <v>865909</v>
      </c>
    </row>
    <row r="10" spans="1:114" s="136" customFormat="1" ht="13.5" customHeight="1" x14ac:dyDescent="0.2">
      <c r="A10" s="119" t="s">
        <v>24</v>
      </c>
      <c r="B10" s="120" t="s">
        <v>378</v>
      </c>
      <c r="C10" s="119" t="s">
        <v>379</v>
      </c>
      <c r="D10" s="121">
        <f t="shared" si="0"/>
        <v>241982</v>
      </c>
      <c r="E10" s="121">
        <f t="shared" si="1"/>
        <v>241982</v>
      </c>
      <c r="F10" s="121">
        <v>0</v>
      </c>
      <c r="G10" s="121">
        <v>0</v>
      </c>
      <c r="H10" s="121">
        <v>0</v>
      </c>
      <c r="I10" s="121">
        <v>241982</v>
      </c>
      <c r="J10" s="121">
        <v>906714</v>
      </c>
      <c r="K10" s="121">
        <v>0</v>
      </c>
      <c r="L10" s="121">
        <v>0</v>
      </c>
      <c r="M10" s="121">
        <f t="shared" si="3"/>
        <v>0</v>
      </c>
      <c r="N10" s="121">
        <f t="shared" si="4"/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274577</v>
      </c>
      <c r="T10" s="121">
        <v>0</v>
      </c>
      <c r="U10" s="121">
        <v>0</v>
      </c>
      <c r="V10" s="121">
        <f t="shared" si="28"/>
        <v>241982</v>
      </c>
      <c r="W10" s="121">
        <f t="shared" si="29"/>
        <v>241982</v>
      </c>
      <c r="X10" s="121">
        <f t="shared" si="30"/>
        <v>0</v>
      </c>
      <c r="Y10" s="121">
        <f t="shared" si="31"/>
        <v>0</v>
      </c>
      <c r="Z10" s="121">
        <f t="shared" si="32"/>
        <v>0</v>
      </c>
      <c r="AA10" s="121">
        <f t="shared" si="33"/>
        <v>241982</v>
      </c>
      <c r="AB10" s="121">
        <f t="shared" si="34"/>
        <v>1181291</v>
      </c>
      <c r="AC10" s="121">
        <f t="shared" si="35"/>
        <v>0</v>
      </c>
      <c r="AD10" s="121">
        <f t="shared" si="36"/>
        <v>0</v>
      </c>
      <c r="AE10" s="121">
        <f t="shared" si="7"/>
        <v>363198</v>
      </c>
      <c r="AF10" s="121">
        <f t="shared" si="8"/>
        <v>363198</v>
      </c>
      <c r="AG10" s="121">
        <v>0</v>
      </c>
      <c r="AH10" s="121">
        <v>363198</v>
      </c>
      <c r="AI10" s="121">
        <v>0</v>
      </c>
      <c r="AJ10" s="121">
        <v>0</v>
      </c>
      <c r="AK10" s="121">
        <v>0</v>
      </c>
      <c r="AL10" s="122" t="s">
        <v>478</v>
      </c>
      <c r="AM10" s="121">
        <f t="shared" si="9"/>
        <v>738013</v>
      </c>
      <c r="AN10" s="121">
        <f t="shared" si="10"/>
        <v>44101</v>
      </c>
      <c r="AO10" s="121">
        <v>19542</v>
      </c>
      <c r="AP10" s="121">
        <v>0</v>
      </c>
      <c r="AQ10" s="121">
        <v>24559</v>
      </c>
      <c r="AR10" s="121">
        <v>0</v>
      </c>
      <c r="AS10" s="121">
        <f t="shared" si="11"/>
        <v>28296</v>
      </c>
      <c r="AT10" s="121">
        <v>0</v>
      </c>
      <c r="AU10" s="121">
        <v>28296</v>
      </c>
      <c r="AV10" s="121">
        <v>0</v>
      </c>
      <c r="AW10" s="121">
        <v>0</v>
      </c>
      <c r="AX10" s="121">
        <f t="shared" si="12"/>
        <v>665616</v>
      </c>
      <c r="AY10" s="121">
        <v>0</v>
      </c>
      <c r="AZ10" s="121">
        <v>665616</v>
      </c>
      <c r="BA10" s="121">
        <v>0</v>
      </c>
      <c r="BB10" s="121">
        <v>0</v>
      </c>
      <c r="BC10" s="122" t="s">
        <v>478</v>
      </c>
      <c r="BD10" s="121">
        <v>0</v>
      </c>
      <c r="BE10" s="121">
        <v>47485</v>
      </c>
      <c r="BF10" s="121">
        <f t="shared" si="14"/>
        <v>1148696</v>
      </c>
      <c r="BG10" s="121">
        <f t="shared" si="15"/>
        <v>0</v>
      </c>
      <c r="BH10" s="121">
        <f t="shared" si="16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478</v>
      </c>
      <c r="BO10" s="121">
        <f t="shared" si="17"/>
        <v>274410</v>
      </c>
      <c r="BP10" s="121">
        <f t="shared" si="18"/>
        <v>91819</v>
      </c>
      <c r="BQ10" s="121">
        <v>25306</v>
      </c>
      <c r="BR10" s="121">
        <v>0</v>
      </c>
      <c r="BS10" s="121">
        <v>66513</v>
      </c>
      <c r="BT10" s="121">
        <v>0</v>
      </c>
      <c r="BU10" s="121">
        <f t="shared" si="19"/>
        <v>116902</v>
      </c>
      <c r="BV10" s="121">
        <v>0</v>
      </c>
      <c r="BW10" s="121">
        <v>111432</v>
      </c>
      <c r="BX10" s="121">
        <v>5470</v>
      </c>
      <c r="BY10" s="121">
        <v>0</v>
      </c>
      <c r="BZ10" s="121">
        <f t="shared" si="20"/>
        <v>65689</v>
      </c>
      <c r="CA10" s="121">
        <v>0</v>
      </c>
      <c r="CB10" s="121">
        <v>65689</v>
      </c>
      <c r="CC10" s="121">
        <v>0</v>
      </c>
      <c r="CD10" s="121">
        <v>0</v>
      </c>
      <c r="CE10" s="122" t="s">
        <v>478</v>
      </c>
      <c r="CF10" s="121">
        <v>0</v>
      </c>
      <c r="CG10" s="121">
        <v>167</v>
      </c>
      <c r="CH10" s="121">
        <f t="shared" si="22"/>
        <v>274577</v>
      </c>
      <c r="CI10" s="121">
        <f t="shared" si="37"/>
        <v>363198</v>
      </c>
      <c r="CJ10" s="121">
        <f t="shared" si="38"/>
        <v>363198</v>
      </c>
      <c r="CK10" s="121">
        <f t="shared" si="39"/>
        <v>0</v>
      </c>
      <c r="CL10" s="121">
        <f t="shared" si="40"/>
        <v>363198</v>
      </c>
      <c r="CM10" s="121">
        <f t="shared" si="41"/>
        <v>0</v>
      </c>
      <c r="CN10" s="121">
        <f t="shared" si="42"/>
        <v>0</v>
      </c>
      <c r="CO10" s="121">
        <f t="shared" si="43"/>
        <v>0</v>
      </c>
      <c r="CP10" s="122" t="s">
        <v>478</v>
      </c>
      <c r="CQ10" s="121">
        <f t="shared" si="44"/>
        <v>1012423</v>
      </c>
      <c r="CR10" s="121">
        <f t="shared" si="45"/>
        <v>135920</v>
      </c>
      <c r="CS10" s="121">
        <f t="shared" si="46"/>
        <v>44848</v>
      </c>
      <c r="CT10" s="121">
        <f t="shared" si="47"/>
        <v>0</v>
      </c>
      <c r="CU10" s="121">
        <f t="shared" si="48"/>
        <v>91072</v>
      </c>
      <c r="CV10" s="121">
        <f t="shared" si="49"/>
        <v>0</v>
      </c>
      <c r="CW10" s="121">
        <f t="shared" si="50"/>
        <v>145198</v>
      </c>
      <c r="CX10" s="121">
        <f t="shared" si="51"/>
        <v>0</v>
      </c>
      <c r="CY10" s="121">
        <f t="shared" si="52"/>
        <v>139728</v>
      </c>
      <c r="CZ10" s="121">
        <f t="shared" si="53"/>
        <v>5470</v>
      </c>
      <c r="DA10" s="121">
        <f t="shared" si="54"/>
        <v>0</v>
      </c>
      <c r="DB10" s="121">
        <f t="shared" si="55"/>
        <v>731305</v>
      </c>
      <c r="DC10" s="121">
        <f t="shared" si="56"/>
        <v>0</v>
      </c>
      <c r="DD10" s="121">
        <f t="shared" si="57"/>
        <v>731305</v>
      </c>
      <c r="DE10" s="121">
        <f t="shared" si="58"/>
        <v>0</v>
      </c>
      <c r="DF10" s="121">
        <f t="shared" si="59"/>
        <v>0</v>
      </c>
      <c r="DG10" s="122" t="s">
        <v>478</v>
      </c>
      <c r="DH10" s="121">
        <f t="shared" si="25"/>
        <v>0</v>
      </c>
      <c r="DI10" s="121">
        <f t="shared" si="26"/>
        <v>47652</v>
      </c>
      <c r="DJ10" s="121">
        <f t="shared" si="27"/>
        <v>1423273</v>
      </c>
    </row>
    <row r="11" spans="1:114" s="136" customFormat="1" ht="13.5" customHeight="1" x14ac:dyDescent="0.2">
      <c r="A11" s="119" t="s">
        <v>24</v>
      </c>
      <c r="B11" s="120" t="s">
        <v>423</v>
      </c>
      <c r="C11" s="119" t="s">
        <v>424</v>
      </c>
      <c r="D11" s="121">
        <f t="shared" si="0"/>
        <v>19995</v>
      </c>
      <c r="E11" s="121">
        <f t="shared" si="1"/>
        <v>19995</v>
      </c>
      <c r="F11" s="121">
        <v>1188</v>
      </c>
      <c r="G11" s="121">
        <v>0</v>
      </c>
      <c r="H11" s="121">
        <v>0</v>
      </c>
      <c r="I11" s="121">
        <v>18126</v>
      </c>
      <c r="J11" s="121">
        <v>442421</v>
      </c>
      <c r="K11" s="121">
        <v>681</v>
      </c>
      <c r="L11" s="121">
        <v>0</v>
      </c>
      <c r="M11" s="121">
        <f t="shared" si="3"/>
        <v>19</v>
      </c>
      <c r="N11" s="121">
        <f t="shared" si="4"/>
        <v>19</v>
      </c>
      <c r="O11" s="121">
        <v>0</v>
      </c>
      <c r="P11" s="121">
        <v>0</v>
      </c>
      <c r="Q11" s="121">
        <v>0</v>
      </c>
      <c r="R11" s="121">
        <v>0</v>
      </c>
      <c r="S11" s="121">
        <v>62789</v>
      </c>
      <c r="T11" s="121">
        <v>19</v>
      </c>
      <c r="U11" s="121">
        <v>0</v>
      </c>
      <c r="V11" s="121">
        <f t="shared" si="28"/>
        <v>20014</v>
      </c>
      <c r="W11" s="121">
        <f t="shared" si="29"/>
        <v>20014</v>
      </c>
      <c r="X11" s="121">
        <f t="shared" si="30"/>
        <v>1188</v>
      </c>
      <c r="Y11" s="121">
        <f t="shared" si="31"/>
        <v>0</v>
      </c>
      <c r="Z11" s="121">
        <f t="shared" si="32"/>
        <v>0</v>
      </c>
      <c r="AA11" s="121">
        <f t="shared" si="33"/>
        <v>18126</v>
      </c>
      <c r="AB11" s="121">
        <f t="shared" si="34"/>
        <v>505210</v>
      </c>
      <c r="AC11" s="121">
        <f t="shared" si="35"/>
        <v>700</v>
      </c>
      <c r="AD11" s="121">
        <f t="shared" si="36"/>
        <v>0</v>
      </c>
      <c r="AE11" s="121">
        <f t="shared" si="7"/>
        <v>0</v>
      </c>
      <c r="AF11" s="121">
        <f t="shared" si="8"/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478</v>
      </c>
      <c r="AM11" s="121">
        <f t="shared" si="9"/>
        <v>259974</v>
      </c>
      <c r="AN11" s="121">
        <f t="shared" si="10"/>
        <v>137611</v>
      </c>
      <c r="AO11" s="121">
        <v>35012</v>
      </c>
      <c r="AP11" s="121">
        <v>0</v>
      </c>
      <c r="AQ11" s="121">
        <v>102599</v>
      </c>
      <c r="AR11" s="121">
        <v>0</v>
      </c>
      <c r="AS11" s="121">
        <f t="shared" si="11"/>
        <v>116918</v>
      </c>
      <c r="AT11" s="121">
        <v>0</v>
      </c>
      <c r="AU11" s="121">
        <v>116918</v>
      </c>
      <c r="AV11" s="121">
        <v>0</v>
      </c>
      <c r="AW11" s="121">
        <v>0</v>
      </c>
      <c r="AX11" s="121">
        <f t="shared" si="12"/>
        <v>5445</v>
      </c>
      <c r="AY11" s="121">
        <v>0</v>
      </c>
      <c r="AZ11" s="121">
        <v>5445</v>
      </c>
      <c r="BA11" s="121">
        <v>0</v>
      </c>
      <c r="BB11" s="121">
        <v>0</v>
      </c>
      <c r="BC11" s="122" t="s">
        <v>478</v>
      </c>
      <c r="BD11" s="121">
        <v>0</v>
      </c>
      <c r="BE11" s="121">
        <v>202442</v>
      </c>
      <c r="BF11" s="121">
        <f t="shared" si="14"/>
        <v>462416</v>
      </c>
      <c r="BG11" s="121">
        <f t="shared" si="15"/>
        <v>0</v>
      </c>
      <c r="BH11" s="121">
        <f t="shared" si="16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478</v>
      </c>
      <c r="BO11" s="121">
        <f t="shared" si="17"/>
        <v>58880</v>
      </c>
      <c r="BP11" s="121">
        <f t="shared" si="18"/>
        <v>16431</v>
      </c>
      <c r="BQ11" s="121">
        <v>0</v>
      </c>
      <c r="BR11" s="121">
        <v>0</v>
      </c>
      <c r="BS11" s="121">
        <v>16431</v>
      </c>
      <c r="BT11" s="121">
        <v>0</v>
      </c>
      <c r="BU11" s="121">
        <f t="shared" si="19"/>
        <v>42449</v>
      </c>
      <c r="BV11" s="121">
        <v>0</v>
      </c>
      <c r="BW11" s="121">
        <v>42449</v>
      </c>
      <c r="BX11" s="121">
        <v>0</v>
      </c>
      <c r="BY11" s="121">
        <v>0</v>
      </c>
      <c r="BZ11" s="121">
        <f t="shared" si="20"/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478</v>
      </c>
      <c r="CF11" s="121">
        <v>0</v>
      </c>
      <c r="CG11" s="121">
        <v>3928</v>
      </c>
      <c r="CH11" s="121">
        <f t="shared" si="22"/>
        <v>62808</v>
      </c>
      <c r="CI11" s="121">
        <f t="shared" si="37"/>
        <v>0</v>
      </c>
      <c r="CJ11" s="121">
        <f t="shared" si="38"/>
        <v>0</v>
      </c>
      <c r="CK11" s="121">
        <f t="shared" si="39"/>
        <v>0</v>
      </c>
      <c r="CL11" s="121">
        <f t="shared" si="40"/>
        <v>0</v>
      </c>
      <c r="CM11" s="121">
        <f t="shared" si="41"/>
        <v>0</v>
      </c>
      <c r="CN11" s="121">
        <f t="shared" si="42"/>
        <v>0</v>
      </c>
      <c r="CO11" s="121">
        <f t="shared" si="43"/>
        <v>0</v>
      </c>
      <c r="CP11" s="122" t="s">
        <v>478</v>
      </c>
      <c r="CQ11" s="121">
        <f t="shared" si="44"/>
        <v>318854</v>
      </c>
      <c r="CR11" s="121">
        <f t="shared" si="45"/>
        <v>154042</v>
      </c>
      <c r="CS11" s="121">
        <f t="shared" si="46"/>
        <v>35012</v>
      </c>
      <c r="CT11" s="121">
        <f t="shared" si="47"/>
        <v>0</v>
      </c>
      <c r="CU11" s="121">
        <f t="shared" si="48"/>
        <v>119030</v>
      </c>
      <c r="CV11" s="121">
        <f t="shared" si="49"/>
        <v>0</v>
      </c>
      <c r="CW11" s="121">
        <f t="shared" si="50"/>
        <v>159367</v>
      </c>
      <c r="CX11" s="121">
        <f t="shared" si="51"/>
        <v>0</v>
      </c>
      <c r="CY11" s="121">
        <f t="shared" si="52"/>
        <v>159367</v>
      </c>
      <c r="CZ11" s="121">
        <f t="shared" si="53"/>
        <v>0</v>
      </c>
      <c r="DA11" s="121">
        <f t="shared" si="54"/>
        <v>0</v>
      </c>
      <c r="DB11" s="121">
        <f t="shared" si="55"/>
        <v>5445</v>
      </c>
      <c r="DC11" s="121">
        <f t="shared" si="56"/>
        <v>0</v>
      </c>
      <c r="DD11" s="121">
        <f t="shared" si="57"/>
        <v>5445</v>
      </c>
      <c r="DE11" s="121">
        <f t="shared" si="58"/>
        <v>0</v>
      </c>
      <c r="DF11" s="121">
        <f t="shared" si="59"/>
        <v>0</v>
      </c>
      <c r="DG11" s="122" t="s">
        <v>478</v>
      </c>
      <c r="DH11" s="121">
        <f t="shared" si="25"/>
        <v>0</v>
      </c>
      <c r="DI11" s="121">
        <f t="shared" si="26"/>
        <v>206370</v>
      </c>
      <c r="DJ11" s="121">
        <f t="shared" si="27"/>
        <v>525224</v>
      </c>
    </row>
    <row r="12" spans="1:114" s="136" customFormat="1" ht="13.5" customHeight="1" x14ac:dyDescent="0.2">
      <c r="A12" s="119" t="s">
        <v>24</v>
      </c>
      <c r="B12" s="120" t="s">
        <v>388</v>
      </c>
      <c r="C12" s="119" t="s">
        <v>431</v>
      </c>
      <c r="D12" s="121">
        <f t="shared" si="0"/>
        <v>0</v>
      </c>
      <c r="E12" s="121">
        <f t="shared" si="1"/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 t="shared" si="3"/>
        <v>494</v>
      </c>
      <c r="N12" s="121">
        <f t="shared" si="4"/>
        <v>494</v>
      </c>
      <c r="O12" s="121">
        <v>0</v>
      </c>
      <c r="P12" s="121">
        <v>0</v>
      </c>
      <c r="Q12" s="121">
        <v>0</v>
      </c>
      <c r="R12" s="121">
        <v>0</v>
      </c>
      <c r="S12" s="121">
        <v>103195</v>
      </c>
      <c r="T12" s="121">
        <v>494</v>
      </c>
      <c r="U12" s="121">
        <v>0</v>
      </c>
      <c r="V12" s="121">
        <f t="shared" si="28"/>
        <v>494</v>
      </c>
      <c r="W12" s="121">
        <f t="shared" si="29"/>
        <v>494</v>
      </c>
      <c r="X12" s="121">
        <f t="shared" si="30"/>
        <v>0</v>
      </c>
      <c r="Y12" s="121">
        <f t="shared" si="31"/>
        <v>0</v>
      </c>
      <c r="Z12" s="121">
        <f t="shared" si="32"/>
        <v>0</v>
      </c>
      <c r="AA12" s="121">
        <f t="shared" si="33"/>
        <v>0</v>
      </c>
      <c r="AB12" s="121">
        <f t="shared" si="34"/>
        <v>103195</v>
      </c>
      <c r="AC12" s="121">
        <f t="shared" si="35"/>
        <v>494</v>
      </c>
      <c r="AD12" s="121">
        <f t="shared" si="36"/>
        <v>0</v>
      </c>
      <c r="AE12" s="121">
        <f t="shared" si="7"/>
        <v>0</v>
      </c>
      <c r="AF12" s="121">
        <f t="shared" si="8"/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478</v>
      </c>
      <c r="AM12" s="121">
        <f t="shared" si="9"/>
        <v>0</v>
      </c>
      <c r="AN12" s="121">
        <f t="shared" si="10"/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 t="shared" si="11"/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 t="shared" si="12"/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478</v>
      </c>
      <c r="BD12" s="121">
        <v>0</v>
      </c>
      <c r="BE12" s="121">
        <v>0</v>
      </c>
      <c r="BF12" s="121">
        <f t="shared" si="14"/>
        <v>0</v>
      </c>
      <c r="BG12" s="121">
        <f t="shared" si="15"/>
        <v>0</v>
      </c>
      <c r="BH12" s="121">
        <f t="shared" si="16"/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478</v>
      </c>
      <c r="BO12" s="121">
        <f t="shared" si="17"/>
        <v>88384</v>
      </c>
      <c r="BP12" s="121">
        <f t="shared" si="18"/>
        <v>16986</v>
      </c>
      <c r="BQ12" s="121">
        <v>16986</v>
      </c>
      <c r="BR12" s="121">
        <v>0</v>
      </c>
      <c r="BS12" s="121">
        <v>0</v>
      </c>
      <c r="BT12" s="121">
        <v>0</v>
      </c>
      <c r="BU12" s="121">
        <f t="shared" si="19"/>
        <v>56284</v>
      </c>
      <c r="BV12" s="121">
        <v>0</v>
      </c>
      <c r="BW12" s="121">
        <v>56284</v>
      </c>
      <c r="BX12" s="121">
        <v>0</v>
      </c>
      <c r="BY12" s="121">
        <v>0</v>
      </c>
      <c r="BZ12" s="121">
        <f t="shared" si="20"/>
        <v>15114</v>
      </c>
      <c r="CA12" s="121">
        <v>0</v>
      </c>
      <c r="CB12" s="121">
        <v>0</v>
      </c>
      <c r="CC12" s="121">
        <v>0</v>
      </c>
      <c r="CD12" s="121">
        <v>15114</v>
      </c>
      <c r="CE12" s="122" t="s">
        <v>478</v>
      </c>
      <c r="CF12" s="121">
        <v>0</v>
      </c>
      <c r="CG12" s="121">
        <v>15305</v>
      </c>
      <c r="CH12" s="121">
        <f t="shared" si="22"/>
        <v>103689</v>
      </c>
      <c r="CI12" s="121">
        <f t="shared" si="37"/>
        <v>0</v>
      </c>
      <c r="CJ12" s="121">
        <f t="shared" si="38"/>
        <v>0</v>
      </c>
      <c r="CK12" s="121">
        <f t="shared" si="39"/>
        <v>0</v>
      </c>
      <c r="CL12" s="121">
        <f t="shared" si="40"/>
        <v>0</v>
      </c>
      <c r="CM12" s="121">
        <f t="shared" si="41"/>
        <v>0</v>
      </c>
      <c r="CN12" s="121">
        <f t="shared" si="42"/>
        <v>0</v>
      </c>
      <c r="CO12" s="121">
        <f t="shared" si="43"/>
        <v>0</v>
      </c>
      <c r="CP12" s="122" t="s">
        <v>478</v>
      </c>
      <c r="CQ12" s="121">
        <f t="shared" si="44"/>
        <v>88384</v>
      </c>
      <c r="CR12" s="121">
        <f t="shared" si="45"/>
        <v>16986</v>
      </c>
      <c r="CS12" s="121">
        <f t="shared" si="46"/>
        <v>16986</v>
      </c>
      <c r="CT12" s="121">
        <f t="shared" si="47"/>
        <v>0</v>
      </c>
      <c r="CU12" s="121">
        <f t="shared" si="48"/>
        <v>0</v>
      </c>
      <c r="CV12" s="121">
        <f t="shared" si="49"/>
        <v>0</v>
      </c>
      <c r="CW12" s="121">
        <f t="shared" si="50"/>
        <v>56284</v>
      </c>
      <c r="CX12" s="121">
        <f t="shared" si="51"/>
        <v>0</v>
      </c>
      <c r="CY12" s="121">
        <f t="shared" si="52"/>
        <v>56284</v>
      </c>
      <c r="CZ12" s="121">
        <f t="shared" si="53"/>
        <v>0</v>
      </c>
      <c r="DA12" s="121">
        <f t="shared" si="54"/>
        <v>0</v>
      </c>
      <c r="DB12" s="121">
        <f t="shared" si="55"/>
        <v>15114</v>
      </c>
      <c r="DC12" s="121">
        <f t="shared" si="56"/>
        <v>0</v>
      </c>
      <c r="DD12" s="121">
        <f t="shared" si="57"/>
        <v>0</v>
      </c>
      <c r="DE12" s="121">
        <f t="shared" si="58"/>
        <v>0</v>
      </c>
      <c r="DF12" s="121">
        <f t="shared" si="59"/>
        <v>15114</v>
      </c>
      <c r="DG12" s="122" t="s">
        <v>478</v>
      </c>
      <c r="DH12" s="121">
        <f t="shared" si="25"/>
        <v>0</v>
      </c>
      <c r="DI12" s="121">
        <f t="shared" si="26"/>
        <v>15305</v>
      </c>
      <c r="DJ12" s="121">
        <f t="shared" si="27"/>
        <v>103689</v>
      </c>
    </row>
    <row r="13" spans="1:114" s="136" customFormat="1" ht="13.5" customHeight="1" x14ac:dyDescent="0.2">
      <c r="A13" s="119" t="s">
        <v>24</v>
      </c>
      <c r="B13" s="120" t="s">
        <v>350</v>
      </c>
      <c r="C13" s="119" t="s">
        <v>459</v>
      </c>
      <c r="D13" s="121">
        <f t="shared" si="0"/>
        <v>0</v>
      </c>
      <c r="E13" s="121">
        <f t="shared" si="1"/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 t="shared" si="3"/>
        <v>0</v>
      </c>
      <c r="N13" s="121">
        <f t="shared" si="4"/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75766</v>
      </c>
      <c r="T13" s="121">
        <v>0</v>
      </c>
      <c r="U13" s="121">
        <v>0</v>
      </c>
      <c r="V13" s="121">
        <f t="shared" si="28"/>
        <v>0</v>
      </c>
      <c r="W13" s="121">
        <f t="shared" si="29"/>
        <v>0</v>
      </c>
      <c r="X13" s="121">
        <f t="shared" si="30"/>
        <v>0</v>
      </c>
      <c r="Y13" s="121">
        <f t="shared" si="31"/>
        <v>0</v>
      </c>
      <c r="Z13" s="121">
        <f t="shared" si="32"/>
        <v>0</v>
      </c>
      <c r="AA13" s="121">
        <f t="shared" si="33"/>
        <v>0</v>
      </c>
      <c r="AB13" s="121">
        <f t="shared" si="34"/>
        <v>75766</v>
      </c>
      <c r="AC13" s="121">
        <f t="shared" si="35"/>
        <v>0</v>
      </c>
      <c r="AD13" s="121">
        <f t="shared" si="36"/>
        <v>0</v>
      </c>
      <c r="AE13" s="121">
        <f t="shared" si="7"/>
        <v>0</v>
      </c>
      <c r="AF13" s="121">
        <f t="shared" si="8"/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478</v>
      </c>
      <c r="AM13" s="121">
        <f t="shared" si="9"/>
        <v>0</v>
      </c>
      <c r="AN13" s="121">
        <f t="shared" si="10"/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 t="shared" si="11"/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 t="shared" si="12"/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478</v>
      </c>
      <c r="BD13" s="121">
        <v>0</v>
      </c>
      <c r="BE13" s="121">
        <v>0</v>
      </c>
      <c r="BF13" s="121">
        <f t="shared" si="14"/>
        <v>0</v>
      </c>
      <c r="BG13" s="121">
        <f t="shared" si="15"/>
        <v>0</v>
      </c>
      <c r="BH13" s="121">
        <f t="shared" si="16"/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478</v>
      </c>
      <c r="BO13" s="121">
        <f t="shared" si="17"/>
        <v>75766</v>
      </c>
      <c r="BP13" s="121">
        <f t="shared" si="18"/>
        <v>3729</v>
      </c>
      <c r="BQ13" s="121">
        <v>3729</v>
      </c>
      <c r="BR13" s="121">
        <v>0</v>
      </c>
      <c r="BS13" s="121">
        <v>0</v>
      </c>
      <c r="BT13" s="121">
        <v>0</v>
      </c>
      <c r="BU13" s="121">
        <f t="shared" si="19"/>
        <v>53494</v>
      </c>
      <c r="BV13" s="121">
        <v>0</v>
      </c>
      <c r="BW13" s="121">
        <v>53494</v>
      </c>
      <c r="BX13" s="121">
        <v>0</v>
      </c>
      <c r="BY13" s="121">
        <v>0</v>
      </c>
      <c r="BZ13" s="121">
        <f t="shared" si="20"/>
        <v>18543</v>
      </c>
      <c r="CA13" s="121">
        <v>0</v>
      </c>
      <c r="CB13" s="121">
        <v>16878</v>
      </c>
      <c r="CC13" s="121">
        <v>143</v>
      </c>
      <c r="CD13" s="121">
        <v>1522</v>
      </c>
      <c r="CE13" s="122" t="s">
        <v>478</v>
      </c>
      <c r="CF13" s="121">
        <v>0</v>
      </c>
      <c r="CG13" s="121">
        <v>0</v>
      </c>
      <c r="CH13" s="121">
        <f t="shared" si="22"/>
        <v>75766</v>
      </c>
      <c r="CI13" s="121">
        <f t="shared" si="37"/>
        <v>0</v>
      </c>
      <c r="CJ13" s="121">
        <f t="shared" si="38"/>
        <v>0</v>
      </c>
      <c r="CK13" s="121">
        <f t="shared" si="39"/>
        <v>0</v>
      </c>
      <c r="CL13" s="121">
        <f t="shared" si="40"/>
        <v>0</v>
      </c>
      <c r="CM13" s="121">
        <f t="shared" si="41"/>
        <v>0</v>
      </c>
      <c r="CN13" s="121">
        <f t="shared" si="42"/>
        <v>0</v>
      </c>
      <c r="CO13" s="121">
        <f t="shared" si="43"/>
        <v>0</v>
      </c>
      <c r="CP13" s="122" t="s">
        <v>478</v>
      </c>
      <c r="CQ13" s="121">
        <f t="shared" si="44"/>
        <v>75766</v>
      </c>
      <c r="CR13" s="121">
        <f t="shared" si="45"/>
        <v>3729</v>
      </c>
      <c r="CS13" s="121">
        <f t="shared" si="46"/>
        <v>3729</v>
      </c>
      <c r="CT13" s="121">
        <f t="shared" si="47"/>
        <v>0</v>
      </c>
      <c r="CU13" s="121">
        <f t="shared" si="48"/>
        <v>0</v>
      </c>
      <c r="CV13" s="121">
        <f t="shared" si="49"/>
        <v>0</v>
      </c>
      <c r="CW13" s="121">
        <f t="shared" si="50"/>
        <v>53494</v>
      </c>
      <c r="CX13" s="121">
        <f t="shared" si="51"/>
        <v>0</v>
      </c>
      <c r="CY13" s="121">
        <f t="shared" si="52"/>
        <v>53494</v>
      </c>
      <c r="CZ13" s="121">
        <f t="shared" si="53"/>
        <v>0</v>
      </c>
      <c r="DA13" s="121">
        <f t="shared" si="54"/>
        <v>0</v>
      </c>
      <c r="DB13" s="121">
        <f t="shared" si="55"/>
        <v>18543</v>
      </c>
      <c r="DC13" s="121">
        <f t="shared" si="56"/>
        <v>0</v>
      </c>
      <c r="DD13" s="121">
        <f t="shared" si="57"/>
        <v>16878</v>
      </c>
      <c r="DE13" s="121">
        <f t="shared" si="58"/>
        <v>143</v>
      </c>
      <c r="DF13" s="121">
        <f t="shared" si="59"/>
        <v>1522</v>
      </c>
      <c r="DG13" s="122" t="s">
        <v>478</v>
      </c>
      <c r="DH13" s="121">
        <f t="shared" si="25"/>
        <v>0</v>
      </c>
      <c r="DI13" s="121">
        <f t="shared" si="26"/>
        <v>0</v>
      </c>
      <c r="DJ13" s="121">
        <f t="shared" si="27"/>
        <v>75766</v>
      </c>
    </row>
    <row r="14" spans="1:114" s="136" customFormat="1" ht="13.5" customHeight="1" x14ac:dyDescent="0.2">
      <c r="A14" s="119" t="s">
        <v>24</v>
      </c>
      <c r="B14" s="120" t="s">
        <v>435</v>
      </c>
      <c r="C14" s="119" t="s">
        <v>436</v>
      </c>
      <c r="D14" s="121">
        <f t="shared" si="0"/>
        <v>0</v>
      </c>
      <c r="E14" s="121">
        <f t="shared" si="1"/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 t="shared" si="3"/>
        <v>784</v>
      </c>
      <c r="N14" s="121">
        <f t="shared" si="4"/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95504</v>
      </c>
      <c r="T14" s="121">
        <v>0</v>
      </c>
      <c r="U14" s="121">
        <v>784</v>
      </c>
      <c r="V14" s="121">
        <f t="shared" si="28"/>
        <v>784</v>
      </c>
      <c r="W14" s="121">
        <f t="shared" si="29"/>
        <v>0</v>
      </c>
      <c r="X14" s="121">
        <f t="shared" si="30"/>
        <v>0</v>
      </c>
      <c r="Y14" s="121">
        <f t="shared" si="31"/>
        <v>0</v>
      </c>
      <c r="Z14" s="121">
        <f t="shared" si="32"/>
        <v>0</v>
      </c>
      <c r="AA14" s="121">
        <f t="shared" si="33"/>
        <v>0</v>
      </c>
      <c r="AB14" s="121">
        <f t="shared" si="34"/>
        <v>95504</v>
      </c>
      <c r="AC14" s="121">
        <f t="shared" si="35"/>
        <v>0</v>
      </c>
      <c r="AD14" s="121">
        <f t="shared" si="36"/>
        <v>784</v>
      </c>
      <c r="AE14" s="121">
        <f t="shared" si="7"/>
        <v>0</v>
      </c>
      <c r="AF14" s="121">
        <f t="shared" si="8"/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478</v>
      </c>
      <c r="AM14" s="121">
        <f t="shared" si="9"/>
        <v>0</v>
      </c>
      <c r="AN14" s="121">
        <f t="shared" si="10"/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 t="shared" si="11"/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 t="shared" si="12"/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478</v>
      </c>
      <c r="BD14" s="121">
        <v>0</v>
      </c>
      <c r="BE14" s="121">
        <v>0</v>
      </c>
      <c r="BF14" s="121">
        <f t="shared" si="14"/>
        <v>0</v>
      </c>
      <c r="BG14" s="121">
        <f t="shared" si="15"/>
        <v>0</v>
      </c>
      <c r="BH14" s="121">
        <f t="shared" si="16"/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478</v>
      </c>
      <c r="BO14" s="121">
        <f t="shared" si="17"/>
        <v>96288</v>
      </c>
      <c r="BP14" s="121">
        <f t="shared" si="18"/>
        <v>154</v>
      </c>
      <c r="BQ14" s="121">
        <v>154</v>
      </c>
      <c r="BR14" s="121">
        <v>0</v>
      </c>
      <c r="BS14" s="121">
        <v>0</v>
      </c>
      <c r="BT14" s="121">
        <v>0</v>
      </c>
      <c r="BU14" s="121">
        <f t="shared" si="19"/>
        <v>15196</v>
      </c>
      <c r="BV14" s="121">
        <v>0</v>
      </c>
      <c r="BW14" s="121">
        <v>15196</v>
      </c>
      <c r="BX14" s="121">
        <v>0</v>
      </c>
      <c r="BY14" s="121">
        <v>0</v>
      </c>
      <c r="BZ14" s="121">
        <f t="shared" si="20"/>
        <v>80938</v>
      </c>
      <c r="CA14" s="121">
        <v>0</v>
      </c>
      <c r="CB14" s="121">
        <v>80551</v>
      </c>
      <c r="CC14" s="121">
        <v>0</v>
      </c>
      <c r="CD14" s="121">
        <v>387</v>
      </c>
      <c r="CE14" s="122" t="s">
        <v>478</v>
      </c>
      <c r="CF14" s="121">
        <v>0</v>
      </c>
      <c r="CG14" s="121">
        <v>0</v>
      </c>
      <c r="CH14" s="121">
        <f t="shared" si="22"/>
        <v>96288</v>
      </c>
      <c r="CI14" s="121">
        <f t="shared" si="37"/>
        <v>0</v>
      </c>
      <c r="CJ14" s="121">
        <f t="shared" si="38"/>
        <v>0</v>
      </c>
      <c r="CK14" s="121">
        <f t="shared" si="39"/>
        <v>0</v>
      </c>
      <c r="CL14" s="121">
        <f t="shared" si="40"/>
        <v>0</v>
      </c>
      <c r="CM14" s="121">
        <f t="shared" si="41"/>
        <v>0</v>
      </c>
      <c r="CN14" s="121">
        <f t="shared" si="42"/>
        <v>0</v>
      </c>
      <c r="CO14" s="121">
        <f t="shared" si="43"/>
        <v>0</v>
      </c>
      <c r="CP14" s="122" t="s">
        <v>478</v>
      </c>
      <c r="CQ14" s="121">
        <f t="shared" si="44"/>
        <v>96288</v>
      </c>
      <c r="CR14" s="121">
        <f t="shared" si="45"/>
        <v>154</v>
      </c>
      <c r="CS14" s="121">
        <f t="shared" si="46"/>
        <v>154</v>
      </c>
      <c r="CT14" s="121">
        <f t="shared" si="47"/>
        <v>0</v>
      </c>
      <c r="CU14" s="121">
        <f t="shared" si="48"/>
        <v>0</v>
      </c>
      <c r="CV14" s="121">
        <f t="shared" si="49"/>
        <v>0</v>
      </c>
      <c r="CW14" s="121">
        <f t="shared" si="50"/>
        <v>15196</v>
      </c>
      <c r="CX14" s="121">
        <f t="shared" si="51"/>
        <v>0</v>
      </c>
      <c r="CY14" s="121">
        <f t="shared" si="52"/>
        <v>15196</v>
      </c>
      <c r="CZ14" s="121">
        <f t="shared" si="53"/>
        <v>0</v>
      </c>
      <c r="DA14" s="121">
        <f t="shared" si="54"/>
        <v>0</v>
      </c>
      <c r="DB14" s="121">
        <f t="shared" si="55"/>
        <v>80938</v>
      </c>
      <c r="DC14" s="121">
        <f t="shared" si="56"/>
        <v>0</v>
      </c>
      <c r="DD14" s="121">
        <f t="shared" si="57"/>
        <v>80551</v>
      </c>
      <c r="DE14" s="121">
        <f t="shared" si="58"/>
        <v>0</v>
      </c>
      <c r="DF14" s="121">
        <f t="shared" si="59"/>
        <v>387</v>
      </c>
      <c r="DG14" s="122" t="s">
        <v>478</v>
      </c>
      <c r="DH14" s="121">
        <f t="shared" si="25"/>
        <v>0</v>
      </c>
      <c r="DI14" s="121">
        <f t="shared" si="26"/>
        <v>0</v>
      </c>
      <c r="DJ14" s="121">
        <f t="shared" si="27"/>
        <v>96288</v>
      </c>
    </row>
    <row r="15" spans="1:114" s="136" customFormat="1" ht="13.5" customHeight="1" x14ac:dyDescent="0.2">
      <c r="A15" s="119" t="s">
        <v>24</v>
      </c>
      <c r="B15" s="120" t="s">
        <v>393</v>
      </c>
      <c r="C15" s="119" t="s">
        <v>394</v>
      </c>
      <c r="D15" s="121">
        <f t="shared" si="0"/>
        <v>0</v>
      </c>
      <c r="E15" s="121">
        <f t="shared" si="1"/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 t="shared" si="3"/>
        <v>-42902</v>
      </c>
      <c r="N15" s="121">
        <f t="shared" si="4"/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523980</v>
      </c>
      <c r="T15" s="121">
        <v>0</v>
      </c>
      <c r="U15" s="121">
        <v>-42902</v>
      </c>
      <c r="V15" s="121">
        <f t="shared" si="28"/>
        <v>-42902</v>
      </c>
      <c r="W15" s="121">
        <f t="shared" si="29"/>
        <v>0</v>
      </c>
      <c r="X15" s="121">
        <f t="shared" si="30"/>
        <v>0</v>
      </c>
      <c r="Y15" s="121">
        <f t="shared" si="31"/>
        <v>0</v>
      </c>
      <c r="Z15" s="121">
        <f t="shared" si="32"/>
        <v>0</v>
      </c>
      <c r="AA15" s="121">
        <f t="shared" si="33"/>
        <v>0</v>
      </c>
      <c r="AB15" s="121">
        <f t="shared" si="34"/>
        <v>523980</v>
      </c>
      <c r="AC15" s="121">
        <f t="shared" si="35"/>
        <v>0</v>
      </c>
      <c r="AD15" s="121">
        <f t="shared" si="36"/>
        <v>-42902</v>
      </c>
      <c r="AE15" s="121">
        <f t="shared" si="7"/>
        <v>0</v>
      </c>
      <c r="AF15" s="121">
        <f t="shared" si="8"/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478</v>
      </c>
      <c r="AM15" s="121">
        <f t="shared" si="9"/>
        <v>0</v>
      </c>
      <c r="AN15" s="121">
        <f t="shared" si="10"/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 t="shared" si="11"/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 t="shared" si="12"/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478</v>
      </c>
      <c r="BD15" s="121">
        <v>0</v>
      </c>
      <c r="BE15" s="121">
        <v>0</v>
      </c>
      <c r="BF15" s="121">
        <f t="shared" si="14"/>
        <v>0</v>
      </c>
      <c r="BG15" s="121">
        <f t="shared" si="15"/>
        <v>251640</v>
      </c>
      <c r="BH15" s="121">
        <f t="shared" si="16"/>
        <v>251640</v>
      </c>
      <c r="BI15" s="121">
        <v>0</v>
      </c>
      <c r="BJ15" s="121">
        <v>251640</v>
      </c>
      <c r="BK15" s="121">
        <v>0</v>
      </c>
      <c r="BL15" s="121">
        <v>0</v>
      </c>
      <c r="BM15" s="121">
        <v>0</v>
      </c>
      <c r="BN15" s="122" t="s">
        <v>478</v>
      </c>
      <c r="BO15" s="121">
        <f t="shared" si="17"/>
        <v>221762</v>
      </c>
      <c r="BP15" s="121">
        <f t="shared" si="18"/>
        <v>20499</v>
      </c>
      <c r="BQ15" s="121">
        <v>20499</v>
      </c>
      <c r="BR15" s="121">
        <v>0</v>
      </c>
      <c r="BS15" s="121">
        <v>0</v>
      </c>
      <c r="BT15" s="121">
        <v>0</v>
      </c>
      <c r="BU15" s="121">
        <f t="shared" si="19"/>
        <v>108434</v>
      </c>
      <c r="BV15" s="121">
        <v>0</v>
      </c>
      <c r="BW15" s="121">
        <v>108434</v>
      </c>
      <c r="BX15" s="121">
        <v>0</v>
      </c>
      <c r="BY15" s="121">
        <v>0</v>
      </c>
      <c r="BZ15" s="121">
        <f t="shared" si="20"/>
        <v>92829</v>
      </c>
      <c r="CA15" s="121">
        <v>0</v>
      </c>
      <c r="CB15" s="121">
        <v>86561</v>
      </c>
      <c r="CC15" s="121">
        <v>0</v>
      </c>
      <c r="CD15" s="121">
        <v>6268</v>
      </c>
      <c r="CE15" s="122" t="s">
        <v>478</v>
      </c>
      <c r="CF15" s="121">
        <v>0</v>
      </c>
      <c r="CG15" s="121">
        <v>7676</v>
      </c>
      <c r="CH15" s="121">
        <f t="shared" si="22"/>
        <v>481078</v>
      </c>
      <c r="CI15" s="121">
        <f t="shared" si="37"/>
        <v>251640</v>
      </c>
      <c r="CJ15" s="121">
        <f t="shared" si="38"/>
        <v>251640</v>
      </c>
      <c r="CK15" s="121">
        <f t="shared" si="39"/>
        <v>0</v>
      </c>
      <c r="CL15" s="121">
        <f t="shared" si="40"/>
        <v>251640</v>
      </c>
      <c r="CM15" s="121">
        <f t="shared" si="41"/>
        <v>0</v>
      </c>
      <c r="CN15" s="121">
        <f t="shared" si="42"/>
        <v>0</v>
      </c>
      <c r="CO15" s="121">
        <f t="shared" si="43"/>
        <v>0</v>
      </c>
      <c r="CP15" s="122" t="s">
        <v>478</v>
      </c>
      <c r="CQ15" s="121">
        <f t="shared" si="44"/>
        <v>221762</v>
      </c>
      <c r="CR15" s="121">
        <f t="shared" si="45"/>
        <v>20499</v>
      </c>
      <c r="CS15" s="121">
        <f t="shared" si="46"/>
        <v>20499</v>
      </c>
      <c r="CT15" s="121">
        <f t="shared" si="47"/>
        <v>0</v>
      </c>
      <c r="CU15" s="121">
        <f t="shared" si="48"/>
        <v>0</v>
      </c>
      <c r="CV15" s="121">
        <f t="shared" si="49"/>
        <v>0</v>
      </c>
      <c r="CW15" s="121">
        <f t="shared" si="50"/>
        <v>108434</v>
      </c>
      <c r="CX15" s="121">
        <f t="shared" si="51"/>
        <v>0</v>
      </c>
      <c r="CY15" s="121">
        <f t="shared" si="52"/>
        <v>108434</v>
      </c>
      <c r="CZ15" s="121">
        <f t="shared" si="53"/>
        <v>0</v>
      </c>
      <c r="DA15" s="121">
        <f t="shared" si="54"/>
        <v>0</v>
      </c>
      <c r="DB15" s="121">
        <f t="shared" si="55"/>
        <v>92829</v>
      </c>
      <c r="DC15" s="121">
        <f t="shared" si="56"/>
        <v>0</v>
      </c>
      <c r="DD15" s="121">
        <f t="shared" si="57"/>
        <v>86561</v>
      </c>
      <c r="DE15" s="121">
        <f t="shared" si="58"/>
        <v>0</v>
      </c>
      <c r="DF15" s="121">
        <f t="shared" si="59"/>
        <v>6268</v>
      </c>
      <c r="DG15" s="122" t="s">
        <v>478</v>
      </c>
      <c r="DH15" s="121">
        <f t="shared" si="25"/>
        <v>0</v>
      </c>
      <c r="DI15" s="121">
        <f t="shared" si="26"/>
        <v>7676</v>
      </c>
      <c r="DJ15" s="121">
        <f t="shared" si="27"/>
        <v>481078</v>
      </c>
    </row>
    <row r="16" spans="1:114" s="136" customFormat="1" ht="13.5" customHeight="1" x14ac:dyDescent="0.2">
      <c r="A16" s="119" t="s">
        <v>24</v>
      </c>
      <c r="B16" s="120" t="s">
        <v>333</v>
      </c>
      <c r="C16" s="119" t="s">
        <v>334</v>
      </c>
      <c r="D16" s="121">
        <f t="shared" si="0"/>
        <v>999</v>
      </c>
      <c r="E16" s="121">
        <f t="shared" si="1"/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122889</v>
      </c>
      <c r="K16" s="121">
        <v>0</v>
      </c>
      <c r="L16" s="121">
        <v>999</v>
      </c>
      <c r="M16" s="121">
        <f t="shared" si="3"/>
        <v>0</v>
      </c>
      <c r="N16" s="121">
        <f t="shared" si="4"/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 t="shared" si="28"/>
        <v>999</v>
      </c>
      <c r="W16" s="121">
        <f t="shared" si="29"/>
        <v>0</v>
      </c>
      <c r="X16" s="121">
        <f t="shared" si="30"/>
        <v>0</v>
      </c>
      <c r="Y16" s="121">
        <f t="shared" si="31"/>
        <v>0</v>
      </c>
      <c r="Z16" s="121">
        <f t="shared" si="32"/>
        <v>0</v>
      </c>
      <c r="AA16" s="121">
        <f t="shared" si="33"/>
        <v>0</v>
      </c>
      <c r="AB16" s="121">
        <f t="shared" si="34"/>
        <v>122889</v>
      </c>
      <c r="AC16" s="121">
        <f t="shared" si="35"/>
        <v>0</v>
      </c>
      <c r="AD16" s="121">
        <f t="shared" si="36"/>
        <v>999</v>
      </c>
      <c r="AE16" s="121">
        <f t="shared" si="7"/>
        <v>0</v>
      </c>
      <c r="AF16" s="121">
        <f t="shared" si="8"/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478</v>
      </c>
      <c r="AM16" s="121">
        <f t="shared" si="9"/>
        <v>112472</v>
      </c>
      <c r="AN16" s="121">
        <f t="shared" si="10"/>
        <v>40451</v>
      </c>
      <c r="AO16" s="121">
        <v>13474</v>
      </c>
      <c r="AP16" s="121">
        <v>0</v>
      </c>
      <c r="AQ16" s="121">
        <v>26977</v>
      </c>
      <c r="AR16" s="121">
        <v>0</v>
      </c>
      <c r="AS16" s="121">
        <f t="shared" si="11"/>
        <v>60476</v>
      </c>
      <c r="AT16" s="121">
        <v>0</v>
      </c>
      <c r="AU16" s="121">
        <v>60405</v>
      </c>
      <c r="AV16" s="121">
        <v>71</v>
      </c>
      <c r="AW16" s="121">
        <v>0</v>
      </c>
      <c r="AX16" s="121">
        <f t="shared" si="12"/>
        <v>11545</v>
      </c>
      <c r="AY16" s="121">
        <v>0</v>
      </c>
      <c r="AZ16" s="121">
        <v>11545</v>
      </c>
      <c r="BA16" s="121">
        <v>0</v>
      </c>
      <c r="BB16" s="121">
        <v>0</v>
      </c>
      <c r="BC16" s="122" t="s">
        <v>478</v>
      </c>
      <c r="BD16" s="121">
        <v>0</v>
      </c>
      <c r="BE16" s="121">
        <v>11416</v>
      </c>
      <c r="BF16" s="121">
        <f t="shared" si="14"/>
        <v>123888</v>
      </c>
      <c r="BG16" s="121">
        <f t="shared" si="15"/>
        <v>0</v>
      </c>
      <c r="BH16" s="121">
        <f t="shared" si="16"/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478</v>
      </c>
      <c r="BO16" s="121">
        <f t="shared" si="17"/>
        <v>0</v>
      </c>
      <c r="BP16" s="121">
        <f t="shared" si="18"/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 t="shared" si="19"/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 t="shared" si="20"/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478</v>
      </c>
      <c r="CF16" s="121">
        <v>0</v>
      </c>
      <c r="CG16" s="121">
        <v>0</v>
      </c>
      <c r="CH16" s="121">
        <f t="shared" si="22"/>
        <v>0</v>
      </c>
      <c r="CI16" s="121">
        <f t="shared" si="37"/>
        <v>0</v>
      </c>
      <c r="CJ16" s="121">
        <f t="shared" si="38"/>
        <v>0</v>
      </c>
      <c r="CK16" s="121">
        <f t="shared" si="39"/>
        <v>0</v>
      </c>
      <c r="CL16" s="121">
        <f t="shared" si="40"/>
        <v>0</v>
      </c>
      <c r="CM16" s="121">
        <f t="shared" si="41"/>
        <v>0</v>
      </c>
      <c r="CN16" s="121">
        <f t="shared" si="42"/>
        <v>0</v>
      </c>
      <c r="CO16" s="121">
        <f t="shared" si="43"/>
        <v>0</v>
      </c>
      <c r="CP16" s="122" t="s">
        <v>478</v>
      </c>
      <c r="CQ16" s="121">
        <f t="shared" si="44"/>
        <v>112472</v>
      </c>
      <c r="CR16" s="121">
        <f t="shared" si="45"/>
        <v>40451</v>
      </c>
      <c r="CS16" s="121">
        <f t="shared" si="46"/>
        <v>13474</v>
      </c>
      <c r="CT16" s="121">
        <f t="shared" si="47"/>
        <v>0</v>
      </c>
      <c r="CU16" s="121">
        <f t="shared" si="48"/>
        <v>26977</v>
      </c>
      <c r="CV16" s="121">
        <f t="shared" si="49"/>
        <v>0</v>
      </c>
      <c r="CW16" s="121">
        <f t="shared" si="50"/>
        <v>60476</v>
      </c>
      <c r="CX16" s="121">
        <f t="shared" si="51"/>
        <v>0</v>
      </c>
      <c r="CY16" s="121">
        <f t="shared" si="52"/>
        <v>60405</v>
      </c>
      <c r="CZ16" s="121">
        <f t="shared" si="53"/>
        <v>71</v>
      </c>
      <c r="DA16" s="121">
        <f t="shared" si="54"/>
        <v>0</v>
      </c>
      <c r="DB16" s="121">
        <f t="shared" si="55"/>
        <v>11545</v>
      </c>
      <c r="DC16" s="121">
        <f t="shared" si="56"/>
        <v>0</v>
      </c>
      <c r="DD16" s="121">
        <f t="shared" si="57"/>
        <v>11545</v>
      </c>
      <c r="DE16" s="121">
        <f t="shared" si="58"/>
        <v>0</v>
      </c>
      <c r="DF16" s="121">
        <f t="shared" si="59"/>
        <v>0</v>
      </c>
      <c r="DG16" s="122" t="s">
        <v>478</v>
      </c>
      <c r="DH16" s="121">
        <f t="shared" si="25"/>
        <v>0</v>
      </c>
      <c r="DI16" s="121">
        <f t="shared" si="26"/>
        <v>11416</v>
      </c>
      <c r="DJ16" s="121">
        <f t="shared" si="27"/>
        <v>123888</v>
      </c>
    </row>
    <row r="17" spans="1:114" s="136" customFormat="1" ht="13.5" customHeight="1" x14ac:dyDescent="0.2">
      <c r="A17" s="119" t="s">
        <v>24</v>
      </c>
      <c r="B17" s="120" t="s">
        <v>383</v>
      </c>
      <c r="C17" s="119" t="s">
        <v>384</v>
      </c>
      <c r="D17" s="121">
        <f t="shared" si="0"/>
        <v>283749</v>
      </c>
      <c r="E17" s="121">
        <f t="shared" si="1"/>
        <v>283749</v>
      </c>
      <c r="F17" s="121">
        <v>0</v>
      </c>
      <c r="G17" s="121">
        <v>0</v>
      </c>
      <c r="H17" s="121">
        <v>67200</v>
      </c>
      <c r="I17" s="121">
        <v>196819</v>
      </c>
      <c r="J17" s="121">
        <v>487159</v>
      </c>
      <c r="K17" s="121">
        <v>19730</v>
      </c>
      <c r="L17" s="121">
        <v>0</v>
      </c>
      <c r="M17" s="121">
        <f t="shared" si="3"/>
        <v>20693</v>
      </c>
      <c r="N17" s="121">
        <f t="shared" si="4"/>
        <v>20693</v>
      </c>
      <c r="O17" s="121">
        <v>0</v>
      </c>
      <c r="P17" s="121">
        <v>0</v>
      </c>
      <c r="Q17" s="121">
        <v>0</v>
      </c>
      <c r="R17" s="121">
        <v>12</v>
      </c>
      <c r="S17" s="121">
        <v>277801</v>
      </c>
      <c r="T17" s="121">
        <v>20681</v>
      </c>
      <c r="U17" s="121">
        <v>0</v>
      </c>
      <c r="V17" s="121">
        <f t="shared" si="28"/>
        <v>304442</v>
      </c>
      <c r="W17" s="121">
        <f t="shared" si="29"/>
        <v>304442</v>
      </c>
      <c r="X17" s="121">
        <f t="shared" si="30"/>
        <v>0</v>
      </c>
      <c r="Y17" s="121">
        <f t="shared" si="31"/>
        <v>0</v>
      </c>
      <c r="Z17" s="121">
        <f t="shared" si="32"/>
        <v>67200</v>
      </c>
      <c r="AA17" s="121">
        <f t="shared" si="33"/>
        <v>196831</v>
      </c>
      <c r="AB17" s="121">
        <f t="shared" si="34"/>
        <v>764960</v>
      </c>
      <c r="AC17" s="121">
        <f t="shared" si="35"/>
        <v>40411</v>
      </c>
      <c r="AD17" s="121">
        <f t="shared" si="36"/>
        <v>0</v>
      </c>
      <c r="AE17" s="121">
        <f t="shared" si="7"/>
        <v>89640</v>
      </c>
      <c r="AF17" s="121">
        <f t="shared" si="8"/>
        <v>89640</v>
      </c>
      <c r="AG17" s="121">
        <v>0</v>
      </c>
      <c r="AH17" s="121">
        <v>89640</v>
      </c>
      <c r="AI17" s="121">
        <v>0</v>
      </c>
      <c r="AJ17" s="121">
        <v>0</v>
      </c>
      <c r="AK17" s="121">
        <v>0</v>
      </c>
      <c r="AL17" s="122" t="s">
        <v>478</v>
      </c>
      <c r="AM17" s="121">
        <f t="shared" si="9"/>
        <v>681268</v>
      </c>
      <c r="AN17" s="121">
        <f t="shared" si="10"/>
        <v>6501</v>
      </c>
      <c r="AO17" s="121">
        <v>6501</v>
      </c>
      <c r="AP17" s="121">
        <v>0</v>
      </c>
      <c r="AQ17" s="121">
        <v>0</v>
      </c>
      <c r="AR17" s="121">
        <v>0</v>
      </c>
      <c r="AS17" s="121">
        <f t="shared" si="11"/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 t="shared" si="12"/>
        <v>674767</v>
      </c>
      <c r="AY17" s="121">
        <v>0</v>
      </c>
      <c r="AZ17" s="121">
        <v>652650</v>
      </c>
      <c r="BA17" s="121">
        <v>0</v>
      </c>
      <c r="BB17" s="121">
        <v>22117</v>
      </c>
      <c r="BC17" s="122" t="s">
        <v>478</v>
      </c>
      <c r="BD17" s="121">
        <v>0</v>
      </c>
      <c r="BE17" s="121">
        <v>0</v>
      </c>
      <c r="BF17" s="121">
        <f t="shared" si="14"/>
        <v>770908</v>
      </c>
      <c r="BG17" s="121">
        <f t="shared" si="15"/>
        <v>37452</v>
      </c>
      <c r="BH17" s="121">
        <f t="shared" si="16"/>
        <v>37452</v>
      </c>
      <c r="BI17" s="121">
        <v>0</v>
      </c>
      <c r="BJ17" s="121">
        <v>37452</v>
      </c>
      <c r="BK17" s="121">
        <v>0</v>
      </c>
      <c r="BL17" s="121">
        <v>0</v>
      </c>
      <c r="BM17" s="121">
        <v>0</v>
      </c>
      <c r="BN17" s="122" t="s">
        <v>478</v>
      </c>
      <c r="BO17" s="121">
        <f t="shared" si="17"/>
        <v>261042</v>
      </c>
      <c r="BP17" s="121">
        <f t="shared" si="18"/>
        <v>7567</v>
      </c>
      <c r="BQ17" s="121">
        <v>7567</v>
      </c>
      <c r="BR17" s="121">
        <v>0</v>
      </c>
      <c r="BS17" s="121">
        <v>0</v>
      </c>
      <c r="BT17" s="121">
        <v>0</v>
      </c>
      <c r="BU17" s="121">
        <f t="shared" si="19"/>
        <v>23880</v>
      </c>
      <c r="BV17" s="121">
        <v>0</v>
      </c>
      <c r="BW17" s="121">
        <v>23880</v>
      </c>
      <c r="BX17" s="121">
        <v>0</v>
      </c>
      <c r="BY17" s="121">
        <v>0</v>
      </c>
      <c r="BZ17" s="121">
        <f t="shared" si="20"/>
        <v>229595</v>
      </c>
      <c r="CA17" s="121">
        <v>0</v>
      </c>
      <c r="CB17" s="121">
        <v>219656</v>
      </c>
      <c r="CC17" s="121">
        <v>0</v>
      </c>
      <c r="CD17" s="121">
        <v>9939</v>
      </c>
      <c r="CE17" s="122" t="s">
        <v>478</v>
      </c>
      <c r="CF17" s="121">
        <v>0</v>
      </c>
      <c r="CG17" s="121">
        <v>0</v>
      </c>
      <c r="CH17" s="121">
        <f t="shared" si="22"/>
        <v>298494</v>
      </c>
      <c r="CI17" s="121">
        <f t="shared" si="37"/>
        <v>127092</v>
      </c>
      <c r="CJ17" s="121">
        <f t="shared" si="38"/>
        <v>127092</v>
      </c>
      <c r="CK17" s="121">
        <f t="shared" si="39"/>
        <v>0</v>
      </c>
      <c r="CL17" s="121">
        <f t="shared" si="40"/>
        <v>127092</v>
      </c>
      <c r="CM17" s="121">
        <f t="shared" si="41"/>
        <v>0</v>
      </c>
      <c r="CN17" s="121">
        <f t="shared" si="42"/>
        <v>0</v>
      </c>
      <c r="CO17" s="121">
        <f t="shared" si="43"/>
        <v>0</v>
      </c>
      <c r="CP17" s="122" t="s">
        <v>478</v>
      </c>
      <c r="CQ17" s="121">
        <f t="shared" si="44"/>
        <v>942310</v>
      </c>
      <c r="CR17" s="121">
        <f t="shared" si="45"/>
        <v>14068</v>
      </c>
      <c r="CS17" s="121">
        <f t="shared" si="46"/>
        <v>14068</v>
      </c>
      <c r="CT17" s="121">
        <f t="shared" si="47"/>
        <v>0</v>
      </c>
      <c r="CU17" s="121">
        <f t="shared" si="48"/>
        <v>0</v>
      </c>
      <c r="CV17" s="121">
        <f t="shared" si="49"/>
        <v>0</v>
      </c>
      <c r="CW17" s="121">
        <f t="shared" si="50"/>
        <v>23880</v>
      </c>
      <c r="CX17" s="121">
        <f t="shared" si="51"/>
        <v>0</v>
      </c>
      <c r="CY17" s="121">
        <f t="shared" si="52"/>
        <v>23880</v>
      </c>
      <c r="CZ17" s="121">
        <f t="shared" si="53"/>
        <v>0</v>
      </c>
      <c r="DA17" s="121">
        <f t="shared" si="54"/>
        <v>0</v>
      </c>
      <c r="DB17" s="121">
        <f t="shared" si="55"/>
        <v>904362</v>
      </c>
      <c r="DC17" s="121">
        <f t="shared" si="56"/>
        <v>0</v>
      </c>
      <c r="DD17" s="121">
        <f t="shared" si="57"/>
        <v>872306</v>
      </c>
      <c r="DE17" s="121">
        <f t="shared" si="58"/>
        <v>0</v>
      </c>
      <c r="DF17" s="121">
        <f t="shared" si="59"/>
        <v>32056</v>
      </c>
      <c r="DG17" s="122" t="s">
        <v>478</v>
      </c>
      <c r="DH17" s="121">
        <f t="shared" si="25"/>
        <v>0</v>
      </c>
      <c r="DI17" s="121">
        <f t="shared" si="26"/>
        <v>0</v>
      </c>
      <c r="DJ17" s="121">
        <f t="shared" si="27"/>
        <v>1069402</v>
      </c>
    </row>
    <row r="18" spans="1:114" s="136" customFormat="1" ht="13.5" customHeight="1" x14ac:dyDescent="0.2">
      <c r="A18" s="119" t="s">
        <v>24</v>
      </c>
      <c r="B18" s="120" t="s">
        <v>358</v>
      </c>
      <c r="C18" s="119" t="s">
        <v>359</v>
      </c>
      <c r="D18" s="121">
        <f t="shared" si="0"/>
        <v>70037</v>
      </c>
      <c r="E18" s="121">
        <f t="shared" si="1"/>
        <v>30037</v>
      </c>
      <c r="F18" s="121">
        <v>0</v>
      </c>
      <c r="G18" s="121">
        <v>0</v>
      </c>
      <c r="H18" s="121">
        <v>0</v>
      </c>
      <c r="I18" s="121">
        <v>0</v>
      </c>
      <c r="J18" s="121">
        <v>431700</v>
      </c>
      <c r="K18" s="121">
        <v>30037</v>
      </c>
      <c r="L18" s="121">
        <v>40000</v>
      </c>
      <c r="M18" s="121">
        <f t="shared" si="3"/>
        <v>0</v>
      </c>
      <c r="N18" s="121">
        <f t="shared" si="4"/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 t="shared" si="28"/>
        <v>70037</v>
      </c>
      <c r="W18" s="121">
        <f t="shared" si="29"/>
        <v>30037</v>
      </c>
      <c r="X18" s="121">
        <f t="shared" si="30"/>
        <v>0</v>
      </c>
      <c r="Y18" s="121">
        <f t="shared" si="31"/>
        <v>0</v>
      </c>
      <c r="Z18" s="121">
        <f t="shared" si="32"/>
        <v>0</v>
      </c>
      <c r="AA18" s="121">
        <f t="shared" si="33"/>
        <v>0</v>
      </c>
      <c r="AB18" s="121">
        <f t="shared" si="34"/>
        <v>431700</v>
      </c>
      <c r="AC18" s="121">
        <f t="shared" si="35"/>
        <v>30037</v>
      </c>
      <c r="AD18" s="121">
        <f t="shared" si="36"/>
        <v>40000</v>
      </c>
      <c r="AE18" s="121">
        <f t="shared" si="7"/>
        <v>0</v>
      </c>
      <c r="AF18" s="121">
        <f t="shared" si="8"/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478</v>
      </c>
      <c r="AM18" s="121">
        <f t="shared" si="9"/>
        <v>463385</v>
      </c>
      <c r="AN18" s="121">
        <f t="shared" si="10"/>
        <v>55320</v>
      </c>
      <c r="AO18" s="121">
        <v>48348</v>
      </c>
      <c r="AP18" s="121">
        <v>0</v>
      </c>
      <c r="AQ18" s="121">
        <v>6972</v>
      </c>
      <c r="AR18" s="121">
        <v>0</v>
      </c>
      <c r="AS18" s="121">
        <f t="shared" si="11"/>
        <v>197050</v>
      </c>
      <c r="AT18" s="121">
        <v>0</v>
      </c>
      <c r="AU18" s="121">
        <v>130419</v>
      </c>
      <c r="AV18" s="121">
        <v>66631</v>
      </c>
      <c r="AW18" s="121">
        <v>0</v>
      </c>
      <c r="AX18" s="121">
        <f t="shared" si="12"/>
        <v>211015</v>
      </c>
      <c r="AY18" s="121">
        <v>0</v>
      </c>
      <c r="AZ18" s="121">
        <v>68554</v>
      </c>
      <c r="BA18" s="121">
        <v>66630</v>
      </c>
      <c r="BB18" s="121">
        <v>75831</v>
      </c>
      <c r="BC18" s="122" t="s">
        <v>478</v>
      </c>
      <c r="BD18" s="121">
        <v>0</v>
      </c>
      <c r="BE18" s="121">
        <v>38352</v>
      </c>
      <c r="BF18" s="121">
        <f t="shared" si="14"/>
        <v>501737</v>
      </c>
      <c r="BG18" s="121">
        <f t="shared" si="15"/>
        <v>0</v>
      </c>
      <c r="BH18" s="121">
        <f t="shared" si="16"/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478</v>
      </c>
      <c r="BO18" s="121">
        <f t="shared" si="17"/>
        <v>0</v>
      </c>
      <c r="BP18" s="121">
        <f t="shared" si="18"/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 t="shared" si="19"/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 t="shared" si="20"/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478</v>
      </c>
      <c r="CF18" s="121">
        <v>0</v>
      </c>
      <c r="CG18" s="121">
        <v>0</v>
      </c>
      <c r="CH18" s="121">
        <f t="shared" si="22"/>
        <v>0</v>
      </c>
      <c r="CI18" s="121">
        <f t="shared" si="37"/>
        <v>0</v>
      </c>
      <c r="CJ18" s="121">
        <f t="shared" si="38"/>
        <v>0</v>
      </c>
      <c r="CK18" s="121">
        <f t="shared" si="39"/>
        <v>0</v>
      </c>
      <c r="CL18" s="121">
        <f t="shared" si="40"/>
        <v>0</v>
      </c>
      <c r="CM18" s="121">
        <f t="shared" si="41"/>
        <v>0</v>
      </c>
      <c r="CN18" s="121">
        <f t="shared" si="42"/>
        <v>0</v>
      </c>
      <c r="CO18" s="121">
        <f t="shared" si="43"/>
        <v>0</v>
      </c>
      <c r="CP18" s="122" t="s">
        <v>478</v>
      </c>
      <c r="CQ18" s="121">
        <f t="shared" si="44"/>
        <v>463385</v>
      </c>
      <c r="CR18" s="121">
        <f t="shared" si="45"/>
        <v>55320</v>
      </c>
      <c r="CS18" s="121">
        <f t="shared" si="46"/>
        <v>48348</v>
      </c>
      <c r="CT18" s="121">
        <f t="shared" si="47"/>
        <v>0</v>
      </c>
      <c r="CU18" s="121">
        <f t="shared" si="48"/>
        <v>6972</v>
      </c>
      <c r="CV18" s="121">
        <f t="shared" si="49"/>
        <v>0</v>
      </c>
      <c r="CW18" s="121">
        <f t="shared" si="50"/>
        <v>197050</v>
      </c>
      <c r="CX18" s="121">
        <f t="shared" si="51"/>
        <v>0</v>
      </c>
      <c r="CY18" s="121">
        <f t="shared" si="52"/>
        <v>130419</v>
      </c>
      <c r="CZ18" s="121">
        <f t="shared" si="53"/>
        <v>66631</v>
      </c>
      <c r="DA18" s="121">
        <f t="shared" si="54"/>
        <v>0</v>
      </c>
      <c r="DB18" s="121">
        <f t="shared" si="55"/>
        <v>211015</v>
      </c>
      <c r="DC18" s="121">
        <f t="shared" si="56"/>
        <v>0</v>
      </c>
      <c r="DD18" s="121">
        <f t="shared" si="57"/>
        <v>68554</v>
      </c>
      <c r="DE18" s="121">
        <f t="shared" si="58"/>
        <v>66630</v>
      </c>
      <c r="DF18" s="121">
        <f t="shared" si="59"/>
        <v>75831</v>
      </c>
      <c r="DG18" s="122" t="s">
        <v>478</v>
      </c>
      <c r="DH18" s="121">
        <f t="shared" si="25"/>
        <v>0</v>
      </c>
      <c r="DI18" s="121">
        <f t="shared" si="26"/>
        <v>38352</v>
      </c>
      <c r="DJ18" s="121">
        <f t="shared" si="27"/>
        <v>501737</v>
      </c>
    </row>
    <row r="19" spans="1:114" s="136" customFormat="1" ht="13.5" customHeight="1" x14ac:dyDescent="0.2">
      <c r="A19" s="119" t="s">
        <v>24</v>
      </c>
      <c r="B19" s="120" t="s">
        <v>363</v>
      </c>
      <c r="C19" s="119" t="s">
        <v>364</v>
      </c>
      <c r="D19" s="121">
        <f t="shared" si="0"/>
        <v>243258</v>
      </c>
      <c r="E19" s="121">
        <f t="shared" si="1"/>
        <v>243258</v>
      </c>
      <c r="F19" s="121">
        <v>0</v>
      </c>
      <c r="G19" s="121">
        <v>0</v>
      </c>
      <c r="H19" s="121">
        <v>0</v>
      </c>
      <c r="I19" s="121">
        <v>219429</v>
      </c>
      <c r="J19" s="121">
        <v>951484</v>
      </c>
      <c r="K19" s="121">
        <v>23829</v>
      </c>
      <c r="L19" s="121">
        <v>0</v>
      </c>
      <c r="M19" s="121">
        <f t="shared" si="3"/>
        <v>0</v>
      </c>
      <c r="N19" s="121">
        <f t="shared" si="4"/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529500</v>
      </c>
      <c r="T19" s="121">
        <v>0</v>
      </c>
      <c r="U19" s="121">
        <v>0</v>
      </c>
      <c r="V19" s="121">
        <f t="shared" si="28"/>
        <v>243258</v>
      </c>
      <c r="W19" s="121">
        <f t="shared" si="29"/>
        <v>243258</v>
      </c>
      <c r="X19" s="121">
        <f t="shared" si="30"/>
        <v>0</v>
      </c>
      <c r="Y19" s="121">
        <f t="shared" si="31"/>
        <v>0</v>
      </c>
      <c r="Z19" s="121">
        <f t="shared" si="32"/>
        <v>0</v>
      </c>
      <c r="AA19" s="121">
        <f t="shared" si="33"/>
        <v>219429</v>
      </c>
      <c r="AB19" s="121">
        <f t="shared" si="34"/>
        <v>1480984</v>
      </c>
      <c r="AC19" s="121">
        <f t="shared" si="35"/>
        <v>23829</v>
      </c>
      <c r="AD19" s="121">
        <f t="shared" si="36"/>
        <v>0</v>
      </c>
      <c r="AE19" s="121">
        <f t="shared" si="7"/>
        <v>0</v>
      </c>
      <c r="AF19" s="121">
        <f t="shared" si="8"/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478</v>
      </c>
      <c r="AM19" s="121">
        <f t="shared" si="9"/>
        <v>1194742</v>
      </c>
      <c r="AN19" s="121">
        <f t="shared" si="10"/>
        <v>35362</v>
      </c>
      <c r="AO19" s="121">
        <v>35362</v>
      </c>
      <c r="AP19" s="121">
        <v>0</v>
      </c>
      <c r="AQ19" s="121">
        <v>0</v>
      </c>
      <c r="AR19" s="121">
        <v>0</v>
      </c>
      <c r="AS19" s="121">
        <f t="shared" si="11"/>
        <v>497218</v>
      </c>
      <c r="AT19" s="121">
        <v>0</v>
      </c>
      <c r="AU19" s="121">
        <v>474983</v>
      </c>
      <c r="AV19" s="121">
        <v>22235</v>
      </c>
      <c r="AW19" s="121">
        <v>0</v>
      </c>
      <c r="AX19" s="121">
        <f t="shared" si="12"/>
        <v>662162</v>
      </c>
      <c r="AY19" s="121">
        <v>0</v>
      </c>
      <c r="AZ19" s="121">
        <v>653196</v>
      </c>
      <c r="BA19" s="121">
        <v>8966</v>
      </c>
      <c r="BB19" s="121">
        <v>0</v>
      </c>
      <c r="BC19" s="122" t="s">
        <v>478</v>
      </c>
      <c r="BD19" s="121">
        <v>0</v>
      </c>
      <c r="BE19" s="121">
        <v>0</v>
      </c>
      <c r="BF19" s="121">
        <f t="shared" si="14"/>
        <v>1194742</v>
      </c>
      <c r="BG19" s="121">
        <f t="shared" si="15"/>
        <v>0</v>
      </c>
      <c r="BH19" s="121">
        <f t="shared" si="16"/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478</v>
      </c>
      <c r="BO19" s="121">
        <f t="shared" si="17"/>
        <v>529500</v>
      </c>
      <c r="BP19" s="121">
        <f t="shared" si="18"/>
        <v>20078</v>
      </c>
      <c r="BQ19" s="121">
        <v>20078</v>
      </c>
      <c r="BR19" s="121">
        <v>0</v>
      </c>
      <c r="BS19" s="121">
        <v>0</v>
      </c>
      <c r="BT19" s="121">
        <v>0</v>
      </c>
      <c r="BU19" s="121">
        <f t="shared" si="19"/>
        <v>390439</v>
      </c>
      <c r="BV19" s="121">
        <v>0</v>
      </c>
      <c r="BW19" s="121">
        <v>390439</v>
      </c>
      <c r="BX19" s="121">
        <v>0</v>
      </c>
      <c r="BY19" s="121">
        <v>0</v>
      </c>
      <c r="BZ19" s="121">
        <f t="shared" si="20"/>
        <v>118983</v>
      </c>
      <c r="CA19" s="121">
        <v>0</v>
      </c>
      <c r="CB19" s="121">
        <v>118983</v>
      </c>
      <c r="CC19" s="121">
        <v>0</v>
      </c>
      <c r="CD19" s="121">
        <v>0</v>
      </c>
      <c r="CE19" s="122" t="s">
        <v>478</v>
      </c>
      <c r="CF19" s="121">
        <v>0</v>
      </c>
      <c r="CG19" s="121">
        <v>0</v>
      </c>
      <c r="CH19" s="121">
        <f t="shared" si="22"/>
        <v>529500</v>
      </c>
      <c r="CI19" s="121">
        <f t="shared" si="37"/>
        <v>0</v>
      </c>
      <c r="CJ19" s="121">
        <f t="shared" si="38"/>
        <v>0</v>
      </c>
      <c r="CK19" s="121">
        <f t="shared" si="39"/>
        <v>0</v>
      </c>
      <c r="CL19" s="121">
        <f t="shared" si="40"/>
        <v>0</v>
      </c>
      <c r="CM19" s="121">
        <f t="shared" si="41"/>
        <v>0</v>
      </c>
      <c r="CN19" s="121">
        <f t="shared" si="42"/>
        <v>0</v>
      </c>
      <c r="CO19" s="121">
        <f t="shared" si="43"/>
        <v>0</v>
      </c>
      <c r="CP19" s="122" t="s">
        <v>478</v>
      </c>
      <c r="CQ19" s="121">
        <f t="shared" si="44"/>
        <v>1724242</v>
      </c>
      <c r="CR19" s="121">
        <f t="shared" si="45"/>
        <v>55440</v>
      </c>
      <c r="CS19" s="121">
        <f t="shared" si="46"/>
        <v>55440</v>
      </c>
      <c r="CT19" s="121">
        <f t="shared" si="47"/>
        <v>0</v>
      </c>
      <c r="CU19" s="121">
        <f t="shared" si="48"/>
        <v>0</v>
      </c>
      <c r="CV19" s="121">
        <f t="shared" si="49"/>
        <v>0</v>
      </c>
      <c r="CW19" s="121">
        <f t="shared" si="50"/>
        <v>887657</v>
      </c>
      <c r="CX19" s="121">
        <f t="shared" si="51"/>
        <v>0</v>
      </c>
      <c r="CY19" s="121">
        <f t="shared" si="52"/>
        <v>865422</v>
      </c>
      <c r="CZ19" s="121">
        <f t="shared" si="53"/>
        <v>22235</v>
      </c>
      <c r="DA19" s="121">
        <f t="shared" si="54"/>
        <v>0</v>
      </c>
      <c r="DB19" s="121">
        <f t="shared" si="55"/>
        <v>781145</v>
      </c>
      <c r="DC19" s="121">
        <f t="shared" si="56"/>
        <v>0</v>
      </c>
      <c r="DD19" s="121">
        <f t="shared" si="57"/>
        <v>772179</v>
      </c>
      <c r="DE19" s="121">
        <f t="shared" si="58"/>
        <v>8966</v>
      </c>
      <c r="DF19" s="121">
        <f t="shared" si="59"/>
        <v>0</v>
      </c>
      <c r="DG19" s="122" t="s">
        <v>478</v>
      </c>
      <c r="DH19" s="121">
        <f t="shared" si="25"/>
        <v>0</v>
      </c>
      <c r="DI19" s="121">
        <f t="shared" si="26"/>
        <v>0</v>
      </c>
      <c r="DJ19" s="121">
        <f t="shared" si="27"/>
        <v>1724242</v>
      </c>
    </row>
    <row r="20" spans="1:114" s="136" customFormat="1" ht="13.5" customHeight="1" x14ac:dyDescent="0.2">
      <c r="A20" s="119" t="s">
        <v>24</v>
      </c>
      <c r="B20" s="120" t="s">
        <v>418</v>
      </c>
      <c r="C20" s="119" t="s">
        <v>419</v>
      </c>
      <c r="D20" s="121">
        <f t="shared" si="0"/>
        <v>506474</v>
      </c>
      <c r="E20" s="121">
        <f t="shared" si="1"/>
        <v>440326</v>
      </c>
      <c r="F20" s="121">
        <v>121179</v>
      </c>
      <c r="G20" s="121">
        <v>0</v>
      </c>
      <c r="H20" s="121">
        <v>218100</v>
      </c>
      <c r="I20" s="121">
        <v>95486</v>
      </c>
      <c r="J20" s="121">
        <v>822883</v>
      </c>
      <c r="K20" s="121">
        <v>5561</v>
      </c>
      <c r="L20" s="121">
        <v>66148</v>
      </c>
      <c r="M20" s="121">
        <f t="shared" si="3"/>
        <v>305</v>
      </c>
      <c r="N20" s="121">
        <f t="shared" si="4"/>
        <v>100</v>
      </c>
      <c r="O20" s="121">
        <v>0</v>
      </c>
      <c r="P20" s="121">
        <v>0</v>
      </c>
      <c r="Q20" s="121">
        <v>0</v>
      </c>
      <c r="R20" s="121">
        <v>100</v>
      </c>
      <c r="S20" s="121">
        <v>191913</v>
      </c>
      <c r="T20" s="121">
        <v>0</v>
      </c>
      <c r="U20" s="121">
        <v>205</v>
      </c>
      <c r="V20" s="121">
        <f t="shared" si="28"/>
        <v>506779</v>
      </c>
      <c r="W20" s="121">
        <f t="shared" si="29"/>
        <v>440426</v>
      </c>
      <c r="X20" s="121">
        <f t="shared" si="30"/>
        <v>121179</v>
      </c>
      <c r="Y20" s="121">
        <f t="shared" si="31"/>
        <v>0</v>
      </c>
      <c r="Z20" s="121">
        <f t="shared" si="32"/>
        <v>218100</v>
      </c>
      <c r="AA20" s="121">
        <f t="shared" si="33"/>
        <v>95586</v>
      </c>
      <c r="AB20" s="121">
        <f t="shared" si="34"/>
        <v>1014796</v>
      </c>
      <c r="AC20" s="121">
        <f t="shared" si="35"/>
        <v>5561</v>
      </c>
      <c r="AD20" s="121">
        <f t="shared" si="36"/>
        <v>66353</v>
      </c>
      <c r="AE20" s="121">
        <f t="shared" si="7"/>
        <v>403822</v>
      </c>
      <c r="AF20" s="121">
        <f t="shared" si="8"/>
        <v>371102</v>
      </c>
      <c r="AG20" s="121">
        <v>0</v>
      </c>
      <c r="AH20" s="121">
        <v>371102</v>
      </c>
      <c r="AI20" s="121">
        <v>0</v>
      </c>
      <c r="AJ20" s="121">
        <v>0</v>
      </c>
      <c r="AK20" s="121">
        <v>32720</v>
      </c>
      <c r="AL20" s="122" t="s">
        <v>478</v>
      </c>
      <c r="AM20" s="121">
        <f t="shared" si="9"/>
        <v>843281</v>
      </c>
      <c r="AN20" s="121">
        <f t="shared" si="10"/>
        <v>131753</v>
      </c>
      <c r="AO20" s="121">
        <v>131753</v>
      </c>
      <c r="AP20" s="121">
        <v>0</v>
      </c>
      <c r="AQ20" s="121">
        <v>0</v>
      </c>
      <c r="AR20" s="121">
        <v>0</v>
      </c>
      <c r="AS20" s="121">
        <f t="shared" si="11"/>
        <v>406066</v>
      </c>
      <c r="AT20" s="121">
        <v>2096</v>
      </c>
      <c r="AU20" s="121">
        <v>390410</v>
      </c>
      <c r="AV20" s="121">
        <v>13560</v>
      </c>
      <c r="AW20" s="121">
        <v>0</v>
      </c>
      <c r="AX20" s="121">
        <f t="shared" si="12"/>
        <v>305462</v>
      </c>
      <c r="AY20" s="121">
        <v>74399</v>
      </c>
      <c r="AZ20" s="121">
        <v>228320</v>
      </c>
      <c r="BA20" s="121">
        <v>2743</v>
      </c>
      <c r="BB20" s="121">
        <v>0</v>
      </c>
      <c r="BC20" s="122" t="s">
        <v>478</v>
      </c>
      <c r="BD20" s="121">
        <v>0</v>
      </c>
      <c r="BE20" s="121">
        <v>82254</v>
      </c>
      <c r="BF20" s="121">
        <f t="shared" si="14"/>
        <v>1329357</v>
      </c>
      <c r="BG20" s="121">
        <f t="shared" si="15"/>
        <v>0</v>
      </c>
      <c r="BH20" s="121">
        <f t="shared" si="16"/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478</v>
      </c>
      <c r="BO20" s="121">
        <f t="shared" si="17"/>
        <v>190370</v>
      </c>
      <c r="BP20" s="121">
        <f t="shared" si="18"/>
        <v>6</v>
      </c>
      <c r="BQ20" s="121">
        <v>6</v>
      </c>
      <c r="BR20" s="121">
        <v>0</v>
      </c>
      <c r="BS20" s="121">
        <v>0</v>
      </c>
      <c r="BT20" s="121">
        <v>0</v>
      </c>
      <c r="BU20" s="121">
        <f t="shared" si="19"/>
        <v>4112</v>
      </c>
      <c r="BV20" s="121">
        <v>0</v>
      </c>
      <c r="BW20" s="121">
        <v>4112</v>
      </c>
      <c r="BX20" s="121">
        <v>0</v>
      </c>
      <c r="BY20" s="121">
        <v>0</v>
      </c>
      <c r="BZ20" s="121">
        <f t="shared" si="20"/>
        <v>186252</v>
      </c>
      <c r="CA20" s="121">
        <v>0</v>
      </c>
      <c r="CB20" s="121">
        <v>186252</v>
      </c>
      <c r="CC20" s="121">
        <v>0</v>
      </c>
      <c r="CD20" s="121">
        <v>0</v>
      </c>
      <c r="CE20" s="122" t="s">
        <v>478</v>
      </c>
      <c r="CF20" s="121">
        <v>0</v>
      </c>
      <c r="CG20" s="121">
        <v>1848</v>
      </c>
      <c r="CH20" s="121">
        <f t="shared" si="22"/>
        <v>192218</v>
      </c>
      <c r="CI20" s="121">
        <f t="shared" si="37"/>
        <v>403822</v>
      </c>
      <c r="CJ20" s="121">
        <f t="shared" si="38"/>
        <v>371102</v>
      </c>
      <c r="CK20" s="121">
        <f t="shared" si="39"/>
        <v>0</v>
      </c>
      <c r="CL20" s="121">
        <f t="shared" si="40"/>
        <v>371102</v>
      </c>
      <c r="CM20" s="121">
        <f t="shared" si="41"/>
        <v>0</v>
      </c>
      <c r="CN20" s="121">
        <f t="shared" si="42"/>
        <v>0</v>
      </c>
      <c r="CO20" s="121">
        <f t="shared" si="43"/>
        <v>32720</v>
      </c>
      <c r="CP20" s="122" t="s">
        <v>478</v>
      </c>
      <c r="CQ20" s="121">
        <f t="shared" si="44"/>
        <v>1033651</v>
      </c>
      <c r="CR20" s="121">
        <f t="shared" si="45"/>
        <v>131759</v>
      </c>
      <c r="CS20" s="121">
        <f t="shared" si="46"/>
        <v>131759</v>
      </c>
      <c r="CT20" s="121">
        <f t="shared" si="47"/>
        <v>0</v>
      </c>
      <c r="CU20" s="121">
        <f t="shared" si="48"/>
        <v>0</v>
      </c>
      <c r="CV20" s="121">
        <f t="shared" si="49"/>
        <v>0</v>
      </c>
      <c r="CW20" s="121">
        <f t="shared" si="50"/>
        <v>410178</v>
      </c>
      <c r="CX20" s="121">
        <f t="shared" si="51"/>
        <v>2096</v>
      </c>
      <c r="CY20" s="121">
        <f t="shared" si="52"/>
        <v>394522</v>
      </c>
      <c r="CZ20" s="121">
        <f t="shared" si="53"/>
        <v>13560</v>
      </c>
      <c r="DA20" s="121">
        <f t="shared" si="54"/>
        <v>0</v>
      </c>
      <c r="DB20" s="121">
        <f t="shared" si="55"/>
        <v>491714</v>
      </c>
      <c r="DC20" s="121">
        <f t="shared" si="56"/>
        <v>74399</v>
      </c>
      <c r="DD20" s="121">
        <f t="shared" si="57"/>
        <v>414572</v>
      </c>
      <c r="DE20" s="121">
        <f t="shared" si="58"/>
        <v>2743</v>
      </c>
      <c r="DF20" s="121">
        <f t="shared" si="59"/>
        <v>0</v>
      </c>
      <c r="DG20" s="122" t="s">
        <v>478</v>
      </c>
      <c r="DH20" s="121">
        <f t="shared" si="25"/>
        <v>0</v>
      </c>
      <c r="DI20" s="121">
        <f t="shared" si="26"/>
        <v>84102</v>
      </c>
      <c r="DJ20" s="121">
        <f t="shared" si="27"/>
        <v>1521575</v>
      </c>
    </row>
    <row r="21" spans="1:114" s="136" customFormat="1" ht="13.5" customHeight="1" x14ac:dyDescent="0.2">
      <c r="A21" s="119" t="s">
        <v>24</v>
      </c>
      <c r="B21" s="120" t="s">
        <v>368</v>
      </c>
      <c r="C21" s="119" t="s">
        <v>369</v>
      </c>
      <c r="D21" s="121">
        <f t="shared" si="0"/>
        <v>468423</v>
      </c>
      <c r="E21" s="121">
        <f t="shared" si="1"/>
        <v>489546</v>
      </c>
      <c r="F21" s="121">
        <v>0</v>
      </c>
      <c r="G21" s="121">
        <v>0</v>
      </c>
      <c r="H21" s="121">
        <v>0</v>
      </c>
      <c r="I21" s="121">
        <v>141097</v>
      </c>
      <c r="J21" s="121">
        <v>641586</v>
      </c>
      <c r="K21" s="121">
        <v>348449</v>
      </c>
      <c r="L21" s="121">
        <v>-21123</v>
      </c>
      <c r="M21" s="121">
        <f t="shared" si="3"/>
        <v>0</v>
      </c>
      <c r="N21" s="121">
        <f t="shared" si="4"/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 t="shared" si="28"/>
        <v>468423</v>
      </c>
      <c r="W21" s="121">
        <f t="shared" si="29"/>
        <v>489546</v>
      </c>
      <c r="X21" s="121">
        <f t="shared" si="30"/>
        <v>0</v>
      </c>
      <c r="Y21" s="121">
        <f t="shared" si="31"/>
        <v>0</v>
      </c>
      <c r="Z21" s="121">
        <f t="shared" si="32"/>
        <v>0</v>
      </c>
      <c r="AA21" s="121">
        <f t="shared" si="33"/>
        <v>141097</v>
      </c>
      <c r="AB21" s="121">
        <f t="shared" si="34"/>
        <v>641586</v>
      </c>
      <c r="AC21" s="121">
        <f t="shared" si="35"/>
        <v>348449</v>
      </c>
      <c r="AD21" s="121">
        <f t="shared" si="36"/>
        <v>-21123</v>
      </c>
      <c r="AE21" s="121">
        <f t="shared" si="7"/>
        <v>0</v>
      </c>
      <c r="AF21" s="121">
        <f t="shared" si="8"/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478</v>
      </c>
      <c r="AM21" s="121">
        <f t="shared" si="9"/>
        <v>1105731</v>
      </c>
      <c r="AN21" s="121">
        <f t="shared" si="10"/>
        <v>53392</v>
      </c>
      <c r="AO21" s="121">
        <v>53392</v>
      </c>
      <c r="AP21" s="121">
        <v>0</v>
      </c>
      <c r="AQ21" s="121">
        <v>0</v>
      </c>
      <c r="AR21" s="121">
        <v>0</v>
      </c>
      <c r="AS21" s="121">
        <f t="shared" si="11"/>
        <v>2739</v>
      </c>
      <c r="AT21" s="121">
        <v>0</v>
      </c>
      <c r="AU21" s="121">
        <v>2739</v>
      </c>
      <c r="AV21" s="121">
        <v>0</v>
      </c>
      <c r="AW21" s="121">
        <v>0</v>
      </c>
      <c r="AX21" s="121">
        <f t="shared" si="12"/>
        <v>1049600</v>
      </c>
      <c r="AY21" s="121">
        <v>0</v>
      </c>
      <c r="AZ21" s="121">
        <v>1047474</v>
      </c>
      <c r="BA21" s="121">
        <v>0</v>
      </c>
      <c r="BB21" s="121">
        <v>2126</v>
      </c>
      <c r="BC21" s="122" t="s">
        <v>478</v>
      </c>
      <c r="BD21" s="121">
        <v>0</v>
      </c>
      <c r="BE21" s="121">
        <v>4278</v>
      </c>
      <c r="BF21" s="121">
        <f t="shared" si="14"/>
        <v>1110009</v>
      </c>
      <c r="BG21" s="121">
        <f t="shared" si="15"/>
        <v>0</v>
      </c>
      <c r="BH21" s="121">
        <f t="shared" si="16"/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478</v>
      </c>
      <c r="BO21" s="121">
        <f t="shared" si="17"/>
        <v>0</v>
      </c>
      <c r="BP21" s="121">
        <f t="shared" si="18"/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 t="shared" si="19"/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 t="shared" si="20"/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478</v>
      </c>
      <c r="CF21" s="121">
        <v>0</v>
      </c>
      <c r="CG21" s="121">
        <v>0</v>
      </c>
      <c r="CH21" s="121">
        <f t="shared" si="22"/>
        <v>0</v>
      </c>
      <c r="CI21" s="121">
        <f t="shared" si="37"/>
        <v>0</v>
      </c>
      <c r="CJ21" s="121">
        <f t="shared" si="38"/>
        <v>0</v>
      </c>
      <c r="CK21" s="121">
        <f t="shared" si="39"/>
        <v>0</v>
      </c>
      <c r="CL21" s="121">
        <f t="shared" si="40"/>
        <v>0</v>
      </c>
      <c r="CM21" s="121">
        <f t="shared" si="41"/>
        <v>0</v>
      </c>
      <c r="CN21" s="121">
        <f t="shared" si="42"/>
        <v>0</v>
      </c>
      <c r="CO21" s="121">
        <f t="shared" si="43"/>
        <v>0</v>
      </c>
      <c r="CP21" s="122" t="s">
        <v>478</v>
      </c>
      <c r="CQ21" s="121">
        <f t="shared" si="44"/>
        <v>1105731</v>
      </c>
      <c r="CR21" s="121">
        <f t="shared" si="45"/>
        <v>53392</v>
      </c>
      <c r="CS21" s="121">
        <f t="shared" si="46"/>
        <v>53392</v>
      </c>
      <c r="CT21" s="121">
        <f t="shared" si="47"/>
        <v>0</v>
      </c>
      <c r="CU21" s="121">
        <f t="shared" si="48"/>
        <v>0</v>
      </c>
      <c r="CV21" s="121">
        <f t="shared" si="49"/>
        <v>0</v>
      </c>
      <c r="CW21" s="121">
        <f t="shared" si="50"/>
        <v>2739</v>
      </c>
      <c r="CX21" s="121">
        <f t="shared" si="51"/>
        <v>0</v>
      </c>
      <c r="CY21" s="121">
        <f t="shared" si="52"/>
        <v>2739</v>
      </c>
      <c r="CZ21" s="121">
        <f t="shared" si="53"/>
        <v>0</v>
      </c>
      <c r="DA21" s="121">
        <f t="shared" si="54"/>
        <v>0</v>
      </c>
      <c r="DB21" s="121">
        <f t="shared" si="55"/>
        <v>1049600</v>
      </c>
      <c r="DC21" s="121">
        <f t="shared" si="56"/>
        <v>0</v>
      </c>
      <c r="DD21" s="121">
        <f t="shared" si="57"/>
        <v>1047474</v>
      </c>
      <c r="DE21" s="121">
        <f t="shared" si="58"/>
        <v>0</v>
      </c>
      <c r="DF21" s="121">
        <f t="shared" si="59"/>
        <v>2126</v>
      </c>
      <c r="DG21" s="122" t="s">
        <v>478</v>
      </c>
      <c r="DH21" s="121">
        <f t="shared" si="25"/>
        <v>0</v>
      </c>
      <c r="DI21" s="121">
        <f t="shared" si="26"/>
        <v>4278</v>
      </c>
      <c r="DJ21" s="121">
        <f t="shared" si="27"/>
        <v>1110009</v>
      </c>
    </row>
    <row r="22" spans="1:114" s="136" customFormat="1" ht="13.5" customHeight="1" x14ac:dyDescent="0.2">
      <c r="A22" s="119" t="s">
        <v>24</v>
      </c>
      <c r="B22" s="120" t="s">
        <v>401</v>
      </c>
      <c r="C22" s="119" t="s">
        <v>402</v>
      </c>
      <c r="D22" s="121">
        <f t="shared" si="0"/>
        <v>29727</v>
      </c>
      <c r="E22" s="121">
        <f t="shared" si="1"/>
        <v>20434</v>
      </c>
      <c r="F22" s="121">
        <v>9634</v>
      </c>
      <c r="G22" s="121">
        <v>0</v>
      </c>
      <c r="H22" s="121">
        <v>0</v>
      </c>
      <c r="I22" s="121">
        <v>0</v>
      </c>
      <c r="J22" s="121">
        <v>86797</v>
      </c>
      <c r="K22" s="121">
        <v>10800</v>
      </c>
      <c r="L22" s="121">
        <v>9293</v>
      </c>
      <c r="M22" s="121">
        <f t="shared" si="3"/>
        <v>0</v>
      </c>
      <c r="N22" s="121">
        <f t="shared" si="4"/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 t="shared" si="28"/>
        <v>29727</v>
      </c>
      <c r="W22" s="121">
        <f t="shared" si="29"/>
        <v>20434</v>
      </c>
      <c r="X22" s="121">
        <f t="shared" si="30"/>
        <v>9634</v>
      </c>
      <c r="Y22" s="121">
        <f t="shared" si="31"/>
        <v>0</v>
      </c>
      <c r="Z22" s="121">
        <f t="shared" si="32"/>
        <v>0</v>
      </c>
      <c r="AA22" s="121">
        <f t="shared" si="33"/>
        <v>0</v>
      </c>
      <c r="AB22" s="121">
        <f t="shared" si="34"/>
        <v>86797</v>
      </c>
      <c r="AC22" s="121">
        <f t="shared" si="35"/>
        <v>10800</v>
      </c>
      <c r="AD22" s="121">
        <f t="shared" si="36"/>
        <v>9293</v>
      </c>
      <c r="AE22" s="121">
        <f t="shared" si="7"/>
        <v>36104</v>
      </c>
      <c r="AF22" s="121">
        <f t="shared" si="8"/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36104</v>
      </c>
      <c r="AL22" s="122" t="s">
        <v>478</v>
      </c>
      <c r="AM22" s="121">
        <f t="shared" si="9"/>
        <v>0</v>
      </c>
      <c r="AN22" s="121">
        <f t="shared" si="10"/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 t="shared" si="11"/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 t="shared" si="12"/>
        <v>0</v>
      </c>
      <c r="AY22" s="121">
        <v>0</v>
      </c>
      <c r="AZ22" s="121">
        <v>0</v>
      </c>
      <c r="BA22" s="121">
        <v>0</v>
      </c>
      <c r="BB22" s="121">
        <v>0</v>
      </c>
      <c r="BC22" s="122" t="s">
        <v>478</v>
      </c>
      <c r="BD22" s="121">
        <v>0</v>
      </c>
      <c r="BE22" s="121">
        <v>80420</v>
      </c>
      <c r="BF22" s="121">
        <f t="shared" si="14"/>
        <v>116524</v>
      </c>
      <c r="BG22" s="121">
        <f t="shared" si="15"/>
        <v>0</v>
      </c>
      <c r="BH22" s="121">
        <f t="shared" si="16"/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478</v>
      </c>
      <c r="BO22" s="121">
        <f t="shared" si="17"/>
        <v>0</v>
      </c>
      <c r="BP22" s="121">
        <f t="shared" si="18"/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 t="shared" si="19"/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 t="shared" si="20"/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478</v>
      </c>
      <c r="CF22" s="121">
        <v>0</v>
      </c>
      <c r="CG22" s="121">
        <v>0</v>
      </c>
      <c r="CH22" s="121">
        <f t="shared" si="22"/>
        <v>0</v>
      </c>
      <c r="CI22" s="121">
        <f t="shared" si="37"/>
        <v>36104</v>
      </c>
      <c r="CJ22" s="121">
        <f t="shared" si="38"/>
        <v>0</v>
      </c>
      <c r="CK22" s="121">
        <f t="shared" si="39"/>
        <v>0</v>
      </c>
      <c r="CL22" s="121">
        <f t="shared" si="40"/>
        <v>0</v>
      </c>
      <c r="CM22" s="121">
        <f t="shared" si="41"/>
        <v>0</v>
      </c>
      <c r="CN22" s="121">
        <f t="shared" si="42"/>
        <v>0</v>
      </c>
      <c r="CO22" s="121">
        <f t="shared" si="43"/>
        <v>36104</v>
      </c>
      <c r="CP22" s="122" t="s">
        <v>478</v>
      </c>
      <c r="CQ22" s="121">
        <f t="shared" si="44"/>
        <v>0</v>
      </c>
      <c r="CR22" s="121">
        <f t="shared" si="45"/>
        <v>0</v>
      </c>
      <c r="CS22" s="121">
        <f t="shared" si="46"/>
        <v>0</v>
      </c>
      <c r="CT22" s="121">
        <f t="shared" si="47"/>
        <v>0</v>
      </c>
      <c r="CU22" s="121">
        <f t="shared" si="48"/>
        <v>0</v>
      </c>
      <c r="CV22" s="121">
        <f t="shared" si="49"/>
        <v>0</v>
      </c>
      <c r="CW22" s="121">
        <f t="shared" si="50"/>
        <v>0</v>
      </c>
      <c r="CX22" s="121">
        <f t="shared" si="51"/>
        <v>0</v>
      </c>
      <c r="CY22" s="121">
        <f t="shared" si="52"/>
        <v>0</v>
      </c>
      <c r="CZ22" s="121">
        <f t="shared" si="53"/>
        <v>0</v>
      </c>
      <c r="DA22" s="121">
        <f t="shared" si="54"/>
        <v>0</v>
      </c>
      <c r="DB22" s="121">
        <f t="shared" si="55"/>
        <v>0</v>
      </c>
      <c r="DC22" s="121">
        <f t="shared" si="56"/>
        <v>0</v>
      </c>
      <c r="DD22" s="121">
        <f t="shared" si="57"/>
        <v>0</v>
      </c>
      <c r="DE22" s="121">
        <f t="shared" si="58"/>
        <v>0</v>
      </c>
      <c r="DF22" s="121">
        <f t="shared" si="59"/>
        <v>0</v>
      </c>
      <c r="DG22" s="122" t="s">
        <v>478</v>
      </c>
      <c r="DH22" s="121">
        <f t="shared" si="25"/>
        <v>0</v>
      </c>
      <c r="DI22" s="121">
        <f t="shared" si="26"/>
        <v>80420</v>
      </c>
      <c r="DJ22" s="121">
        <f t="shared" si="27"/>
        <v>116524</v>
      </c>
    </row>
    <row r="23" spans="1:114" s="136" customFormat="1" ht="13.5" customHeight="1" x14ac:dyDescent="0.2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2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2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2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2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2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2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2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2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2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2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2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2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2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2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2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2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2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2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2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2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2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2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2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2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2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2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2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2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2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2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2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2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2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2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2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2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2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2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2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2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2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2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2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2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2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2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2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2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2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2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2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2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2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2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2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2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2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2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2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2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2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2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2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2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2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2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2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2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2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2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2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2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2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2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2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2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2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2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2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2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2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2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2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2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2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2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2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2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2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2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2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2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2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2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2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2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2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2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2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2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2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2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2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2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2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2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2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2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2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2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2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2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2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2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2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2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2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2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2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2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2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2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2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2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2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2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2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2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2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2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2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2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2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2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2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2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2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2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2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2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2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2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2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2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2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2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2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2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2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2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2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2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2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2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2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2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2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2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2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2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2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2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2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2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2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2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2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2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2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2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2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2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2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2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2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2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2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2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2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2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2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2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2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2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2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2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2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2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2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2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2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2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2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2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2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2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2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2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2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2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2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2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2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2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2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2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2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2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2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2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2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2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2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2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2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2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2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2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2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2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2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2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2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2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2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2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2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2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2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2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2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2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2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2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2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2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2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2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2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2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2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2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2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2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2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2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2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2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2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2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2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2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2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2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2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2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2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2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2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2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2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2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2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2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2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2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2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2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2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2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2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2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2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2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2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2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2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2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2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2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2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2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2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2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2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2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2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2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2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2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2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2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2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2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2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2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2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2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2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2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2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2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2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2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2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2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2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2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2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2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2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2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2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2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2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2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2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2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2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2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2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2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2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2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2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2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2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2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2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2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2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2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2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2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2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2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2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2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2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2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2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2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2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2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2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2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2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2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2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2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2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2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2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2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2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2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2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2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2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2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2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2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2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2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2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2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2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2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2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2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2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2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2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2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2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2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2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2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2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2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2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2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2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2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2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2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2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2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2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2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2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2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2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2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2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2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2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2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2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2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2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2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2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2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2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2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2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2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2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2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2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2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2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2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2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2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2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2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2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2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2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2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2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2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2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2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2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2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2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2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2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2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2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2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2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2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2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2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2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2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2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2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2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2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2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2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2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2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2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2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2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2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2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2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2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2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2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2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2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2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2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2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2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2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2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2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2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2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2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2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2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2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2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2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2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2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2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2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2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2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2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2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2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2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2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2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2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2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2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2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2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2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2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2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2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2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2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2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2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2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2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2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2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2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2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2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2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2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2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2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2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2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2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2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2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2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2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2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2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2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2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2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2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2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2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2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2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2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2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2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2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2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2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2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2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2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2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2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2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2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2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2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2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2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2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2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2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2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2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2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2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2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2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2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2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2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2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2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2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2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2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2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2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2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2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2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2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2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2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2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2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2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2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2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2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2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2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2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2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2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2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2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2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2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2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2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2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2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2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2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2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2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2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2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2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2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2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2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2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2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2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2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2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2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2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2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2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2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2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2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2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2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2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2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2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2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2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2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2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2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2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2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2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2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2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2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2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2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2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2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2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2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2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2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2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2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2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2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2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2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2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2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2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2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2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2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2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2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2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2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2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2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2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2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2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2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2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2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2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2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2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2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2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2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2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2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2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2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2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2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2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2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2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2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2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2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2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2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2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2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2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2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2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2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2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2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2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2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2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2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2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2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2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2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2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2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2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2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2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2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2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2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2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2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2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2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2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2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2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2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2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2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2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2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2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2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2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2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2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2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2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2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2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2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2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2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2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2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2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2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2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2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2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2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2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2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2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2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2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2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2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2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2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2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2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2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2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2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2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2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2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2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2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2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2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2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2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2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2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2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2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2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2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2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2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2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2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2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2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2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2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2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2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2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2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2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2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2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2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2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2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2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2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2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2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2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2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2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2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2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2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2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2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2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2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2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2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2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2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2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2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2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2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2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2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2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2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2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2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2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2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2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2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2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2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2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2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2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2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2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2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2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2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2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2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2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2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2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2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2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2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2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2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2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2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2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2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2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2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2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2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2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2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2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2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2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2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2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2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2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2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2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2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2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2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2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2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2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2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2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2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2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2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2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2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2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2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2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2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2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2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2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2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2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2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2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2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2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2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2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2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2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2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2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2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2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2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2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2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2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2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2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2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2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2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2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2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2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2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2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2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2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2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2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2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2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2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2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2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2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2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2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2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2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2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2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2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2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2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2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2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2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2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2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2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2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2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2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2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2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2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2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2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2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2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2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2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2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2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2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2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2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2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2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2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2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2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2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2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2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2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2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2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2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2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2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2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2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2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2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2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2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2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2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2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2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2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2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2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2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2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2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2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2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2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2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2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26.77734375" style="49" customWidth="1"/>
    <col min="4" max="30" width="14.77734375" style="54" customWidth="1"/>
    <col min="31" max="32" width="9" style="155"/>
    <col min="33" max="16384" width="9" style="49"/>
  </cols>
  <sheetData>
    <row r="1" spans="1:32" ht="16.2" x14ac:dyDescent="0.2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2">
      <c r="A2" s="166" t="s">
        <v>53</v>
      </c>
      <c r="B2" s="161" t="s">
        <v>54</v>
      </c>
      <c r="C2" s="168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156"/>
      <c r="AF2" s="156"/>
    </row>
    <row r="3" spans="1:32" s="62" customFormat="1" ht="13.5" customHeight="1" x14ac:dyDescent="0.2">
      <c r="A3" s="167"/>
      <c r="B3" s="162"/>
      <c r="C3" s="167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156"/>
      <c r="AF3" s="156"/>
    </row>
    <row r="4" spans="1:32" s="62" customFormat="1" ht="18.75" customHeight="1" x14ac:dyDescent="0.2">
      <c r="A4" s="167"/>
      <c r="B4" s="162"/>
      <c r="C4" s="167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156"/>
      <c r="AF4" s="156"/>
    </row>
    <row r="5" spans="1:32" s="62" customFormat="1" ht="22.5" customHeight="1" x14ac:dyDescent="0.2">
      <c r="A5" s="167"/>
      <c r="B5" s="162"/>
      <c r="C5" s="167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156"/>
      <c r="AF5" s="156"/>
    </row>
    <row r="6" spans="1:32" s="86" customFormat="1" ht="13.5" customHeight="1" x14ac:dyDescent="0.2">
      <c r="A6" s="167"/>
      <c r="B6" s="162"/>
      <c r="C6" s="167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157"/>
      <c r="AF6" s="157"/>
    </row>
    <row r="7" spans="1:32" s="136" customFormat="1" ht="13.5" customHeight="1" x14ac:dyDescent="0.2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 t="shared" ref="D7:D38" si="0">SUM(E7,+L7)</f>
        <v>45362699</v>
      </c>
      <c r="E7" s="140">
        <f t="shared" ref="E7:E38" si="1">+SUM(F7:I7,K7)</f>
        <v>9247829</v>
      </c>
      <c r="F7" s="140">
        <f t="shared" ref="F7:L7" si="2">SUM(F$8:F$1000)</f>
        <v>136937</v>
      </c>
      <c r="G7" s="140">
        <f t="shared" si="2"/>
        <v>336</v>
      </c>
      <c r="H7" s="140">
        <f t="shared" si="2"/>
        <v>900800</v>
      </c>
      <c r="I7" s="140">
        <f t="shared" si="2"/>
        <v>4765139</v>
      </c>
      <c r="J7" s="140">
        <f t="shared" si="2"/>
        <v>5616273</v>
      </c>
      <c r="K7" s="140">
        <f t="shared" si="2"/>
        <v>3444617</v>
      </c>
      <c r="L7" s="140">
        <f t="shared" si="2"/>
        <v>36114870</v>
      </c>
      <c r="M7" s="140">
        <f t="shared" ref="M7:M38" si="3">SUM(N7,+U7)</f>
        <v>7513540</v>
      </c>
      <c r="N7" s="140">
        <f t="shared" ref="N7:N38" si="4">+SUM(O7:R7,T7)</f>
        <v>1473355</v>
      </c>
      <c r="O7" s="140">
        <f t="shared" ref="O7:U7" si="5">SUM(O$8:O$1000)</f>
        <v>110393</v>
      </c>
      <c r="P7" s="140">
        <f t="shared" si="5"/>
        <v>14551</v>
      </c>
      <c r="Q7" s="140">
        <f t="shared" si="5"/>
        <v>288200</v>
      </c>
      <c r="R7" s="140">
        <f t="shared" si="5"/>
        <v>563025</v>
      </c>
      <c r="S7" s="140">
        <f t="shared" si="5"/>
        <v>2506497</v>
      </c>
      <c r="T7" s="140">
        <f t="shared" si="5"/>
        <v>497186</v>
      </c>
      <c r="U7" s="140">
        <f t="shared" si="5"/>
        <v>6040185</v>
      </c>
      <c r="V7" s="140">
        <f t="shared" ref="V7:AB7" si="6">+SUM(D7,M7)</f>
        <v>52876239</v>
      </c>
      <c r="W7" s="140">
        <f t="shared" si="6"/>
        <v>10721184</v>
      </c>
      <c r="X7" s="140">
        <f t="shared" si="6"/>
        <v>247330</v>
      </c>
      <c r="Y7" s="140">
        <f t="shared" si="6"/>
        <v>14887</v>
      </c>
      <c r="Z7" s="140">
        <f t="shared" si="6"/>
        <v>1189000</v>
      </c>
      <c r="AA7" s="140">
        <f t="shared" si="6"/>
        <v>5328164</v>
      </c>
      <c r="AB7" s="140">
        <f t="shared" si="6"/>
        <v>8122770</v>
      </c>
      <c r="AC7" s="140">
        <f t="shared" ref="AC7:AC38" si="7">+SUM(K7,T7)</f>
        <v>3941803</v>
      </c>
      <c r="AD7" s="140">
        <f t="shared" ref="AD7:AD38" si="8">+SUM(L7,U7)</f>
        <v>42155055</v>
      </c>
      <c r="AE7" s="158"/>
      <c r="AF7" s="158"/>
    </row>
    <row r="8" spans="1:32" s="136" customFormat="1" ht="13.5" customHeight="1" x14ac:dyDescent="0.2">
      <c r="A8" s="119" t="s">
        <v>24</v>
      </c>
      <c r="B8" s="120" t="s">
        <v>324</v>
      </c>
      <c r="C8" s="119" t="s">
        <v>325</v>
      </c>
      <c r="D8" s="121">
        <f t="shared" si="0"/>
        <v>8050401</v>
      </c>
      <c r="E8" s="121">
        <f t="shared" si="1"/>
        <v>1617610</v>
      </c>
      <c r="F8" s="121">
        <v>3646</v>
      </c>
      <c r="G8" s="121">
        <v>0</v>
      </c>
      <c r="H8" s="121">
        <v>0</v>
      </c>
      <c r="I8" s="121">
        <v>812557</v>
      </c>
      <c r="J8" s="121"/>
      <c r="K8" s="121">
        <v>801407</v>
      </c>
      <c r="L8" s="121">
        <v>6432791</v>
      </c>
      <c r="M8" s="121">
        <f t="shared" si="3"/>
        <v>675056</v>
      </c>
      <c r="N8" s="121">
        <f t="shared" si="4"/>
        <v>51173</v>
      </c>
      <c r="O8" s="121">
        <v>50379</v>
      </c>
      <c r="P8" s="121">
        <v>0</v>
      </c>
      <c r="Q8" s="121">
        <v>0</v>
      </c>
      <c r="R8" s="121">
        <v>0</v>
      </c>
      <c r="S8" s="121"/>
      <c r="T8" s="121">
        <v>794</v>
      </c>
      <c r="U8" s="121">
        <v>623883</v>
      </c>
      <c r="V8" s="121">
        <f t="shared" ref="V8:V39" si="9">+SUM(D8,M8)</f>
        <v>8725457</v>
      </c>
      <c r="W8" s="121">
        <f t="shared" ref="W8:W39" si="10">+SUM(E8,N8)</f>
        <v>1668783</v>
      </c>
      <c r="X8" s="121">
        <f t="shared" ref="X8:X39" si="11">+SUM(F8,O8)</f>
        <v>54025</v>
      </c>
      <c r="Y8" s="121">
        <f t="shared" ref="Y8:Y39" si="12">+SUM(G8,P8)</f>
        <v>0</v>
      </c>
      <c r="Z8" s="121">
        <f t="shared" ref="Z8:Z39" si="13">+SUM(H8,Q8)</f>
        <v>0</v>
      </c>
      <c r="AA8" s="121">
        <f t="shared" ref="AA8:AA39" si="14">+SUM(I8,R8)</f>
        <v>812557</v>
      </c>
      <c r="AB8" s="121">
        <f t="shared" ref="AB8:AB39" si="15">+SUM(J8,S8)</f>
        <v>0</v>
      </c>
      <c r="AC8" s="121">
        <f t="shared" si="7"/>
        <v>802201</v>
      </c>
      <c r="AD8" s="121">
        <f t="shared" si="8"/>
        <v>7056674</v>
      </c>
      <c r="AE8" s="159" t="s">
        <v>326</v>
      </c>
      <c r="AF8" s="158"/>
    </row>
    <row r="9" spans="1:32" s="136" customFormat="1" ht="13.5" customHeight="1" x14ac:dyDescent="0.2">
      <c r="A9" s="119" t="s">
        <v>24</v>
      </c>
      <c r="B9" s="120" t="s">
        <v>327</v>
      </c>
      <c r="C9" s="119" t="s">
        <v>328</v>
      </c>
      <c r="D9" s="121">
        <f t="shared" si="0"/>
        <v>8642023</v>
      </c>
      <c r="E9" s="121">
        <f t="shared" si="1"/>
        <v>2250013</v>
      </c>
      <c r="F9" s="121">
        <v>0</v>
      </c>
      <c r="G9" s="121">
        <v>0</v>
      </c>
      <c r="H9" s="121">
        <v>69100</v>
      </c>
      <c r="I9" s="121">
        <v>1141166</v>
      </c>
      <c r="J9" s="121"/>
      <c r="K9" s="121">
        <v>1039747</v>
      </c>
      <c r="L9" s="121">
        <v>6392010</v>
      </c>
      <c r="M9" s="121">
        <f t="shared" si="3"/>
        <v>1344507</v>
      </c>
      <c r="N9" s="121">
        <f t="shared" si="4"/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1344507</v>
      </c>
      <c r="V9" s="121">
        <f t="shared" si="9"/>
        <v>9986530</v>
      </c>
      <c r="W9" s="121">
        <f t="shared" si="10"/>
        <v>2250013</v>
      </c>
      <c r="X9" s="121">
        <f t="shared" si="11"/>
        <v>0</v>
      </c>
      <c r="Y9" s="121">
        <f t="shared" si="12"/>
        <v>0</v>
      </c>
      <c r="Z9" s="121">
        <f t="shared" si="13"/>
        <v>69100</v>
      </c>
      <c r="AA9" s="121">
        <f t="shared" si="14"/>
        <v>1141166</v>
      </c>
      <c r="AB9" s="121">
        <f t="shared" si="15"/>
        <v>0</v>
      </c>
      <c r="AC9" s="121">
        <f t="shared" si="7"/>
        <v>1039747</v>
      </c>
      <c r="AD9" s="121">
        <f t="shared" si="8"/>
        <v>7736517</v>
      </c>
      <c r="AE9" s="159" t="s">
        <v>329</v>
      </c>
      <c r="AF9" s="158"/>
    </row>
    <row r="10" spans="1:32" s="136" customFormat="1" ht="13.5" customHeight="1" x14ac:dyDescent="0.2">
      <c r="A10" s="119" t="s">
        <v>24</v>
      </c>
      <c r="B10" s="120" t="s">
        <v>330</v>
      </c>
      <c r="C10" s="119" t="s">
        <v>331</v>
      </c>
      <c r="D10" s="121">
        <f t="shared" si="0"/>
        <v>2281712</v>
      </c>
      <c r="E10" s="121">
        <f t="shared" si="1"/>
        <v>212859</v>
      </c>
      <c r="F10" s="121">
        <v>0</v>
      </c>
      <c r="G10" s="121">
        <v>0</v>
      </c>
      <c r="H10" s="121">
        <v>4600</v>
      </c>
      <c r="I10" s="121">
        <v>139374</v>
      </c>
      <c r="J10" s="121"/>
      <c r="K10" s="121">
        <v>68885</v>
      </c>
      <c r="L10" s="121">
        <v>2068853</v>
      </c>
      <c r="M10" s="121">
        <f t="shared" si="3"/>
        <v>195117</v>
      </c>
      <c r="N10" s="121">
        <f t="shared" si="4"/>
        <v>45</v>
      </c>
      <c r="O10" s="121">
        <v>0</v>
      </c>
      <c r="P10" s="121">
        <v>0</v>
      </c>
      <c r="Q10" s="121">
        <v>0</v>
      </c>
      <c r="R10" s="121">
        <v>39</v>
      </c>
      <c r="S10" s="121"/>
      <c r="T10" s="121">
        <v>6</v>
      </c>
      <c r="U10" s="121">
        <v>195072</v>
      </c>
      <c r="V10" s="121">
        <f t="shared" si="9"/>
        <v>2476829</v>
      </c>
      <c r="W10" s="121">
        <f t="shared" si="10"/>
        <v>212904</v>
      </c>
      <c r="X10" s="121">
        <f t="shared" si="11"/>
        <v>0</v>
      </c>
      <c r="Y10" s="121">
        <f t="shared" si="12"/>
        <v>0</v>
      </c>
      <c r="Z10" s="121">
        <f t="shared" si="13"/>
        <v>4600</v>
      </c>
      <c r="AA10" s="121">
        <f t="shared" si="14"/>
        <v>139413</v>
      </c>
      <c r="AB10" s="121">
        <f t="shared" si="15"/>
        <v>0</v>
      </c>
      <c r="AC10" s="121">
        <f t="shared" si="7"/>
        <v>68891</v>
      </c>
      <c r="AD10" s="121">
        <f t="shared" si="8"/>
        <v>2263925</v>
      </c>
      <c r="AE10" s="159" t="s">
        <v>332</v>
      </c>
      <c r="AF10" s="158"/>
    </row>
    <row r="11" spans="1:32" s="136" customFormat="1" ht="13.5" customHeight="1" x14ac:dyDescent="0.2">
      <c r="A11" s="119" t="s">
        <v>24</v>
      </c>
      <c r="B11" s="120" t="s">
        <v>335</v>
      </c>
      <c r="C11" s="119" t="s">
        <v>336</v>
      </c>
      <c r="D11" s="121">
        <f t="shared" si="0"/>
        <v>1361192</v>
      </c>
      <c r="E11" s="121">
        <f t="shared" si="1"/>
        <v>433937</v>
      </c>
      <c r="F11" s="121">
        <v>0</v>
      </c>
      <c r="G11" s="121">
        <v>0</v>
      </c>
      <c r="H11" s="121">
        <v>387300</v>
      </c>
      <c r="I11" s="121">
        <v>0</v>
      </c>
      <c r="J11" s="121"/>
      <c r="K11" s="121">
        <v>46637</v>
      </c>
      <c r="L11" s="121">
        <v>927255</v>
      </c>
      <c r="M11" s="121">
        <f t="shared" si="3"/>
        <v>79611</v>
      </c>
      <c r="N11" s="121">
        <f t="shared" si="4"/>
        <v>15</v>
      </c>
      <c r="O11" s="121">
        <v>0</v>
      </c>
      <c r="P11" s="121">
        <v>0</v>
      </c>
      <c r="Q11" s="121">
        <v>0</v>
      </c>
      <c r="R11" s="121">
        <v>15</v>
      </c>
      <c r="S11" s="121"/>
      <c r="T11" s="121">
        <v>0</v>
      </c>
      <c r="U11" s="121">
        <v>79596</v>
      </c>
      <c r="V11" s="121">
        <f t="shared" si="9"/>
        <v>1440803</v>
      </c>
      <c r="W11" s="121">
        <f t="shared" si="10"/>
        <v>433952</v>
      </c>
      <c r="X11" s="121">
        <f t="shared" si="11"/>
        <v>0</v>
      </c>
      <c r="Y11" s="121">
        <f t="shared" si="12"/>
        <v>0</v>
      </c>
      <c r="Z11" s="121">
        <f t="shared" si="13"/>
        <v>387300</v>
      </c>
      <c r="AA11" s="121">
        <f t="shared" si="14"/>
        <v>15</v>
      </c>
      <c r="AB11" s="121">
        <f t="shared" si="15"/>
        <v>0</v>
      </c>
      <c r="AC11" s="121">
        <f t="shared" si="7"/>
        <v>46637</v>
      </c>
      <c r="AD11" s="121">
        <f t="shared" si="8"/>
        <v>1006851</v>
      </c>
      <c r="AE11" s="159" t="s">
        <v>337</v>
      </c>
      <c r="AF11" s="158"/>
    </row>
    <row r="12" spans="1:32" s="136" customFormat="1" ht="13.5" customHeight="1" x14ac:dyDescent="0.2">
      <c r="A12" s="119" t="s">
        <v>24</v>
      </c>
      <c r="B12" s="120" t="s">
        <v>338</v>
      </c>
      <c r="C12" s="119" t="s">
        <v>339</v>
      </c>
      <c r="D12" s="121">
        <f t="shared" si="0"/>
        <v>1058680</v>
      </c>
      <c r="E12" s="121">
        <f t="shared" si="1"/>
        <v>219635</v>
      </c>
      <c r="F12" s="121">
        <v>0</v>
      </c>
      <c r="G12" s="121">
        <v>225</v>
      </c>
      <c r="H12" s="121">
        <v>69000</v>
      </c>
      <c r="I12" s="121">
        <v>127929</v>
      </c>
      <c r="J12" s="121"/>
      <c r="K12" s="121">
        <v>22481</v>
      </c>
      <c r="L12" s="121">
        <v>839045</v>
      </c>
      <c r="M12" s="121">
        <f t="shared" si="3"/>
        <v>79721</v>
      </c>
      <c r="N12" s="121">
        <f t="shared" si="4"/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79721</v>
      </c>
      <c r="V12" s="121">
        <f t="shared" si="9"/>
        <v>1138401</v>
      </c>
      <c r="W12" s="121">
        <f t="shared" si="10"/>
        <v>219635</v>
      </c>
      <c r="X12" s="121">
        <f t="shared" si="11"/>
        <v>0</v>
      </c>
      <c r="Y12" s="121">
        <f t="shared" si="12"/>
        <v>225</v>
      </c>
      <c r="Z12" s="121">
        <f t="shared" si="13"/>
        <v>69000</v>
      </c>
      <c r="AA12" s="121">
        <f t="shared" si="14"/>
        <v>127929</v>
      </c>
      <c r="AB12" s="121">
        <f t="shared" si="15"/>
        <v>0</v>
      </c>
      <c r="AC12" s="121">
        <f t="shared" si="7"/>
        <v>22481</v>
      </c>
      <c r="AD12" s="121">
        <f t="shared" si="8"/>
        <v>918766</v>
      </c>
      <c r="AE12" s="159" t="s">
        <v>340</v>
      </c>
      <c r="AF12" s="158"/>
    </row>
    <row r="13" spans="1:32" s="136" customFormat="1" ht="13.5" customHeight="1" x14ac:dyDescent="0.2">
      <c r="A13" s="119" t="s">
        <v>24</v>
      </c>
      <c r="B13" s="120" t="s">
        <v>341</v>
      </c>
      <c r="C13" s="119" t="s">
        <v>342</v>
      </c>
      <c r="D13" s="121">
        <f t="shared" si="0"/>
        <v>1257724</v>
      </c>
      <c r="E13" s="121">
        <f t="shared" si="1"/>
        <v>585436</v>
      </c>
      <c r="F13" s="121">
        <v>0</v>
      </c>
      <c r="G13" s="121">
        <v>0</v>
      </c>
      <c r="H13" s="121">
        <v>0</v>
      </c>
      <c r="I13" s="121">
        <v>114715</v>
      </c>
      <c r="J13" s="121"/>
      <c r="K13" s="121">
        <v>470721</v>
      </c>
      <c r="L13" s="121">
        <v>672288</v>
      </c>
      <c r="M13" s="121">
        <f t="shared" si="3"/>
        <v>195195</v>
      </c>
      <c r="N13" s="121">
        <f t="shared" si="4"/>
        <v>28353</v>
      </c>
      <c r="O13" s="121">
        <v>23181</v>
      </c>
      <c r="P13" s="121">
        <v>5172</v>
      </c>
      <c r="Q13" s="121">
        <v>0</v>
      </c>
      <c r="R13" s="121">
        <v>0</v>
      </c>
      <c r="S13" s="121"/>
      <c r="T13" s="121">
        <v>0</v>
      </c>
      <c r="U13" s="121">
        <v>166842</v>
      </c>
      <c r="V13" s="121">
        <f t="shared" si="9"/>
        <v>1452919</v>
      </c>
      <c r="W13" s="121">
        <f t="shared" si="10"/>
        <v>613789</v>
      </c>
      <c r="X13" s="121">
        <f t="shared" si="11"/>
        <v>23181</v>
      </c>
      <c r="Y13" s="121">
        <f t="shared" si="12"/>
        <v>5172</v>
      </c>
      <c r="Z13" s="121">
        <f t="shared" si="13"/>
        <v>0</v>
      </c>
      <c r="AA13" s="121">
        <f t="shared" si="14"/>
        <v>114715</v>
      </c>
      <c r="AB13" s="121">
        <f t="shared" si="15"/>
        <v>0</v>
      </c>
      <c r="AC13" s="121">
        <f t="shared" si="7"/>
        <v>470721</v>
      </c>
      <c r="AD13" s="121">
        <f t="shared" si="8"/>
        <v>839130</v>
      </c>
      <c r="AE13" s="159" t="s">
        <v>343</v>
      </c>
      <c r="AF13" s="158"/>
    </row>
    <row r="14" spans="1:32" s="136" customFormat="1" ht="13.5" customHeight="1" x14ac:dyDescent="0.2">
      <c r="A14" s="119" t="s">
        <v>24</v>
      </c>
      <c r="B14" s="120" t="s">
        <v>344</v>
      </c>
      <c r="C14" s="119" t="s">
        <v>345</v>
      </c>
      <c r="D14" s="121">
        <f t="shared" si="0"/>
        <v>941019</v>
      </c>
      <c r="E14" s="121">
        <f t="shared" si="1"/>
        <v>249063</v>
      </c>
      <c r="F14" s="121">
        <v>0</v>
      </c>
      <c r="G14" s="121">
        <v>0</v>
      </c>
      <c r="H14" s="121">
        <v>0</v>
      </c>
      <c r="I14" s="121">
        <v>233039</v>
      </c>
      <c r="J14" s="121"/>
      <c r="K14" s="121">
        <v>16024</v>
      </c>
      <c r="L14" s="121">
        <v>691956</v>
      </c>
      <c r="M14" s="121">
        <f t="shared" si="3"/>
        <v>132655</v>
      </c>
      <c r="N14" s="121">
        <f t="shared" si="4"/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132655</v>
      </c>
      <c r="V14" s="121">
        <f t="shared" si="9"/>
        <v>1073674</v>
      </c>
      <c r="W14" s="121">
        <f t="shared" si="10"/>
        <v>249063</v>
      </c>
      <c r="X14" s="121">
        <f t="shared" si="11"/>
        <v>0</v>
      </c>
      <c r="Y14" s="121">
        <f t="shared" si="12"/>
        <v>0</v>
      </c>
      <c r="Z14" s="121">
        <f t="shared" si="13"/>
        <v>0</v>
      </c>
      <c r="AA14" s="121">
        <f t="shared" si="14"/>
        <v>233039</v>
      </c>
      <c r="AB14" s="121">
        <f t="shared" si="15"/>
        <v>0</v>
      </c>
      <c r="AC14" s="121">
        <f t="shared" si="7"/>
        <v>16024</v>
      </c>
      <c r="AD14" s="121">
        <f t="shared" si="8"/>
        <v>824611</v>
      </c>
      <c r="AE14" s="159" t="s">
        <v>346</v>
      </c>
      <c r="AF14" s="158"/>
    </row>
    <row r="15" spans="1:32" s="136" customFormat="1" ht="13.5" customHeight="1" x14ac:dyDescent="0.2">
      <c r="A15" s="119" t="s">
        <v>24</v>
      </c>
      <c r="B15" s="120" t="s">
        <v>347</v>
      </c>
      <c r="C15" s="119" t="s">
        <v>348</v>
      </c>
      <c r="D15" s="121">
        <f t="shared" si="0"/>
        <v>1386964</v>
      </c>
      <c r="E15" s="121">
        <f t="shared" si="1"/>
        <v>232856</v>
      </c>
      <c r="F15" s="121">
        <v>0</v>
      </c>
      <c r="G15" s="121">
        <v>0</v>
      </c>
      <c r="H15" s="121">
        <v>0</v>
      </c>
      <c r="I15" s="121">
        <v>126379</v>
      </c>
      <c r="J15" s="121"/>
      <c r="K15" s="121">
        <v>106477</v>
      </c>
      <c r="L15" s="121">
        <v>1154108</v>
      </c>
      <c r="M15" s="121">
        <f t="shared" si="3"/>
        <v>218743</v>
      </c>
      <c r="N15" s="121">
        <f t="shared" si="4"/>
        <v>22699</v>
      </c>
      <c r="O15" s="121">
        <v>0</v>
      </c>
      <c r="P15" s="121">
        <v>0</v>
      </c>
      <c r="Q15" s="121">
        <v>0</v>
      </c>
      <c r="R15" s="121">
        <v>22409</v>
      </c>
      <c r="S15" s="121"/>
      <c r="T15" s="121">
        <v>290</v>
      </c>
      <c r="U15" s="121">
        <v>196044</v>
      </c>
      <c r="V15" s="121">
        <f t="shared" si="9"/>
        <v>1605707</v>
      </c>
      <c r="W15" s="121">
        <f t="shared" si="10"/>
        <v>255555</v>
      </c>
      <c r="X15" s="121">
        <f t="shared" si="11"/>
        <v>0</v>
      </c>
      <c r="Y15" s="121">
        <f t="shared" si="12"/>
        <v>0</v>
      </c>
      <c r="Z15" s="121">
        <f t="shared" si="13"/>
        <v>0</v>
      </c>
      <c r="AA15" s="121">
        <f t="shared" si="14"/>
        <v>148788</v>
      </c>
      <c r="AB15" s="121">
        <f t="shared" si="15"/>
        <v>0</v>
      </c>
      <c r="AC15" s="121">
        <f t="shared" si="7"/>
        <v>106767</v>
      </c>
      <c r="AD15" s="121">
        <f t="shared" si="8"/>
        <v>1350152</v>
      </c>
      <c r="AE15" s="159" t="s">
        <v>349</v>
      </c>
      <c r="AF15" s="158"/>
    </row>
    <row r="16" spans="1:32" s="136" customFormat="1" ht="13.5" customHeight="1" x14ac:dyDescent="0.2">
      <c r="A16" s="119" t="s">
        <v>24</v>
      </c>
      <c r="B16" s="120" t="s">
        <v>352</v>
      </c>
      <c r="C16" s="119" t="s">
        <v>353</v>
      </c>
      <c r="D16" s="121">
        <f t="shared" si="0"/>
        <v>2711077</v>
      </c>
      <c r="E16" s="121">
        <f t="shared" si="1"/>
        <v>367949</v>
      </c>
      <c r="F16" s="121">
        <v>0</v>
      </c>
      <c r="G16" s="121">
        <v>0</v>
      </c>
      <c r="H16" s="121">
        <v>0</v>
      </c>
      <c r="I16" s="121">
        <v>274535</v>
      </c>
      <c r="J16" s="121"/>
      <c r="K16" s="121">
        <v>93414</v>
      </c>
      <c r="L16" s="121">
        <v>2343128</v>
      </c>
      <c r="M16" s="121">
        <f t="shared" si="3"/>
        <v>309156</v>
      </c>
      <c r="N16" s="121">
        <f t="shared" si="4"/>
        <v>73387</v>
      </c>
      <c r="O16" s="121">
        <v>36833</v>
      </c>
      <c r="P16" s="121">
        <v>9379</v>
      </c>
      <c r="Q16" s="121">
        <v>0</v>
      </c>
      <c r="R16" s="121">
        <v>27175</v>
      </c>
      <c r="S16" s="121"/>
      <c r="T16" s="121">
        <v>0</v>
      </c>
      <c r="U16" s="121">
        <v>235769</v>
      </c>
      <c r="V16" s="121">
        <f t="shared" si="9"/>
        <v>3020233</v>
      </c>
      <c r="W16" s="121">
        <f t="shared" si="10"/>
        <v>441336</v>
      </c>
      <c r="X16" s="121">
        <f t="shared" si="11"/>
        <v>36833</v>
      </c>
      <c r="Y16" s="121">
        <f t="shared" si="12"/>
        <v>9379</v>
      </c>
      <c r="Z16" s="121">
        <f t="shared" si="13"/>
        <v>0</v>
      </c>
      <c r="AA16" s="121">
        <f t="shared" si="14"/>
        <v>301710</v>
      </c>
      <c r="AB16" s="121">
        <f t="shared" si="15"/>
        <v>0</v>
      </c>
      <c r="AC16" s="121">
        <f t="shared" si="7"/>
        <v>93414</v>
      </c>
      <c r="AD16" s="121">
        <f t="shared" si="8"/>
        <v>2578897</v>
      </c>
      <c r="AE16" s="159" t="s">
        <v>354</v>
      </c>
      <c r="AF16" s="158"/>
    </row>
    <row r="17" spans="1:32" s="136" customFormat="1" ht="13.5" customHeight="1" x14ac:dyDescent="0.2">
      <c r="A17" s="119" t="s">
        <v>24</v>
      </c>
      <c r="B17" s="120" t="s">
        <v>355</v>
      </c>
      <c r="C17" s="119" t="s">
        <v>356</v>
      </c>
      <c r="D17" s="121">
        <f t="shared" si="0"/>
        <v>1473897</v>
      </c>
      <c r="E17" s="121">
        <f t="shared" si="1"/>
        <v>313540</v>
      </c>
      <c r="F17" s="121">
        <v>1290</v>
      </c>
      <c r="G17" s="121">
        <v>0</v>
      </c>
      <c r="H17" s="121">
        <v>85500</v>
      </c>
      <c r="I17" s="121">
        <v>208407</v>
      </c>
      <c r="J17" s="121"/>
      <c r="K17" s="121">
        <v>18343</v>
      </c>
      <c r="L17" s="121">
        <v>1160357</v>
      </c>
      <c r="M17" s="121">
        <f t="shared" si="3"/>
        <v>116787</v>
      </c>
      <c r="N17" s="121">
        <f t="shared" si="4"/>
        <v>455</v>
      </c>
      <c r="O17" s="121">
        <v>0</v>
      </c>
      <c r="P17" s="121">
        <v>0</v>
      </c>
      <c r="Q17" s="121">
        <v>0</v>
      </c>
      <c r="R17" s="121">
        <v>455</v>
      </c>
      <c r="S17" s="121"/>
      <c r="T17" s="121">
        <v>0</v>
      </c>
      <c r="U17" s="121">
        <v>116332</v>
      </c>
      <c r="V17" s="121">
        <f t="shared" si="9"/>
        <v>1590684</v>
      </c>
      <c r="W17" s="121">
        <f t="shared" si="10"/>
        <v>313995</v>
      </c>
      <c r="X17" s="121">
        <f t="shared" si="11"/>
        <v>1290</v>
      </c>
      <c r="Y17" s="121">
        <f t="shared" si="12"/>
        <v>0</v>
      </c>
      <c r="Z17" s="121">
        <f t="shared" si="13"/>
        <v>85500</v>
      </c>
      <c r="AA17" s="121">
        <f t="shared" si="14"/>
        <v>208862</v>
      </c>
      <c r="AB17" s="121">
        <f t="shared" si="15"/>
        <v>0</v>
      </c>
      <c r="AC17" s="121">
        <f t="shared" si="7"/>
        <v>18343</v>
      </c>
      <c r="AD17" s="121">
        <f t="shared" si="8"/>
        <v>1276689</v>
      </c>
      <c r="AE17" s="159" t="s">
        <v>357</v>
      </c>
      <c r="AF17" s="158"/>
    </row>
    <row r="18" spans="1:32" s="136" customFormat="1" ht="13.5" customHeight="1" x14ac:dyDescent="0.2">
      <c r="A18" s="119" t="s">
        <v>24</v>
      </c>
      <c r="B18" s="120" t="s">
        <v>360</v>
      </c>
      <c r="C18" s="119" t="s">
        <v>361</v>
      </c>
      <c r="D18" s="121">
        <f t="shared" si="0"/>
        <v>1002928</v>
      </c>
      <c r="E18" s="121">
        <f t="shared" si="1"/>
        <v>22165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22165</v>
      </c>
      <c r="L18" s="121">
        <v>980763</v>
      </c>
      <c r="M18" s="121">
        <f t="shared" si="3"/>
        <v>679899</v>
      </c>
      <c r="N18" s="121">
        <f t="shared" si="4"/>
        <v>448917</v>
      </c>
      <c r="O18" s="121">
        <v>0</v>
      </c>
      <c r="P18" s="121">
        <v>0</v>
      </c>
      <c r="Q18" s="121">
        <v>0</v>
      </c>
      <c r="R18" s="121">
        <v>448560</v>
      </c>
      <c r="S18" s="121"/>
      <c r="T18" s="121">
        <v>357</v>
      </c>
      <c r="U18" s="121">
        <v>230982</v>
      </c>
      <c r="V18" s="121">
        <f t="shared" si="9"/>
        <v>1682827</v>
      </c>
      <c r="W18" s="121">
        <f t="shared" si="10"/>
        <v>471082</v>
      </c>
      <c r="X18" s="121">
        <f t="shared" si="11"/>
        <v>0</v>
      </c>
      <c r="Y18" s="121">
        <f t="shared" si="12"/>
        <v>0</v>
      </c>
      <c r="Z18" s="121">
        <f t="shared" si="13"/>
        <v>0</v>
      </c>
      <c r="AA18" s="121">
        <f t="shared" si="14"/>
        <v>448560</v>
      </c>
      <c r="AB18" s="121">
        <f t="shared" si="15"/>
        <v>0</v>
      </c>
      <c r="AC18" s="121">
        <f t="shared" si="7"/>
        <v>22522</v>
      </c>
      <c r="AD18" s="121">
        <f t="shared" si="8"/>
        <v>1211745</v>
      </c>
      <c r="AE18" s="159" t="s">
        <v>362</v>
      </c>
      <c r="AF18" s="158"/>
    </row>
    <row r="19" spans="1:32" s="136" customFormat="1" ht="13.5" customHeight="1" x14ac:dyDescent="0.2">
      <c r="A19" s="119" t="s">
        <v>24</v>
      </c>
      <c r="B19" s="120" t="s">
        <v>365</v>
      </c>
      <c r="C19" s="119" t="s">
        <v>366</v>
      </c>
      <c r="D19" s="121">
        <f t="shared" si="0"/>
        <v>1072703</v>
      </c>
      <c r="E19" s="121">
        <f t="shared" si="1"/>
        <v>163201</v>
      </c>
      <c r="F19" s="121">
        <v>0</v>
      </c>
      <c r="G19" s="121">
        <v>0</v>
      </c>
      <c r="H19" s="121">
        <v>0</v>
      </c>
      <c r="I19" s="121">
        <v>129086</v>
      </c>
      <c r="J19" s="121"/>
      <c r="K19" s="121">
        <v>34115</v>
      </c>
      <c r="L19" s="121">
        <v>909502</v>
      </c>
      <c r="M19" s="121">
        <f t="shared" si="3"/>
        <v>226262</v>
      </c>
      <c r="N19" s="121">
        <f t="shared" si="4"/>
        <v>226262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226262</v>
      </c>
      <c r="U19" s="121">
        <v>0</v>
      </c>
      <c r="V19" s="121">
        <f t="shared" si="9"/>
        <v>1298965</v>
      </c>
      <c r="W19" s="121">
        <f t="shared" si="10"/>
        <v>389463</v>
      </c>
      <c r="X19" s="121">
        <f t="shared" si="11"/>
        <v>0</v>
      </c>
      <c r="Y19" s="121">
        <f t="shared" si="12"/>
        <v>0</v>
      </c>
      <c r="Z19" s="121">
        <f t="shared" si="13"/>
        <v>0</v>
      </c>
      <c r="AA19" s="121">
        <f t="shared" si="14"/>
        <v>129086</v>
      </c>
      <c r="AB19" s="121">
        <f t="shared" si="15"/>
        <v>0</v>
      </c>
      <c r="AC19" s="121">
        <f t="shared" si="7"/>
        <v>260377</v>
      </c>
      <c r="AD19" s="121">
        <f t="shared" si="8"/>
        <v>909502</v>
      </c>
      <c r="AE19" s="159" t="s">
        <v>367</v>
      </c>
      <c r="AF19" s="158"/>
    </row>
    <row r="20" spans="1:32" s="136" customFormat="1" ht="13.5" customHeight="1" x14ac:dyDescent="0.2">
      <c r="A20" s="119" t="s">
        <v>24</v>
      </c>
      <c r="B20" s="120" t="s">
        <v>372</v>
      </c>
      <c r="C20" s="119" t="s">
        <v>373</v>
      </c>
      <c r="D20" s="121">
        <f t="shared" si="0"/>
        <v>967286</v>
      </c>
      <c r="E20" s="121">
        <f t="shared" si="1"/>
        <v>13995</v>
      </c>
      <c r="F20" s="121">
        <v>0</v>
      </c>
      <c r="G20" s="121">
        <v>0</v>
      </c>
      <c r="H20" s="121">
        <v>0</v>
      </c>
      <c r="I20" s="121">
        <v>25</v>
      </c>
      <c r="J20" s="121"/>
      <c r="K20" s="121">
        <v>13970</v>
      </c>
      <c r="L20" s="121">
        <v>953291</v>
      </c>
      <c r="M20" s="121">
        <f t="shared" si="3"/>
        <v>403916</v>
      </c>
      <c r="N20" s="121">
        <f t="shared" si="4"/>
        <v>20237</v>
      </c>
      <c r="O20" s="121">
        <v>0</v>
      </c>
      <c r="P20" s="121">
        <v>0</v>
      </c>
      <c r="Q20" s="121">
        <v>0</v>
      </c>
      <c r="R20" s="121">
        <v>20174</v>
      </c>
      <c r="S20" s="121"/>
      <c r="T20" s="121">
        <v>63</v>
      </c>
      <c r="U20" s="121">
        <v>383679</v>
      </c>
      <c r="V20" s="121">
        <f t="shared" si="9"/>
        <v>1371202</v>
      </c>
      <c r="W20" s="121">
        <f t="shared" si="10"/>
        <v>34232</v>
      </c>
      <c r="X20" s="121">
        <f t="shared" si="11"/>
        <v>0</v>
      </c>
      <c r="Y20" s="121">
        <f t="shared" si="12"/>
        <v>0</v>
      </c>
      <c r="Z20" s="121">
        <f t="shared" si="13"/>
        <v>0</v>
      </c>
      <c r="AA20" s="121">
        <f t="shared" si="14"/>
        <v>20199</v>
      </c>
      <c r="AB20" s="121">
        <f t="shared" si="15"/>
        <v>0</v>
      </c>
      <c r="AC20" s="121">
        <f t="shared" si="7"/>
        <v>14033</v>
      </c>
      <c r="AD20" s="121">
        <f t="shared" si="8"/>
        <v>1336970</v>
      </c>
      <c r="AE20" s="159" t="s">
        <v>374</v>
      </c>
      <c r="AF20" s="158"/>
    </row>
    <row r="21" spans="1:32" s="136" customFormat="1" ht="13.5" customHeight="1" x14ac:dyDescent="0.2">
      <c r="A21" s="119" t="s">
        <v>24</v>
      </c>
      <c r="B21" s="120" t="s">
        <v>375</v>
      </c>
      <c r="C21" s="119" t="s">
        <v>376</v>
      </c>
      <c r="D21" s="121">
        <f t="shared" si="0"/>
        <v>1237497</v>
      </c>
      <c r="E21" s="121">
        <f t="shared" si="1"/>
        <v>38278</v>
      </c>
      <c r="F21" s="121">
        <v>0</v>
      </c>
      <c r="G21" s="121">
        <v>0</v>
      </c>
      <c r="H21" s="121">
        <v>0</v>
      </c>
      <c r="I21" s="121">
        <v>19969</v>
      </c>
      <c r="J21" s="121"/>
      <c r="K21" s="121">
        <v>18309</v>
      </c>
      <c r="L21" s="121">
        <v>1199219</v>
      </c>
      <c r="M21" s="121">
        <f t="shared" si="3"/>
        <v>219757</v>
      </c>
      <c r="N21" s="121">
        <f t="shared" si="4"/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219757</v>
      </c>
      <c r="V21" s="121">
        <f t="shared" si="9"/>
        <v>1457254</v>
      </c>
      <c r="W21" s="121">
        <f t="shared" si="10"/>
        <v>38278</v>
      </c>
      <c r="X21" s="121">
        <f t="shared" si="11"/>
        <v>0</v>
      </c>
      <c r="Y21" s="121">
        <f t="shared" si="12"/>
        <v>0</v>
      </c>
      <c r="Z21" s="121">
        <f t="shared" si="13"/>
        <v>0</v>
      </c>
      <c r="AA21" s="121">
        <f t="shared" si="14"/>
        <v>19969</v>
      </c>
      <c r="AB21" s="121">
        <f t="shared" si="15"/>
        <v>0</v>
      </c>
      <c r="AC21" s="121">
        <f t="shared" si="7"/>
        <v>18309</v>
      </c>
      <c r="AD21" s="121">
        <f t="shared" si="8"/>
        <v>1418976</v>
      </c>
      <c r="AE21" s="159" t="s">
        <v>377</v>
      </c>
      <c r="AF21" s="158"/>
    </row>
    <row r="22" spans="1:32" s="136" customFormat="1" ht="13.5" customHeight="1" x14ac:dyDescent="0.2">
      <c r="A22" s="119" t="s">
        <v>24</v>
      </c>
      <c r="B22" s="120" t="s">
        <v>380</v>
      </c>
      <c r="C22" s="119" t="s">
        <v>381</v>
      </c>
      <c r="D22" s="121">
        <f t="shared" si="0"/>
        <v>856106</v>
      </c>
      <c r="E22" s="121">
        <f t="shared" si="1"/>
        <v>20406</v>
      </c>
      <c r="F22" s="121">
        <v>0</v>
      </c>
      <c r="G22" s="121">
        <v>0</v>
      </c>
      <c r="H22" s="121">
        <v>0</v>
      </c>
      <c r="I22" s="121">
        <v>1412</v>
      </c>
      <c r="J22" s="121"/>
      <c r="K22" s="121">
        <v>18994</v>
      </c>
      <c r="L22" s="121">
        <v>835700</v>
      </c>
      <c r="M22" s="121">
        <f t="shared" si="3"/>
        <v>230459</v>
      </c>
      <c r="N22" s="121">
        <f t="shared" si="4"/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230459</v>
      </c>
      <c r="V22" s="121">
        <f t="shared" si="9"/>
        <v>1086565</v>
      </c>
      <c r="W22" s="121">
        <f t="shared" si="10"/>
        <v>20406</v>
      </c>
      <c r="X22" s="121">
        <f t="shared" si="11"/>
        <v>0</v>
      </c>
      <c r="Y22" s="121">
        <f t="shared" si="12"/>
        <v>0</v>
      </c>
      <c r="Z22" s="121">
        <f t="shared" si="13"/>
        <v>0</v>
      </c>
      <c r="AA22" s="121">
        <f t="shared" si="14"/>
        <v>1412</v>
      </c>
      <c r="AB22" s="121">
        <f t="shared" si="15"/>
        <v>0</v>
      </c>
      <c r="AC22" s="121">
        <f t="shared" si="7"/>
        <v>18994</v>
      </c>
      <c r="AD22" s="121">
        <f t="shared" si="8"/>
        <v>1066159</v>
      </c>
      <c r="AE22" s="159" t="s">
        <v>382</v>
      </c>
      <c r="AF22" s="158"/>
    </row>
    <row r="23" spans="1:32" s="136" customFormat="1" ht="13.5" customHeight="1" x14ac:dyDescent="0.2">
      <c r="A23" s="119" t="s">
        <v>24</v>
      </c>
      <c r="B23" s="120" t="s">
        <v>385</v>
      </c>
      <c r="C23" s="119" t="s">
        <v>386</v>
      </c>
      <c r="D23" s="121">
        <f t="shared" si="0"/>
        <v>421329</v>
      </c>
      <c r="E23" s="121">
        <f t="shared" si="1"/>
        <v>70012</v>
      </c>
      <c r="F23" s="121">
        <v>0</v>
      </c>
      <c r="G23" s="121">
        <v>0</v>
      </c>
      <c r="H23" s="121">
        <v>0</v>
      </c>
      <c r="I23" s="121">
        <v>63731</v>
      </c>
      <c r="J23" s="121"/>
      <c r="K23" s="121">
        <v>6281</v>
      </c>
      <c r="L23" s="121">
        <v>351317</v>
      </c>
      <c r="M23" s="121">
        <f t="shared" si="3"/>
        <v>70503</v>
      </c>
      <c r="N23" s="121">
        <f t="shared" si="4"/>
        <v>886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886</v>
      </c>
      <c r="U23" s="121">
        <v>69617</v>
      </c>
      <c r="V23" s="121">
        <f t="shared" si="9"/>
        <v>491832</v>
      </c>
      <c r="W23" s="121">
        <f t="shared" si="10"/>
        <v>70898</v>
      </c>
      <c r="X23" s="121">
        <f t="shared" si="11"/>
        <v>0</v>
      </c>
      <c r="Y23" s="121">
        <f t="shared" si="12"/>
        <v>0</v>
      </c>
      <c r="Z23" s="121">
        <f t="shared" si="13"/>
        <v>0</v>
      </c>
      <c r="AA23" s="121">
        <f t="shared" si="14"/>
        <v>63731</v>
      </c>
      <c r="AB23" s="121">
        <f t="shared" si="15"/>
        <v>0</v>
      </c>
      <c r="AC23" s="121">
        <f t="shared" si="7"/>
        <v>7167</v>
      </c>
      <c r="AD23" s="121">
        <f t="shared" si="8"/>
        <v>420934</v>
      </c>
      <c r="AE23" s="159" t="s">
        <v>387</v>
      </c>
      <c r="AF23" s="158"/>
    </row>
    <row r="24" spans="1:32" s="136" customFormat="1" ht="13.5" customHeight="1" x14ac:dyDescent="0.2">
      <c r="A24" s="119" t="s">
        <v>24</v>
      </c>
      <c r="B24" s="120" t="s">
        <v>390</v>
      </c>
      <c r="C24" s="119" t="s">
        <v>391</v>
      </c>
      <c r="D24" s="121">
        <f t="shared" si="0"/>
        <v>839755</v>
      </c>
      <c r="E24" s="121">
        <f t="shared" si="1"/>
        <v>64304</v>
      </c>
      <c r="F24" s="121">
        <v>0</v>
      </c>
      <c r="G24" s="121">
        <v>0</v>
      </c>
      <c r="H24" s="121">
        <v>0</v>
      </c>
      <c r="I24" s="121">
        <v>52368</v>
      </c>
      <c r="J24" s="121"/>
      <c r="K24" s="121">
        <v>11936</v>
      </c>
      <c r="L24" s="121">
        <v>775451</v>
      </c>
      <c r="M24" s="121">
        <f t="shared" si="3"/>
        <v>316622</v>
      </c>
      <c r="N24" s="121">
        <f t="shared" si="4"/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316622</v>
      </c>
      <c r="V24" s="121">
        <f t="shared" si="9"/>
        <v>1156377</v>
      </c>
      <c r="W24" s="121">
        <f t="shared" si="10"/>
        <v>64304</v>
      </c>
      <c r="X24" s="121">
        <f t="shared" si="11"/>
        <v>0</v>
      </c>
      <c r="Y24" s="121">
        <f t="shared" si="12"/>
        <v>0</v>
      </c>
      <c r="Z24" s="121">
        <f t="shared" si="13"/>
        <v>0</v>
      </c>
      <c r="AA24" s="121">
        <f t="shared" si="14"/>
        <v>52368</v>
      </c>
      <c r="AB24" s="121">
        <f t="shared" si="15"/>
        <v>0</v>
      </c>
      <c r="AC24" s="121">
        <f t="shared" si="7"/>
        <v>11936</v>
      </c>
      <c r="AD24" s="121">
        <f t="shared" si="8"/>
        <v>1092073</v>
      </c>
      <c r="AE24" s="159" t="s">
        <v>392</v>
      </c>
      <c r="AF24" s="158"/>
    </row>
    <row r="25" spans="1:32" s="136" customFormat="1" ht="13.5" customHeight="1" x14ac:dyDescent="0.2">
      <c r="A25" s="119" t="s">
        <v>24</v>
      </c>
      <c r="B25" s="120" t="s">
        <v>395</v>
      </c>
      <c r="C25" s="119" t="s">
        <v>396</v>
      </c>
      <c r="D25" s="121">
        <f t="shared" si="0"/>
        <v>1025420</v>
      </c>
      <c r="E25" s="121">
        <f t="shared" si="1"/>
        <v>101273</v>
      </c>
      <c r="F25" s="121">
        <v>0</v>
      </c>
      <c r="G25" s="121">
        <v>111</v>
      </c>
      <c r="H25" s="121">
        <v>0</v>
      </c>
      <c r="I25" s="121">
        <v>72819</v>
      </c>
      <c r="J25" s="121"/>
      <c r="K25" s="121">
        <v>28343</v>
      </c>
      <c r="L25" s="121">
        <v>924147</v>
      </c>
      <c r="M25" s="121">
        <f t="shared" si="3"/>
        <v>650757</v>
      </c>
      <c r="N25" s="121">
        <f t="shared" si="4"/>
        <v>313443</v>
      </c>
      <c r="O25" s="121">
        <v>0</v>
      </c>
      <c r="P25" s="121">
        <v>0</v>
      </c>
      <c r="Q25" s="121">
        <v>288200</v>
      </c>
      <c r="R25" s="121">
        <v>25243</v>
      </c>
      <c r="S25" s="121"/>
      <c r="T25" s="121">
        <v>0</v>
      </c>
      <c r="U25" s="121">
        <v>337314</v>
      </c>
      <c r="V25" s="121">
        <f t="shared" si="9"/>
        <v>1676177</v>
      </c>
      <c r="W25" s="121">
        <f t="shared" si="10"/>
        <v>414716</v>
      </c>
      <c r="X25" s="121">
        <f t="shared" si="11"/>
        <v>0</v>
      </c>
      <c r="Y25" s="121">
        <f t="shared" si="12"/>
        <v>111</v>
      </c>
      <c r="Z25" s="121">
        <f t="shared" si="13"/>
        <v>288200</v>
      </c>
      <c r="AA25" s="121">
        <f t="shared" si="14"/>
        <v>98062</v>
      </c>
      <c r="AB25" s="121">
        <f t="shared" si="15"/>
        <v>0</v>
      </c>
      <c r="AC25" s="121">
        <f t="shared" si="7"/>
        <v>28343</v>
      </c>
      <c r="AD25" s="121">
        <f t="shared" si="8"/>
        <v>1261461</v>
      </c>
      <c r="AE25" s="159" t="s">
        <v>397</v>
      </c>
      <c r="AF25" s="158"/>
    </row>
    <row r="26" spans="1:32" s="136" customFormat="1" ht="13.5" customHeight="1" x14ac:dyDescent="0.2">
      <c r="A26" s="119" t="s">
        <v>24</v>
      </c>
      <c r="B26" s="120" t="s">
        <v>398</v>
      </c>
      <c r="C26" s="119" t="s">
        <v>399</v>
      </c>
      <c r="D26" s="121">
        <f t="shared" si="0"/>
        <v>622141</v>
      </c>
      <c r="E26" s="121">
        <f t="shared" si="1"/>
        <v>63340</v>
      </c>
      <c r="F26" s="121">
        <v>0</v>
      </c>
      <c r="G26" s="121">
        <v>0</v>
      </c>
      <c r="H26" s="121">
        <v>0</v>
      </c>
      <c r="I26" s="121">
        <v>63340</v>
      </c>
      <c r="J26" s="121"/>
      <c r="K26" s="121">
        <v>0</v>
      </c>
      <c r="L26" s="121">
        <v>558801</v>
      </c>
      <c r="M26" s="121">
        <f t="shared" si="3"/>
        <v>80283</v>
      </c>
      <c r="N26" s="121">
        <f t="shared" si="4"/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80283</v>
      </c>
      <c r="V26" s="121">
        <f t="shared" si="9"/>
        <v>702424</v>
      </c>
      <c r="W26" s="121">
        <f t="shared" si="10"/>
        <v>63340</v>
      </c>
      <c r="X26" s="121">
        <f t="shared" si="11"/>
        <v>0</v>
      </c>
      <c r="Y26" s="121">
        <f t="shared" si="12"/>
        <v>0</v>
      </c>
      <c r="Z26" s="121">
        <f t="shared" si="13"/>
        <v>0</v>
      </c>
      <c r="AA26" s="121">
        <f t="shared" si="14"/>
        <v>63340</v>
      </c>
      <c r="AB26" s="121">
        <f t="shared" si="15"/>
        <v>0</v>
      </c>
      <c r="AC26" s="121">
        <f t="shared" si="7"/>
        <v>0</v>
      </c>
      <c r="AD26" s="121">
        <f t="shared" si="8"/>
        <v>639084</v>
      </c>
      <c r="AE26" s="159" t="s">
        <v>400</v>
      </c>
      <c r="AF26" s="158"/>
    </row>
    <row r="27" spans="1:32" s="136" customFormat="1" ht="13.5" customHeight="1" x14ac:dyDescent="0.2">
      <c r="A27" s="119" t="s">
        <v>24</v>
      </c>
      <c r="B27" s="120" t="s">
        <v>403</v>
      </c>
      <c r="C27" s="119" t="s">
        <v>404</v>
      </c>
      <c r="D27" s="121">
        <f t="shared" si="0"/>
        <v>440811</v>
      </c>
      <c r="E27" s="121">
        <f t="shared" si="1"/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440811</v>
      </c>
      <c r="M27" s="121">
        <f t="shared" si="3"/>
        <v>79430</v>
      </c>
      <c r="N27" s="121">
        <f t="shared" si="4"/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79430</v>
      </c>
      <c r="V27" s="121">
        <f t="shared" si="9"/>
        <v>520241</v>
      </c>
      <c r="W27" s="121">
        <f t="shared" si="10"/>
        <v>0</v>
      </c>
      <c r="X27" s="121">
        <f t="shared" si="11"/>
        <v>0</v>
      </c>
      <c r="Y27" s="121">
        <f t="shared" si="12"/>
        <v>0</v>
      </c>
      <c r="Z27" s="121">
        <f t="shared" si="13"/>
        <v>0</v>
      </c>
      <c r="AA27" s="121">
        <f t="shared" si="14"/>
        <v>0</v>
      </c>
      <c r="AB27" s="121">
        <f t="shared" si="15"/>
        <v>0</v>
      </c>
      <c r="AC27" s="121">
        <f t="shared" si="7"/>
        <v>0</v>
      </c>
      <c r="AD27" s="121">
        <f t="shared" si="8"/>
        <v>520241</v>
      </c>
      <c r="AE27" s="159" t="s">
        <v>405</v>
      </c>
      <c r="AF27" s="158"/>
    </row>
    <row r="28" spans="1:32" s="136" customFormat="1" ht="13.5" customHeight="1" x14ac:dyDescent="0.2">
      <c r="A28" s="119" t="s">
        <v>24</v>
      </c>
      <c r="B28" s="120" t="s">
        <v>409</v>
      </c>
      <c r="C28" s="119" t="s">
        <v>410</v>
      </c>
      <c r="D28" s="121">
        <f t="shared" si="0"/>
        <v>415327</v>
      </c>
      <c r="E28" s="121">
        <f t="shared" si="1"/>
        <v>43296</v>
      </c>
      <c r="F28" s="121">
        <v>0</v>
      </c>
      <c r="G28" s="121">
        <v>0</v>
      </c>
      <c r="H28" s="121">
        <v>0</v>
      </c>
      <c r="I28" s="121">
        <v>50</v>
      </c>
      <c r="J28" s="121"/>
      <c r="K28" s="121">
        <v>43246</v>
      </c>
      <c r="L28" s="121">
        <v>372031</v>
      </c>
      <c r="M28" s="121">
        <f t="shared" si="3"/>
        <v>173786</v>
      </c>
      <c r="N28" s="121">
        <f t="shared" si="4"/>
        <v>18859</v>
      </c>
      <c r="O28" s="121">
        <v>0</v>
      </c>
      <c r="P28" s="121">
        <v>0</v>
      </c>
      <c r="Q28" s="121">
        <v>0</v>
      </c>
      <c r="R28" s="121">
        <v>18843</v>
      </c>
      <c r="S28" s="121"/>
      <c r="T28" s="121">
        <v>16</v>
      </c>
      <c r="U28" s="121">
        <v>154927</v>
      </c>
      <c r="V28" s="121">
        <f t="shared" si="9"/>
        <v>589113</v>
      </c>
      <c r="W28" s="121">
        <f t="shared" si="10"/>
        <v>62155</v>
      </c>
      <c r="X28" s="121">
        <f t="shared" si="11"/>
        <v>0</v>
      </c>
      <c r="Y28" s="121">
        <f t="shared" si="12"/>
        <v>0</v>
      </c>
      <c r="Z28" s="121">
        <f t="shared" si="13"/>
        <v>0</v>
      </c>
      <c r="AA28" s="121">
        <f t="shared" si="14"/>
        <v>18893</v>
      </c>
      <c r="AB28" s="121">
        <f t="shared" si="15"/>
        <v>0</v>
      </c>
      <c r="AC28" s="121">
        <f t="shared" si="7"/>
        <v>43262</v>
      </c>
      <c r="AD28" s="121">
        <f t="shared" si="8"/>
        <v>526958</v>
      </c>
      <c r="AE28" s="159" t="s">
        <v>411</v>
      </c>
      <c r="AF28" s="158"/>
    </row>
    <row r="29" spans="1:32" s="136" customFormat="1" ht="13.5" customHeight="1" x14ac:dyDescent="0.2">
      <c r="A29" s="119" t="s">
        <v>24</v>
      </c>
      <c r="B29" s="120" t="s">
        <v>412</v>
      </c>
      <c r="C29" s="119" t="s">
        <v>413</v>
      </c>
      <c r="D29" s="121">
        <f t="shared" si="0"/>
        <v>789055</v>
      </c>
      <c r="E29" s="121">
        <f t="shared" si="1"/>
        <v>65192</v>
      </c>
      <c r="F29" s="121">
        <v>0</v>
      </c>
      <c r="G29" s="121">
        <v>0</v>
      </c>
      <c r="H29" s="121">
        <v>0</v>
      </c>
      <c r="I29" s="121">
        <v>38516</v>
      </c>
      <c r="J29" s="121"/>
      <c r="K29" s="121">
        <v>26676</v>
      </c>
      <c r="L29" s="121">
        <v>723863</v>
      </c>
      <c r="M29" s="121">
        <f t="shared" si="3"/>
        <v>115120</v>
      </c>
      <c r="N29" s="121">
        <f t="shared" si="4"/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115120</v>
      </c>
      <c r="V29" s="121">
        <f t="shared" si="9"/>
        <v>904175</v>
      </c>
      <c r="W29" s="121">
        <f t="shared" si="10"/>
        <v>65192</v>
      </c>
      <c r="X29" s="121">
        <f t="shared" si="11"/>
        <v>0</v>
      </c>
      <c r="Y29" s="121">
        <f t="shared" si="12"/>
        <v>0</v>
      </c>
      <c r="Z29" s="121">
        <f t="shared" si="13"/>
        <v>0</v>
      </c>
      <c r="AA29" s="121">
        <f t="shared" si="14"/>
        <v>38516</v>
      </c>
      <c r="AB29" s="121">
        <f t="shared" si="15"/>
        <v>0</v>
      </c>
      <c r="AC29" s="121">
        <f t="shared" si="7"/>
        <v>26676</v>
      </c>
      <c r="AD29" s="121">
        <f t="shared" si="8"/>
        <v>838983</v>
      </c>
      <c r="AE29" s="159" t="s">
        <v>414</v>
      </c>
      <c r="AF29" s="158"/>
    </row>
    <row r="30" spans="1:32" s="136" customFormat="1" ht="13.5" customHeight="1" x14ac:dyDescent="0.2">
      <c r="A30" s="119" t="s">
        <v>24</v>
      </c>
      <c r="B30" s="120" t="s">
        <v>415</v>
      </c>
      <c r="C30" s="119" t="s">
        <v>416</v>
      </c>
      <c r="D30" s="121">
        <f t="shared" si="0"/>
        <v>664366</v>
      </c>
      <c r="E30" s="121">
        <f t="shared" si="1"/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664366</v>
      </c>
      <c r="M30" s="121">
        <f t="shared" si="3"/>
        <v>176682</v>
      </c>
      <c r="N30" s="121">
        <f t="shared" si="4"/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176682</v>
      </c>
      <c r="V30" s="121">
        <f t="shared" si="9"/>
        <v>841048</v>
      </c>
      <c r="W30" s="121">
        <f t="shared" si="10"/>
        <v>0</v>
      </c>
      <c r="X30" s="121">
        <f t="shared" si="11"/>
        <v>0</v>
      </c>
      <c r="Y30" s="121">
        <f t="shared" si="12"/>
        <v>0</v>
      </c>
      <c r="Z30" s="121">
        <f t="shared" si="13"/>
        <v>0</v>
      </c>
      <c r="AA30" s="121">
        <f t="shared" si="14"/>
        <v>0</v>
      </c>
      <c r="AB30" s="121">
        <f t="shared" si="15"/>
        <v>0</v>
      </c>
      <c r="AC30" s="121">
        <f t="shared" si="7"/>
        <v>0</v>
      </c>
      <c r="AD30" s="121">
        <f t="shared" si="8"/>
        <v>841048</v>
      </c>
      <c r="AE30" s="159" t="s">
        <v>417</v>
      </c>
      <c r="AF30" s="158"/>
    </row>
    <row r="31" spans="1:32" s="136" customFormat="1" ht="13.5" customHeight="1" x14ac:dyDescent="0.2">
      <c r="A31" s="119" t="s">
        <v>24</v>
      </c>
      <c r="B31" s="120" t="s">
        <v>420</v>
      </c>
      <c r="C31" s="119" t="s">
        <v>421</v>
      </c>
      <c r="D31" s="121">
        <f t="shared" si="0"/>
        <v>351496</v>
      </c>
      <c r="E31" s="121">
        <f t="shared" si="1"/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351496</v>
      </c>
      <c r="M31" s="121">
        <f t="shared" si="3"/>
        <v>35871</v>
      </c>
      <c r="N31" s="121">
        <f t="shared" si="4"/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35871</v>
      </c>
      <c r="V31" s="121">
        <f t="shared" si="9"/>
        <v>387367</v>
      </c>
      <c r="W31" s="121">
        <f t="shared" si="10"/>
        <v>0</v>
      </c>
      <c r="X31" s="121">
        <f t="shared" si="11"/>
        <v>0</v>
      </c>
      <c r="Y31" s="121">
        <f t="shared" si="12"/>
        <v>0</v>
      </c>
      <c r="Z31" s="121">
        <f t="shared" si="13"/>
        <v>0</v>
      </c>
      <c r="AA31" s="121">
        <f t="shared" si="14"/>
        <v>0</v>
      </c>
      <c r="AB31" s="121">
        <f t="shared" si="15"/>
        <v>0</v>
      </c>
      <c r="AC31" s="121">
        <f t="shared" si="7"/>
        <v>0</v>
      </c>
      <c r="AD31" s="121">
        <f t="shared" si="8"/>
        <v>387367</v>
      </c>
      <c r="AE31" s="159" t="s">
        <v>422</v>
      </c>
      <c r="AF31" s="158"/>
    </row>
    <row r="32" spans="1:32" s="136" customFormat="1" ht="13.5" customHeight="1" x14ac:dyDescent="0.2">
      <c r="A32" s="119" t="s">
        <v>24</v>
      </c>
      <c r="B32" s="120" t="s">
        <v>425</v>
      </c>
      <c r="C32" s="119" t="s">
        <v>426</v>
      </c>
      <c r="D32" s="121">
        <f t="shared" si="0"/>
        <v>210958</v>
      </c>
      <c r="E32" s="121">
        <f t="shared" si="1"/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210958</v>
      </c>
      <c r="M32" s="121">
        <f t="shared" si="3"/>
        <v>26918</v>
      </c>
      <c r="N32" s="121">
        <f t="shared" si="4"/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26918</v>
      </c>
      <c r="V32" s="121">
        <f t="shared" si="9"/>
        <v>237876</v>
      </c>
      <c r="W32" s="121">
        <f t="shared" si="10"/>
        <v>0</v>
      </c>
      <c r="X32" s="121">
        <f t="shared" si="11"/>
        <v>0</v>
      </c>
      <c r="Y32" s="121">
        <f t="shared" si="12"/>
        <v>0</v>
      </c>
      <c r="Z32" s="121">
        <f t="shared" si="13"/>
        <v>0</v>
      </c>
      <c r="AA32" s="121">
        <f t="shared" si="14"/>
        <v>0</v>
      </c>
      <c r="AB32" s="121">
        <f t="shared" si="15"/>
        <v>0</v>
      </c>
      <c r="AC32" s="121">
        <f t="shared" si="7"/>
        <v>0</v>
      </c>
      <c r="AD32" s="121">
        <f t="shared" si="8"/>
        <v>237876</v>
      </c>
      <c r="AE32" s="159" t="s">
        <v>427</v>
      </c>
      <c r="AF32" s="158"/>
    </row>
    <row r="33" spans="1:32" s="136" customFormat="1" ht="13.5" customHeight="1" x14ac:dyDescent="0.2">
      <c r="A33" s="119" t="s">
        <v>24</v>
      </c>
      <c r="B33" s="120" t="s">
        <v>428</v>
      </c>
      <c r="C33" s="119" t="s">
        <v>429</v>
      </c>
      <c r="D33" s="121">
        <f t="shared" si="0"/>
        <v>263450</v>
      </c>
      <c r="E33" s="121">
        <f t="shared" si="1"/>
        <v>37508</v>
      </c>
      <c r="F33" s="121">
        <v>0</v>
      </c>
      <c r="G33" s="121">
        <v>0</v>
      </c>
      <c r="H33" s="121">
        <v>0</v>
      </c>
      <c r="I33" s="121">
        <v>19033</v>
      </c>
      <c r="J33" s="121"/>
      <c r="K33" s="121">
        <v>18475</v>
      </c>
      <c r="L33" s="121">
        <v>225942</v>
      </c>
      <c r="M33" s="121">
        <f t="shared" si="3"/>
        <v>32692</v>
      </c>
      <c r="N33" s="121">
        <f t="shared" si="4"/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32692</v>
      </c>
      <c r="V33" s="121">
        <f t="shared" si="9"/>
        <v>296142</v>
      </c>
      <c r="W33" s="121">
        <f t="shared" si="10"/>
        <v>37508</v>
      </c>
      <c r="X33" s="121">
        <f t="shared" si="11"/>
        <v>0</v>
      </c>
      <c r="Y33" s="121">
        <f t="shared" si="12"/>
        <v>0</v>
      </c>
      <c r="Z33" s="121">
        <f t="shared" si="13"/>
        <v>0</v>
      </c>
      <c r="AA33" s="121">
        <f t="shared" si="14"/>
        <v>19033</v>
      </c>
      <c r="AB33" s="121">
        <f t="shared" si="15"/>
        <v>0</v>
      </c>
      <c r="AC33" s="121">
        <f t="shared" si="7"/>
        <v>18475</v>
      </c>
      <c r="AD33" s="121">
        <f t="shared" si="8"/>
        <v>258634</v>
      </c>
      <c r="AE33" s="159" t="s">
        <v>430</v>
      </c>
      <c r="AF33" s="158"/>
    </row>
    <row r="34" spans="1:32" s="136" customFormat="1" ht="13.5" customHeight="1" x14ac:dyDescent="0.2">
      <c r="A34" s="119" t="s">
        <v>24</v>
      </c>
      <c r="B34" s="120" t="s">
        <v>432</v>
      </c>
      <c r="C34" s="119" t="s">
        <v>433</v>
      </c>
      <c r="D34" s="121">
        <f t="shared" si="0"/>
        <v>209044</v>
      </c>
      <c r="E34" s="121">
        <f t="shared" si="1"/>
        <v>12542</v>
      </c>
      <c r="F34" s="121">
        <v>0</v>
      </c>
      <c r="G34" s="121">
        <v>0</v>
      </c>
      <c r="H34" s="121">
        <v>0</v>
      </c>
      <c r="I34" s="121">
        <v>9762</v>
      </c>
      <c r="J34" s="121"/>
      <c r="K34" s="121">
        <v>2780</v>
      </c>
      <c r="L34" s="121">
        <v>196502</v>
      </c>
      <c r="M34" s="121">
        <f t="shared" si="3"/>
        <v>46228</v>
      </c>
      <c r="N34" s="121">
        <f t="shared" si="4"/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46228</v>
      </c>
      <c r="V34" s="121">
        <f t="shared" si="9"/>
        <v>255272</v>
      </c>
      <c r="W34" s="121">
        <f t="shared" si="10"/>
        <v>12542</v>
      </c>
      <c r="X34" s="121">
        <f t="shared" si="11"/>
        <v>0</v>
      </c>
      <c r="Y34" s="121">
        <f t="shared" si="12"/>
        <v>0</v>
      </c>
      <c r="Z34" s="121">
        <f t="shared" si="13"/>
        <v>0</v>
      </c>
      <c r="AA34" s="121">
        <f t="shared" si="14"/>
        <v>9762</v>
      </c>
      <c r="AB34" s="121">
        <f t="shared" si="15"/>
        <v>0</v>
      </c>
      <c r="AC34" s="121">
        <f t="shared" si="7"/>
        <v>2780</v>
      </c>
      <c r="AD34" s="121">
        <f t="shared" si="8"/>
        <v>242730</v>
      </c>
      <c r="AE34" s="159" t="s">
        <v>434</v>
      </c>
      <c r="AF34" s="158"/>
    </row>
    <row r="35" spans="1:32" s="136" customFormat="1" ht="13.5" customHeight="1" x14ac:dyDescent="0.2">
      <c r="A35" s="119" t="s">
        <v>24</v>
      </c>
      <c r="B35" s="120" t="s">
        <v>437</v>
      </c>
      <c r="C35" s="119" t="s">
        <v>438</v>
      </c>
      <c r="D35" s="121">
        <f t="shared" si="0"/>
        <v>229177</v>
      </c>
      <c r="E35" s="121">
        <f t="shared" si="1"/>
        <v>20270</v>
      </c>
      <c r="F35" s="121">
        <v>0</v>
      </c>
      <c r="G35" s="121">
        <v>0</v>
      </c>
      <c r="H35" s="121">
        <v>0</v>
      </c>
      <c r="I35" s="121">
        <v>17390</v>
      </c>
      <c r="J35" s="121"/>
      <c r="K35" s="121">
        <v>2880</v>
      </c>
      <c r="L35" s="121">
        <v>208907</v>
      </c>
      <c r="M35" s="121">
        <f t="shared" si="3"/>
        <v>56520</v>
      </c>
      <c r="N35" s="121">
        <f t="shared" si="4"/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56520</v>
      </c>
      <c r="V35" s="121">
        <f t="shared" si="9"/>
        <v>285697</v>
      </c>
      <c r="W35" s="121">
        <f t="shared" si="10"/>
        <v>20270</v>
      </c>
      <c r="X35" s="121">
        <f t="shared" si="11"/>
        <v>0</v>
      </c>
      <c r="Y35" s="121">
        <f t="shared" si="12"/>
        <v>0</v>
      </c>
      <c r="Z35" s="121">
        <f t="shared" si="13"/>
        <v>0</v>
      </c>
      <c r="AA35" s="121">
        <f t="shared" si="14"/>
        <v>17390</v>
      </c>
      <c r="AB35" s="121">
        <f t="shared" si="15"/>
        <v>0</v>
      </c>
      <c r="AC35" s="121">
        <f t="shared" si="7"/>
        <v>2880</v>
      </c>
      <c r="AD35" s="121">
        <f t="shared" si="8"/>
        <v>265427</v>
      </c>
      <c r="AE35" s="159" t="s">
        <v>439</v>
      </c>
      <c r="AF35" s="158"/>
    </row>
    <row r="36" spans="1:32" s="136" customFormat="1" ht="13.5" customHeight="1" x14ac:dyDescent="0.2">
      <c r="A36" s="119" t="s">
        <v>24</v>
      </c>
      <c r="B36" s="120" t="s">
        <v>440</v>
      </c>
      <c r="C36" s="119" t="s">
        <v>441</v>
      </c>
      <c r="D36" s="121">
        <f t="shared" si="0"/>
        <v>438877</v>
      </c>
      <c r="E36" s="121">
        <f t="shared" si="1"/>
        <v>44022</v>
      </c>
      <c r="F36" s="121">
        <v>0</v>
      </c>
      <c r="G36" s="121">
        <v>0</v>
      </c>
      <c r="H36" s="121">
        <v>0</v>
      </c>
      <c r="I36" s="121">
        <v>34686</v>
      </c>
      <c r="J36" s="121"/>
      <c r="K36" s="121">
        <v>9336</v>
      </c>
      <c r="L36" s="121">
        <v>394855</v>
      </c>
      <c r="M36" s="121">
        <f t="shared" si="3"/>
        <v>34797</v>
      </c>
      <c r="N36" s="121">
        <f t="shared" si="4"/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34797</v>
      </c>
      <c r="V36" s="121">
        <f t="shared" si="9"/>
        <v>473674</v>
      </c>
      <c r="W36" s="121">
        <f t="shared" si="10"/>
        <v>44022</v>
      </c>
      <c r="X36" s="121">
        <f t="shared" si="11"/>
        <v>0</v>
      </c>
      <c r="Y36" s="121">
        <f t="shared" si="12"/>
        <v>0</v>
      </c>
      <c r="Z36" s="121">
        <f t="shared" si="13"/>
        <v>0</v>
      </c>
      <c r="AA36" s="121">
        <f t="shared" si="14"/>
        <v>34686</v>
      </c>
      <c r="AB36" s="121">
        <f t="shared" si="15"/>
        <v>0</v>
      </c>
      <c r="AC36" s="121">
        <f t="shared" si="7"/>
        <v>9336</v>
      </c>
      <c r="AD36" s="121">
        <f t="shared" si="8"/>
        <v>429652</v>
      </c>
      <c r="AE36" s="159" t="s">
        <v>442</v>
      </c>
      <c r="AF36" s="158"/>
    </row>
    <row r="37" spans="1:32" s="136" customFormat="1" ht="13.5" customHeight="1" x14ac:dyDescent="0.2">
      <c r="A37" s="119" t="s">
        <v>24</v>
      </c>
      <c r="B37" s="120" t="s">
        <v>443</v>
      </c>
      <c r="C37" s="119" t="s">
        <v>444</v>
      </c>
      <c r="D37" s="121">
        <f t="shared" si="0"/>
        <v>363926</v>
      </c>
      <c r="E37" s="121">
        <f t="shared" si="1"/>
        <v>20875</v>
      </c>
      <c r="F37" s="121">
        <v>0</v>
      </c>
      <c r="G37" s="121">
        <v>0</v>
      </c>
      <c r="H37" s="121">
        <v>0</v>
      </c>
      <c r="I37" s="121">
        <v>20875</v>
      </c>
      <c r="J37" s="121"/>
      <c r="K37" s="121">
        <v>0</v>
      </c>
      <c r="L37" s="121">
        <v>343051</v>
      </c>
      <c r="M37" s="121">
        <f t="shared" si="3"/>
        <v>35325</v>
      </c>
      <c r="N37" s="121">
        <f t="shared" si="4"/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35325</v>
      </c>
      <c r="V37" s="121">
        <f t="shared" si="9"/>
        <v>399251</v>
      </c>
      <c r="W37" s="121">
        <f t="shared" si="10"/>
        <v>20875</v>
      </c>
      <c r="X37" s="121">
        <f t="shared" si="11"/>
        <v>0</v>
      </c>
      <c r="Y37" s="121">
        <f t="shared" si="12"/>
        <v>0</v>
      </c>
      <c r="Z37" s="121">
        <f t="shared" si="13"/>
        <v>0</v>
      </c>
      <c r="AA37" s="121">
        <f t="shared" si="14"/>
        <v>20875</v>
      </c>
      <c r="AB37" s="121">
        <f t="shared" si="15"/>
        <v>0</v>
      </c>
      <c r="AC37" s="121">
        <f t="shared" si="7"/>
        <v>0</v>
      </c>
      <c r="AD37" s="121">
        <f t="shared" si="8"/>
        <v>378376</v>
      </c>
      <c r="AE37" s="159" t="s">
        <v>445</v>
      </c>
      <c r="AF37" s="158"/>
    </row>
    <row r="38" spans="1:32" s="136" customFormat="1" ht="13.5" customHeight="1" x14ac:dyDescent="0.2">
      <c r="A38" s="119" t="s">
        <v>24</v>
      </c>
      <c r="B38" s="120" t="s">
        <v>446</v>
      </c>
      <c r="C38" s="119" t="s">
        <v>447</v>
      </c>
      <c r="D38" s="121">
        <f t="shared" si="0"/>
        <v>737839</v>
      </c>
      <c r="E38" s="121">
        <f t="shared" si="1"/>
        <v>28051</v>
      </c>
      <c r="F38" s="121">
        <v>0</v>
      </c>
      <c r="G38" s="121">
        <v>0</v>
      </c>
      <c r="H38" s="121">
        <v>0</v>
      </c>
      <c r="I38" s="121">
        <v>11984</v>
      </c>
      <c r="J38" s="121"/>
      <c r="K38" s="121">
        <v>16067</v>
      </c>
      <c r="L38" s="121">
        <v>709788</v>
      </c>
      <c r="M38" s="121">
        <f t="shared" si="3"/>
        <v>207358</v>
      </c>
      <c r="N38" s="121">
        <f t="shared" si="4"/>
        <v>207358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207358</v>
      </c>
      <c r="U38" s="121">
        <v>0</v>
      </c>
      <c r="V38" s="121">
        <f t="shared" si="9"/>
        <v>945197</v>
      </c>
      <c r="W38" s="121">
        <f t="shared" si="10"/>
        <v>235409</v>
      </c>
      <c r="X38" s="121">
        <f t="shared" si="11"/>
        <v>0</v>
      </c>
      <c r="Y38" s="121">
        <f t="shared" si="12"/>
        <v>0</v>
      </c>
      <c r="Z38" s="121">
        <f t="shared" si="13"/>
        <v>0</v>
      </c>
      <c r="AA38" s="121">
        <f t="shared" si="14"/>
        <v>11984</v>
      </c>
      <c r="AB38" s="121">
        <f t="shared" si="15"/>
        <v>0</v>
      </c>
      <c r="AC38" s="121">
        <f t="shared" si="7"/>
        <v>223425</v>
      </c>
      <c r="AD38" s="121">
        <f t="shared" si="8"/>
        <v>709788</v>
      </c>
      <c r="AE38" s="159" t="s">
        <v>448</v>
      </c>
      <c r="AF38" s="158"/>
    </row>
    <row r="39" spans="1:32" s="136" customFormat="1" ht="13.5" customHeight="1" x14ac:dyDescent="0.2">
      <c r="A39" s="119" t="s">
        <v>24</v>
      </c>
      <c r="B39" s="120" t="s">
        <v>450</v>
      </c>
      <c r="C39" s="119" t="s">
        <v>451</v>
      </c>
      <c r="D39" s="121">
        <f t="shared" ref="D39:D70" si="16">SUM(E39,+L39)</f>
        <v>245002</v>
      </c>
      <c r="E39" s="121">
        <f t="shared" ref="E39:E70" si="17">+SUM(F39:I39,K39)</f>
        <v>1457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1457</v>
      </c>
      <c r="L39" s="121">
        <v>243545</v>
      </c>
      <c r="M39" s="121">
        <f t="shared" ref="M39:M70" si="18">SUM(N39,+U39)</f>
        <v>54820</v>
      </c>
      <c r="N39" s="121">
        <f t="shared" ref="N39:N70" si="19"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54820</v>
      </c>
      <c r="V39" s="121">
        <f t="shared" si="9"/>
        <v>299822</v>
      </c>
      <c r="W39" s="121">
        <f t="shared" si="10"/>
        <v>1457</v>
      </c>
      <c r="X39" s="121">
        <f t="shared" si="11"/>
        <v>0</v>
      </c>
      <c r="Y39" s="121">
        <f t="shared" si="12"/>
        <v>0</v>
      </c>
      <c r="Z39" s="121">
        <f t="shared" si="13"/>
        <v>0</v>
      </c>
      <c r="AA39" s="121">
        <f t="shared" si="14"/>
        <v>0</v>
      </c>
      <c r="AB39" s="121">
        <f t="shared" si="15"/>
        <v>0</v>
      </c>
      <c r="AC39" s="121">
        <f t="shared" ref="AC39:AC57" si="20">+SUM(K39,T39)</f>
        <v>1457</v>
      </c>
      <c r="AD39" s="121">
        <f t="shared" ref="AD39:AD57" si="21">+SUM(L39,U39)</f>
        <v>298365</v>
      </c>
      <c r="AE39" s="159" t="s">
        <v>452</v>
      </c>
      <c r="AF39" s="158"/>
    </row>
    <row r="40" spans="1:32" s="136" customFormat="1" ht="13.5" customHeight="1" x14ac:dyDescent="0.2">
      <c r="A40" s="119" t="s">
        <v>24</v>
      </c>
      <c r="B40" s="120" t="s">
        <v>453</v>
      </c>
      <c r="C40" s="119" t="s">
        <v>454</v>
      </c>
      <c r="D40" s="121">
        <f t="shared" si="16"/>
        <v>440346</v>
      </c>
      <c r="E40" s="121">
        <f t="shared" si="17"/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440346</v>
      </c>
      <c r="M40" s="121">
        <f t="shared" si="18"/>
        <v>90732</v>
      </c>
      <c r="N40" s="121">
        <f t="shared" si="19"/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90732</v>
      </c>
      <c r="V40" s="121">
        <f t="shared" ref="V40:V57" si="22">+SUM(D40,M40)</f>
        <v>531078</v>
      </c>
      <c r="W40" s="121">
        <f t="shared" ref="W40:W57" si="23">+SUM(E40,N40)</f>
        <v>0</v>
      </c>
      <c r="X40" s="121">
        <f t="shared" ref="X40:X57" si="24">+SUM(F40,O40)</f>
        <v>0</v>
      </c>
      <c r="Y40" s="121">
        <f t="shared" ref="Y40:Y57" si="25">+SUM(G40,P40)</f>
        <v>0</v>
      </c>
      <c r="Z40" s="121">
        <f t="shared" ref="Z40:Z57" si="26">+SUM(H40,Q40)</f>
        <v>0</v>
      </c>
      <c r="AA40" s="121">
        <f t="shared" ref="AA40:AA57" si="27">+SUM(I40,R40)</f>
        <v>0</v>
      </c>
      <c r="AB40" s="121">
        <f t="shared" ref="AB40:AB57" si="28">+SUM(J40,S40)</f>
        <v>0</v>
      </c>
      <c r="AC40" s="121">
        <f t="shared" si="20"/>
        <v>0</v>
      </c>
      <c r="AD40" s="121">
        <f t="shared" si="21"/>
        <v>531078</v>
      </c>
      <c r="AE40" s="159" t="s">
        <v>455</v>
      </c>
      <c r="AF40" s="158"/>
    </row>
    <row r="41" spans="1:32" s="136" customFormat="1" ht="13.5" customHeight="1" x14ac:dyDescent="0.2">
      <c r="A41" s="119" t="s">
        <v>24</v>
      </c>
      <c r="B41" s="120" t="s">
        <v>456</v>
      </c>
      <c r="C41" s="119" t="s">
        <v>457</v>
      </c>
      <c r="D41" s="121">
        <f t="shared" si="16"/>
        <v>166353</v>
      </c>
      <c r="E41" s="121">
        <f t="shared" si="17"/>
        <v>13246</v>
      </c>
      <c r="F41" s="121">
        <v>0</v>
      </c>
      <c r="G41" s="121">
        <v>0</v>
      </c>
      <c r="H41" s="121">
        <v>0</v>
      </c>
      <c r="I41" s="121">
        <v>11161</v>
      </c>
      <c r="J41" s="121"/>
      <c r="K41" s="121">
        <v>2085</v>
      </c>
      <c r="L41" s="121">
        <v>153107</v>
      </c>
      <c r="M41" s="121">
        <f t="shared" si="18"/>
        <v>45720</v>
      </c>
      <c r="N41" s="121">
        <f t="shared" si="19"/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45720</v>
      </c>
      <c r="V41" s="121">
        <f t="shared" si="22"/>
        <v>212073</v>
      </c>
      <c r="W41" s="121">
        <f t="shared" si="23"/>
        <v>13246</v>
      </c>
      <c r="X41" s="121">
        <f t="shared" si="24"/>
        <v>0</v>
      </c>
      <c r="Y41" s="121">
        <f t="shared" si="25"/>
        <v>0</v>
      </c>
      <c r="Z41" s="121">
        <f t="shared" si="26"/>
        <v>0</v>
      </c>
      <c r="AA41" s="121">
        <f t="shared" si="27"/>
        <v>11161</v>
      </c>
      <c r="AB41" s="121">
        <f t="shared" si="28"/>
        <v>0</v>
      </c>
      <c r="AC41" s="121">
        <f t="shared" si="20"/>
        <v>2085</v>
      </c>
      <c r="AD41" s="121">
        <f t="shared" si="21"/>
        <v>198827</v>
      </c>
      <c r="AE41" s="159" t="s">
        <v>458</v>
      </c>
      <c r="AF41" s="158"/>
    </row>
    <row r="42" spans="1:32" s="136" customFormat="1" ht="13.5" customHeight="1" x14ac:dyDescent="0.2">
      <c r="A42" s="119" t="s">
        <v>24</v>
      </c>
      <c r="B42" s="120" t="s">
        <v>460</v>
      </c>
      <c r="C42" s="119" t="s">
        <v>461</v>
      </c>
      <c r="D42" s="121">
        <f t="shared" si="16"/>
        <v>178905</v>
      </c>
      <c r="E42" s="121">
        <f t="shared" si="17"/>
        <v>8911</v>
      </c>
      <c r="F42" s="121">
        <v>0</v>
      </c>
      <c r="G42" s="121">
        <v>0</v>
      </c>
      <c r="H42" s="121">
        <v>0</v>
      </c>
      <c r="I42" s="121">
        <v>282</v>
      </c>
      <c r="J42" s="121"/>
      <c r="K42" s="121">
        <v>8629</v>
      </c>
      <c r="L42" s="121">
        <v>169994</v>
      </c>
      <c r="M42" s="121">
        <f t="shared" si="18"/>
        <v>57182</v>
      </c>
      <c r="N42" s="121">
        <f t="shared" si="19"/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57182</v>
      </c>
      <c r="V42" s="121">
        <f t="shared" si="22"/>
        <v>236087</v>
      </c>
      <c r="W42" s="121">
        <f t="shared" si="23"/>
        <v>8911</v>
      </c>
      <c r="X42" s="121">
        <f t="shared" si="24"/>
        <v>0</v>
      </c>
      <c r="Y42" s="121">
        <f t="shared" si="25"/>
        <v>0</v>
      </c>
      <c r="Z42" s="121">
        <f t="shared" si="26"/>
        <v>0</v>
      </c>
      <c r="AA42" s="121">
        <f t="shared" si="27"/>
        <v>282</v>
      </c>
      <c r="AB42" s="121">
        <f t="shared" si="28"/>
        <v>0</v>
      </c>
      <c r="AC42" s="121">
        <f t="shared" si="20"/>
        <v>8629</v>
      </c>
      <c r="AD42" s="121">
        <f t="shared" si="21"/>
        <v>227176</v>
      </c>
      <c r="AE42" s="159" t="s">
        <v>462</v>
      </c>
      <c r="AF42" s="158"/>
    </row>
    <row r="43" spans="1:32" s="136" customFormat="1" ht="13.5" customHeight="1" x14ac:dyDescent="0.2">
      <c r="A43" s="119" t="s">
        <v>24</v>
      </c>
      <c r="B43" s="120" t="s">
        <v>370</v>
      </c>
      <c r="C43" s="119" t="s">
        <v>408</v>
      </c>
      <c r="D43" s="121">
        <f t="shared" si="16"/>
        <v>0</v>
      </c>
      <c r="E43" s="121">
        <f t="shared" si="17"/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 t="shared" si="18"/>
        <v>39960</v>
      </c>
      <c r="N43" s="121">
        <f t="shared" si="19"/>
        <v>39960</v>
      </c>
      <c r="O43" s="121">
        <v>0</v>
      </c>
      <c r="P43" s="121">
        <v>0</v>
      </c>
      <c r="Q43" s="121">
        <v>0</v>
      </c>
      <c r="R43" s="121">
        <v>0</v>
      </c>
      <c r="S43" s="121">
        <v>371472</v>
      </c>
      <c r="T43" s="121">
        <v>39960</v>
      </c>
      <c r="U43" s="121">
        <v>0</v>
      </c>
      <c r="V43" s="121">
        <f t="shared" si="22"/>
        <v>39960</v>
      </c>
      <c r="W43" s="121">
        <f t="shared" si="23"/>
        <v>39960</v>
      </c>
      <c r="X43" s="121">
        <f t="shared" si="24"/>
        <v>0</v>
      </c>
      <c r="Y43" s="121">
        <f t="shared" si="25"/>
        <v>0</v>
      </c>
      <c r="Z43" s="121">
        <f t="shared" si="26"/>
        <v>0</v>
      </c>
      <c r="AA43" s="121">
        <f t="shared" si="27"/>
        <v>0</v>
      </c>
      <c r="AB43" s="121">
        <f t="shared" si="28"/>
        <v>371472</v>
      </c>
      <c r="AC43" s="121">
        <f t="shared" si="20"/>
        <v>39960</v>
      </c>
      <c r="AD43" s="121">
        <f t="shared" si="21"/>
        <v>0</v>
      </c>
      <c r="AE43" s="159" t="s">
        <v>463</v>
      </c>
      <c r="AF43" s="158"/>
    </row>
    <row r="44" spans="1:32" s="136" customFormat="1" ht="13.5" customHeight="1" x14ac:dyDescent="0.2">
      <c r="A44" s="119" t="s">
        <v>24</v>
      </c>
      <c r="B44" s="120" t="s">
        <v>406</v>
      </c>
      <c r="C44" s="119" t="s">
        <v>407</v>
      </c>
      <c r="D44" s="121">
        <f t="shared" si="16"/>
        <v>143269</v>
      </c>
      <c r="E44" s="121">
        <f t="shared" si="17"/>
        <v>143260</v>
      </c>
      <c r="F44" s="121">
        <v>0</v>
      </c>
      <c r="G44" s="121">
        <v>0</v>
      </c>
      <c r="H44" s="121">
        <v>0</v>
      </c>
      <c r="I44" s="121">
        <v>107610</v>
      </c>
      <c r="J44" s="121">
        <v>722640</v>
      </c>
      <c r="K44" s="121">
        <v>35650</v>
      </c>
      <c r="L44" s="121">
        <v>9</v>
      </c>
      <c r="M44" s="121">
        <f t="shared" si="18"/>
        <v>0</v>
      </c>
      <c r="N44" s="121">
        <f t="shared" si="19"/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 t="shared" si="22"/>
        <v>143269</v>
      </c>
      <c r="W44" s="121">
        <f t="shared" si="23"/>
        <v>143260</v>
      </c>
      <c r="X44" s="121">
        <f t="shared" si="24"/>
        <v>0</v>
      </c>
      <c r="Y44" s="121">
        <f t="shared" si="25"/>
        <v>0</v>
      </c>
      <c r="Z44" s="121">
        <f t="shared" si="26"/>
        <v>0</v>
      </c>
      <c r="AA44" s="121">
        <f t="shared" si="27"/>
        <v>107610</v>
      </c>
      <c r="AB44" s="121">
        <f t="shared" si="28"/>
        <v>722640</v>
      </c>
      <c r="AC44" s="121">
        <f t="shared" si="20"/>
        <v>35650</v>
      </c>
      <c r="AD44" s="121">
        <f t="shared" si="21"/>
        <v>9</v>
      </c>
      <c r="AE44" s="159" t="s">
        <v>464</v>
      </c>
      <c r="AF44" s="158"/>
    </row>
    <row r="45" spans="1:32" s="136" customFormat="1" ht="13.5" customHeight="1" x14ac:dyDescent="0.2">
      <c r="A45" s="119" t="s">
        <v>24</v>
      </c>
      <c r="B45" s="120" t="s">
        <v>378</v>
      </c>
      <c r="C45" s="119" t="s">
        <v>379</v>
      </c>
      <c r="D45" s="121">
        <f t="shared" si="16"/>
        <v>241982</v>
      </c>
      <c r="E45" s="121">
        <f t="shared" si="17"/>
        <v>241982</v>
      </c>
      <c r="F45" s="121">
        <v>0</v>
      </c>
      <c r="G45" s="121">
        <v>0</v>
      </c>
      <c r="H45" s="121">
        <v>0</v>
      </c>
      <c r="I45" s="121">
        <v>241982</v>
      </c>
      <c r="J45" s="121">
        <v>906714</v>
      </c>
      <c r="K45" s="121">
        <v>0</v>
      </c>
      <c r="L45" s="121">
        <v>0</v>
      </c>
      <c r="M45" s="121">
        <f t="shared" si="18"/>
        <v>0</v>
      </c>
      <c r="N45" s="121">
        <f t="shared" si="19"/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274577</v>
      </c>
      <c r="T45" s="121">
        <v>0</v>
      </c>
      <c r="U45" s="121">
        <v>0</v>
      </c>
      <c r="V45" s="121">
        <f t="shared" si="22"/>
        <v>241982</v>
      </c>
      <c r="W45" s="121">
        <f t="shared" si="23"/>
        <v>241982</v>
      </c>
      <c r="X45" s="121">
        <f t="shared" si="24"/>
        <v>0</v>
      </c>
      <c r="Y45" s="121">
        <f t="shared" si="25"/>
        <v>0</v>
      </c>
      <c r="Z45" s="121">
        <f t="shared" si="26"/>
        <v>0</v>
      </c>
      <c r="AA45" s="121">
        <f t="shared" si="27"/>
        <v>241982</v>
      </c>
      <c r="AB45" s="121">
        <f t="shared" si="28"/>
        <v>1181291</v>
      </c>
      <c r="AC45" s="121">
        <f t="shared" si="20"/>
        <v>0</v>
      </c>
      <c r="AD45" s="121">
        <f t="shared" si="21"/>
        <v>0</v>
      </c>
      <c r="AE45" s="159" t="s">
        <v>465</v>
      </c>
      <c r="AF45" s="158"/>
    </row>
    <row r="46" spans="1:32" s="136" customFormat="1" ht="13.5" customHeight="1" x14ac:dyDescent="0.2">
      <c r="A46" s="119" t="s">
        <v>24</v>
      </c>
      <c r="B46" s="120" t="s">
        <v>423</v>
      </c>
      <c r="C46" s="119" t="s">
        <v>424</v>
      </c>
      <c r="D46" s="121">
        <f t="shared" si="16"/>
        <v>19995</v>
      </c>
      <c r="E46" s="121">
        <f t="shared" si="17"/>
        <v>19995</v>
      </c>
      <c r="F46" s="121">
        <v>1188</v>
      </c>
      <c r="G46" s="121">
        <v>0</v>
      </c>
      <c r="H46" s="121">
        <v>0</v>
      </c>
      <c r="I46" s="121">
        <v>18126</v>
      </c>
      <c r="J46" s="121">
        <v>442421</v>
      </c>
      <c r="K46" s="121">
        <v>681</v>
      </c>
      <c r="L46" s="121">
        <v>0</v>
      </c>
      <c r="M46" s="121">
        <f t="shared" si="18"/>
        <v>19</v>
      </c>
      <c r="N46" s="121">
        <f t="shared" si="19"/>
        <v>19</v>
      </c>
      <c r="O46" s="121">
        <v>0</v>
      </c>
      <c r="P46" s="121">
        <v>0</v>
      </c>
      <c r="Q46" s="121">
        <v>0</v>
      </c>
      <c r="R46" s="121">
        <v>0</v>
      </c>
      <c r="S46" s="121">
        <v>62789</v>
      </c>
      <c r="T46" s="121">
        <v>19</v>
      </c>
      <c r="U46" s="121">
        <v>0</v>
      </c>
      <c r="V46" s="121">
        <f t="shared" si="22"/>
        <v>20014</v>
      </c>
      <c r="W46" s="121">
        <f t="shared" si="23"/>
        <v>20014</v>
      </c>
      <c r="X46" s="121">
        <f t="shared" si="24"/>
        <v>1188</v>
      </c>
      <c r="Y46" s="121">
        <f t="shared" si="25"/>
        <v>0</v>
      </c>
      <c r="Z46" s="121">
        <f t="shared" si="26"/>
        <v>0</v>
      </c>
      <c r="AA46" s="121">
        <f t="shared" si="27"/>
        <v>18126</v>
      </c>
      <c r="AB46" s="121">
        <f t="shared" si="28"/>
        <v>505210</v>
      </c>
      <c r="AC46" s="121">
        <f t="shared" si="20"/>
        <v>700</v>
      </c>
      <c r="AD46" s="121">
        <f t="shared" si="21"/>
        <v>0</v>
      </c>
      <c r="AE46" s="159" t="s">
        <v>466</v>
      </c>
      <c r="AF46" s="158"/>
    </row>
    <row r="47" spans="1:32" s="136" customFormat="1" ht="13.5" customHeight="1" x14ac:dyDescent="0.2">
      <c r="A47" s="119" t="s">
        <v>24</v>
      </c>
      <c r="B47" s="120" t="s">
        <v>388</v>
      </c>
      <c r="C47" s="119" t="s">
        <v>431</v>
      </c>
      <c r="D47" s="121">
        <f t="shared" si="16"/>
        <v>0</v>
      </c>
      <c r="E47" s="121">
        <f t="shared" si="17"/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f t="shared" si="18"/>
        <v>494</v>
      </c>
      <c r="N47" s="121">
        <f t="shared" si="19"/>
        <v>494</v>
      </c>
      <c r="O47" s="121">
        <v>0</v>
      </c>
      <c r="P47" s="121">
        <v>0</v>
      </c>
      <c r="Q47" s="121">
        <v>0</v>
      </c>
      <c r="R47" s="121">
        <v>0</v>
      </c>
      <c r="S47" s="121">
        <v>103195</v>
      </c>
      <c r="T47" s="121">
        <v>494</v>
      </c>
      <c r="U47" s="121">
        <v>0</v>
      </c>
      <c r="V47" s="121">
        <f t="shared" si="22"/>
        <v>494</v>
      </c>
      <c r="W47" s="121">
        <f t="shared" si="23"/>
        <v>494</v>
      </c>
      <c r="X47" s="121">
        <f t="shared" si="24"/>
        <v>0</v>
      </c>
      <c r="Y47" s="121">
        <f t="shared" si="25"/>
        <v>0</v>
      </c>
      <c r="Z47" s="121">
        <f t="shared" si="26"/>
        <v>0</v>
      </c>
      <c r="AA47" s="121">
        <f t="shared" si="27"/>
        <v>0</v>
      </c>
      <c r="AB47" s="121">
        <f t="shared" si="28"/>
        <v>103195</v>
      </c>
      <c r="AC47" s="121">
        <f t="shared" si="20"/>
        <v>494</v>
      </c>
      <c r="AD47" s="121">
        <f t="shared" si="21"/>
        <v>0</v>
      </c>
      <c r="AE47" s="159" t="s">
        <v>467</v>
      </c>
      <c r="AF47" s="158"/>
    </row>
    <row r="48" spans="1:32" s="136" customFormat="1" ht="13.5" customHeight="1" x14ac:dyDescent="0.2">
      <c r="A48" s="119" t="s">
        <v>24</v>
      </c>
      <c r="B48" s="120" t="s">
        <v>350</v>
      </c>
      <c r="C48" s="119" t="s">
        <v>459</v>
      </c>
      <c r="D48" s="121">
        <f t="shared" si="16"/>
        <v>0</v>
      </c>
      <c r="E48" s="121">
        <f t="shared" si="17"/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 t="shared" si="18"/>
        <v>0</v>
      </c>
      <c r="N48" s="121">
        <f t="shared" si="19"/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75766</v>
      </c>
      <c r="T48" s="121">
        <v>0</v>
      </c>
      <c r="U48" s="121">
        <v>0</v>
      </c>
      <c r="V48" s="121">
        <f t="shared" si="22"/>
        <v>0</v>
      </c>
      <c r="W48" s="121">
        <f t="shared" si="23"/>
        <v>0</v>
      </c>
      <c r="X48" s="121">
        <f t="shared" si="24"/>
        <v>0</v>
      </c>
      <c r="Y48" s="121">
        <f t="shared" si="25"/>
        <v>0</v>
      </c>
      <c r="Z48" s="121">
        <f t="shared" si="26"/>
        <v>0</v>
      </c>
      <c r="AA48" s="121">
        <f t="shared" si="27"/>
        <v>0</v>
      </c>
      <c r="AB48" s="121">
        <f t="shared" si="28"/>
        <v>75766</v>
      </c>
      <c r="AC48" s="121">
        <f t="shared" si="20"/>
        <v>0</v>
      </c>
      <c r="AD48" s="121">
        <f t="shared" si="21"/>
        <v>0</v>
      </c>
      <c r="AE48" s="159" t="s">
        <v>468</v>
      </c>
      <c r="AF48" s="158"/>
    </row>
    <row r="49" spans="1:32" s="136" customFormat="1" ht="13.5" customHeight="1" x14ac:dyDescent="0.2">
      <c r="A49" s="119" t="s">
        <v>24</v>
      </c>
      <c r="B49" s="120" t="s">
        <v>435</v>
      </c>
      <c r="C49" s="119" t="s">
        <v>436</v>
      </c>
      <c r="D49" s="121">
        <f t="shared" si="16"/>
        <v>0</v>
      </c>
      <c r="E49" s="121">
        <f t="shared" si="17"/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 t="shared" si="18"/>
        <v>784</v>
      </c>
      <c r="N49" s="121">
        <f t="shared" si="19"/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95504</v>
      </c>
      <c r="T49" s="121">
        <v>0</v>
      </c>
      <c r="U49" s="121">
        <v>784</v>
      </c>
      <c r="V49" s="121">
        <f t="shared" si="22"/>
        <v>784</v>
      </c>
      <c r="W49" s="121">
        <f t="shared" si="23"/>
        <v>0</v>
      </c>
      <c r="X49" s="121">
        <f t="shared" si="24"/>
        <v>0</v>
      </c>
      <c r="Y49" s="121">
        <f t="shared" si="25"/>
        <v>0</v>
      </c>
      <c r="Z49" s="121">
        <f t="shared" si="26"/>
        <v>0</v>
      </c>
      <c r="AA49" s="121">
        <f t="shared" si="27"/>
        <v>0</v>
      </c>
      <c r="AB49" s="121">
        <f t="shared" si="28"/>
        <v>95504</v>
      </c>
      <c r="AC49" s="121">
        <f t="shared" si="20"/>
        <v>0</v>
      </c>
      <c r="AD49" s="121">
        <f t="shared" si="21"/>
        <v>784</v>
      </c>
      <c r="AE49" s="159" t="s">
        <v>469</v>
      </c>
      <c r="AF49" s="158"/>
    </row>
    <row r="50" spans="1:32" s="136" customFormat="1" ht="13.5" customHeight="1" x14ac:dyDescent="0.2">
      <c r="A50" s="119" t="s">
        <v>24</v>
      </c>
      <c r="B50" s="120" t="s">
        <v>393</v>
      </c>
      <c r="C50" s="119" t="s">
        <v>394</v>
      </c>
      <c r="D50" s="121">
        <f t="shared" si="16"/>
        <v>0</v>
      </c>
      <c r="E50" s="121">
        <f t="shared" si="17"/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f t="shared" si="18"/>
        <v>-42902</v>
      </c>
      <c r="N50" s="121">
        <f t="shared" si="19"/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523980</v>
      </c>
      <c r="T50" s="121">
        <v>0</v>
      </c>
      <c r="U50" s="121">
        <v>-42902</v>
      </c>
      <c r="V50" s="121">
        <f t="shared" si="22"/>
        <v>-42902</v>
      </c>
      <c r="W50" s="121">
        <f t="shared" si="23"/>
        <v>0</v>
      </c>
      <c r="X50" s="121">
        <f t="shared" si="24"/>
        <v>0</v>
      </c>
      <c r="Y50" s="121">
        <f t="shared" si="25"/>
        <v>0</v>
      </c>
      <c r="Z50" s="121">
        <f t="shared" si="26"/>
        <v>0</v>
      </c>
      <c r="AA50" s="121">
        <f t="shared" si="27"/>
        <v>0</v>
      </c>
      <c r="AB50" s="121">
        <f t="shared" si="28"/>
        <v>523980</v>
      </c>
      <c r="AC50" s="121">
        <f t="shared" si="20"/>
        <v>0</v>
      </c>
      <c r="AD50" s="121">
        <f t="shared" si="21"/>
        <v>-42902</v>
      </c>
      <c r="AE50" s="159" t="s">
        <v>470</v>
      </c>
      <c r="AF50" s="158"/>
    </row>
    <row r="51" spans="1:32" s="136" customFormat="1" ht="13.5" customHeight="1" x14ac:dyDescent="0.2">
      <c r="A51" s="119" t="s">
        <v>24</v>
      </c>
      <c r="B51" s="120" t="s">
        <v>333</v>
      </c>
      <c r="C51" s="119" t="s">
        <v>334</v>
      </c>
      <c r="D51" s="121">
        <f t="shared" si="16"/>
        <v>999</v>
      </c>
      <c r="E51" s="121">
        <f t="shared" si="17"/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122889</v>
      </c>
      <c r="K51" s="121">
        <v>0</v>
      </c>
      <c r="L51" s="121">
        <v>999</v>
      </c>
      <c r="M51" s="121">
        <f t="shared" si="18"/>
        <v>0</v>
      </c>
      <c r="N51" s="121">
        <f t="shared" si="19"/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 t="shared" si="22"/>
        <v>999</v>
      </c>
      <c r="W51" s="121">
        <f t="shared" si="23"/>
        <v>0</v>
      </c>
      <c r="X51" s="121">
        <f t="shared" si="24"/>
        <v>0</v>
      </c>
      <c r="Y51" s="121">
        <f t="shared" si="25"/>
        <v>0</v>
      </c>
      <c r="Z51" s="121">
        <f t="shared" si="26"/>
        <v>0</v>
      </c>
      <c r="AA51" s="121">
        <f t="shared" si="27"/>
        <v>0</v>
      </c>
      <c r="AB51" s="121">
        <f t="shared" si="28"/>
        <v>122889</v>
      </c>
      <c r="AC51" s="121">
        <f t="shared" si="20"/>
        <v>0</v>
      </c>
      <c r="AD51" s="121">
        <f t="shared" si="21"/>
        <v>999</v>
      </c>
      <c r="AE51" s="159" t="s">
        <v>471</v>
      </c>
      <c r="AF51" s="158"/>
    </row>
    <row r="52" spans="1:32" s="136" customFormat="1" ht="13.5" customHeight="1" x14ac:dyDescent="0.2">
      <c r="A52" s="119" t="s">
        <v>24</v>
      </c>
      <c r="B52" s="120" t="s">
        <v>383</v>
      </c>
      <c r="C52" s="119" t="s">
        <v>384</v>
      </c>
      <c r="D52" s="121">
        <f t="shared" si="16"/>
        <v>283749</v>
      </c>
      <c r="E52" s="121">
        <f t="shared" si="17"/>
        <v>283749</v>
      </c>
      <c r="F52" s="121">
        <v>0</v>
      </c>
      <c r="G52" s="121">
        <v>0</v>
      </c>
      <c r="H52" s="121">
        <v>67200</v>
      </c>
      <c r="I52" s="121">
        <v>196819</v>
      </c>
      <c r="J52" s="121">
        <v>487159</v>
      </c>
      <c r="K52" s="121">
        <v>19730</v>
      </c>
      <c r="L52" s="121">
        <v>0</v>
      </c>
      <c r="M52" s="121">
        <f t="shared" si="18"/>
        <v>20693</v>
      </c>
      <c r="N52" s="121">
        <f t="shared" si="19"/>
        <v>20693</v>
      </c>
      <c r="O52" s="121">
        <v>0</v>
      </c>
      <c r="P52" s="121">
        <v>0</v>
      </c>
      <c r="Q52" s="121">
        <v>0</v>
      </c>
      <c r="R52" s="121">
        <v>12</v>
      </c>
      <c r="S52" s="121">
        <v>277801</v>
      </c>
      <c r="T52" s="121">
        <v>20681</v>
      </c>
      <c r="U52" s="121">
        <v>0</v>
      </c>
      <c r="V52" s="121">
        <f t="shared" si="22"/>
        <v>304442</v>
      </c>
      <c r="W52" s="121">
        <f t="shared" si="23"/>
        <v>304442</v>
      </c>
      <c r="X52" s="121">
        <f t="shared" si="24"/>
        <v>0</v>
      </c>
      <c r="Y52" s="121">
        <f t="shared" si="25"/>
        <v>0</v>
      </c>
      <c r="Z52" s="121">
        <f t="shared" si="26"/>
        <v>67200</v>
      </c>
      <c r="AA52" s="121">
        <f t="shared" si="27"/>
        <v>196831</v>
      </c>
      <c r="AB52" s="121">
        <f t="shared" si="28"/>
        <v>764960</v>
      </c>
      <c r="AC52" s="121">
        <f t="shared" si="20"/>
        <v>40411</v>
      </c>
      <c r="AD52" s="121">
        <f t="shared" si="21"/>
        <v>0</v>
      </c>
      <c r="AE52" s="159" t="s">
        <v>472</v>
      </c>
      <c r="AF52" s="158"/>
    </row>
    <row r="53" spans="1:32" s="136" customFormat="1" ht="13.5" customHeight="1" x14ac:dyDescent="0.2">
      <c r="A53" s="119" t="s">
        <v>24</v>
      </c>
      <c r="B53" s="120" t="s">
        <v>358</v>
      </c>
      <c r="C53" s="119" t="s">
        <v>359</v>
      </c>
      <c r="D53" s="121">
        <f t="shared" si="16"/>
        <v>70037</v>
      </c>
      <c r="E53" s="121">
        <f t="shared" si="17"/>
        <v>30037</v>
      </c>
      <c r="F53" s="121">
        <v>0</v>
      </c>
      <c r="G53" s="121">
        <v>0</v>
      </c>
      <c r="H53" s="121">
        <v>0</v>
      </c>
      <c r="I53" s="121">
        <v>0</v>
      </c>
      <c r="J53" s="121">
        <v>431700</v>
      </c>
      <c r="K53" s="121">
        <v>30037</v>
      </c>
      <c r="L53" s="121">
        <v>40000</v>
      </c>
      <c r="M53" s="121">
        <f t="shared" si="18"/>
        <v>0</v>
      </c>
      <c r="N53" s="121">
        <f t="shared" si="19"/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 t="shared" si="22"/>
        <v>70037</v>
      </c>
      <c r="W53" s="121">
        <f t="shared" si="23"/>
        <v>30037</v>
      </c>
      <c r="X53" s="121">
        <f t="shared" si="24"/>
        <v>0</v>
      </c>
      <c r="Y53" s="121">
        <f t="shared" si="25"/>
        <v>0</v>
      </c>
      <c r="Z53" s="121">
        <f t="shared" si="26"/>
        <v>0</v>
      </c>
      <c r="AA53" s="121">
        <f t="shared" si="27"/>
        <v>0</v>
      </c>
      <c r="AB53" s="121">
        <f t="shared" si="28"/>
        <v>431700</v>
      </c>
      <c r="AC53" s="121">
        <f t="shared" si="20"/>
        <v>30037</v>
      </c>
      <c r="AD53" s="121">
        <f t="shared" si="21"/>
        <v>40000</v>
      </c>
      <c r="AE53" s="159" t="s">
        <v>473</v>
      </c>
      <c r="AF53" s="158"/>
    </row>
    <row r="54" spans="1:32" s="136" customFormat="1" ht="13.5" customHeight="1" x14ac:dyDescent="0.2">
      <c r="A54" s="119" t="s">
        <v>24</v>
      </c>
      <c r="B54" s="120" t="s">
        <v>363</v>
      </c>
      <c r="C54" s="119" t="s">
        <v>364</v>
      </c>
      <c r="D54" s="121">
        <f t="shared" si="16"/>
        <v>243258</v>
      </c>
      <c r="E54" s="121">
        <f t="shared" si="17"/>
        <v>243258</v>
      </c>
      <c r="F54" s="121">
        <v>0</v>
      </c>
      <c r="G54" s="121">
        <v>0</v>
      </c>
      <c r="H54" s="121">
        <v>0</v>
      </c>
      <c r="I54" s="121">
        <v>219429</v>
      </c>
      <c r="J54" s="121">
        <v>951484</v>
      </c>
      <c r="K54" s="121">
        <v>23829</v>
      </c>
      <c r="L54" s="121">
        <v>0</v>
      </c>
      <c r="M54" s="121">
        <f t="shared" si="18"/>
        <v>0</v>
      </c>
      <c r="N54" s="121">
        <f t="shared" si="19"/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529500</v>
      </c>
      <c r="T54" s="121">
        <v>0</v>
      </c>
      <c r="U54" s="121">
        <v>0</v>
      </c>
      <c r="V54" s="121">
        <f t="shared" si="22"/>
        <v>243258</v>
      </c>
      <c r="W54" s="121">
        <f t="shared" si="23"/>
        <v>243258</v>
      </c>
      <c r="X54" s="121">
        <f t="shared" si="24"/>
        <v>0</v>
      </c>
      <c r="Y54" s="121">
        <f t="shared" si="25"/>
        <v>0</v>
      </c>
      <c r="Z54" s="121">
        <f t="shared" si="26"/>
        <v>0</v>
      </c>
      <c r="AA54" s="121">
        <f t="shared" si="27"/>
        <v>219429</v>
      </c>
      <c r="AB54" s="121">
        <f t="shared" si="28"/>
        <v>1480984</v>
      </c>
      <c r="AC54" s="121">
        <f t="shared" si="20"/>
        <v>23829</v>
      </c>
      <c r="AD54" s="121">
        <f t="shared" si="21"/>
        <v>0</v>
      </c>
      <c r="AE54" s="159" t="s">
        <v>474</v>
      </c>
      <c r="AF54" s="158"/>
    </row>
    <row r="55" spans="1:32" s="136" customFormat="1" ht="13.5" customHeight="1" x14ac:dyDescent="0.2">
      <c r="A55" s="119" t="s">
        <v>24</v>
      </c>
      <c r="B55" s="120" t="s">
        <v>418</v>
      </c>
      <c r="C55" s="119" t="s">
        <v>419</v>
      </c>
      <c r="D55" s="121">
        <f t="shared" si="16"/>
        <v>506474</v>
      </c>
      <c r="E55" s="121">
        <f t="shared" si="17"/>
        <v>440326</v>
      </c>
      <c r="F55" s="121">
        <v>121179</v>
      </c>
      <c r="G55" s="121">
        <v>0</v>
      </c>
      <c r="H55" s="121">
        <v>218100</v>
      </c>
      <c r="I55" s="121">
        <v>95486</v>
      </c>
      <c r="J55" s="121">
        <v>822883</v>
      </c>
      <c r="K55" s="121">
        <v>5561</v>
      </c>
      <c r="L55" s="121">
        <v>66148</v>
      </c>
      <c r="M55" s="121">
        <f t="shared" si="18"/>
        <v>305</v>
      </c>
      <c r="N55" s="121">
        <f t="shared" si="19"/>
        <v>100</v>
      </c>
      <c r="O55" s="121">
        <v>0</v>
      </c>
      <c r="P55" s="121">
        <v>0</v>
      </c>
      <c r="Q55" s="121">
        <v>0</v>
      </c>
      <c r="R55" s="121">
        <v>100</v>
      </c>
      <c r="S55" s="121">
        <v>191913</v>
      </c>
      <c r="T55" s="121">
        <v>0</v>
      </c>
      <c r="U55" s="121">
        <v>205</v>
      </c>
      <c r="V55" s="121">
        <f t="shared" si="22"/>
        <v>506779</v>
      </c>
      <c r="W55" s="121">
        <f t="shared" si="23"/>
        <v>440426</v>
      </c>
      <c r="X55" s="121">
        <f t="shared" si="24"/>
        <v>121179</v>
      </c>
      <c r="Y55" s="121">
        <f t="shared" si="25"/>
        <v>0</v>
      </c>
      <c r="Z55" s="121">
        <f t="shared" si="26"/>
        <v>218100</v>
      </c>
      <c r="AA55" s="121">
        <f t="shared" si="27"/>
        <v>95586</v>
      </c>
      <c r="AB55" s="121">
        <f t="shared" si="28"/>
        <v>1014796</v>
      </c>
      <c r="AC55" s="121">
        <f t="shared" si="20"/>
        <v>5561</v>
      </c>
      <c r="AD55" s="121">
        <f t="shared" si="21"/>
        <v>66353</v>
      </c>
      <c r="AE55" s="159" t="s">
        <v>475</v>
      </c>
      <c r="AF55" s="158"/>
    </row>
    <row r="56" spans="1:32" s="136" customFormat="1" ht="13.5" customHeight="1" x14ac:dyDescent="0.2">
      <c r="A56" s="119" t="s">
        <v>24</v>
      </c>
      <c r="B56" s="120" t="s">
        <v>368</v>
      </c>
      <c r="C56" s="119" t="s">
        <v>369</v>
      </c>
      <c r="D56" s="121">
        <f t="shared" si="16"/>
        <v>468423</v>
      </c>
      <c r="E56" s="121">
        <f t="shared" si="17"/>
        <v>489546</v>
      </c>
      <c r="F56" s="121">
        <v>0</v>
      </c>
      <c r="G56" s="121">
        <v>0</v>
      </c>
      <c r="H56" s="121">
        <v>0</v>
      </c>
      <c r="I56" s="121">
        <v>141097</v>
      </c>
      <c r="J56" s="121">
        <v>641586</v>
      </c>
      <c r="K56" s="121">
        <v>348449</v>
      </c>
      <c r="L56" s="121">
        <v>-21123</v>
      </c>
      <c r="M56" s="121">
        <f t="shared" si="18"/>
        <v>0</v>
      </c>
      <c r="N56" s="121">
        <f t="shared" si="19"/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 t="shared" si="22"/>
        <v>468423</v>
      </c>
      <c r="W56" s="121">
        <f t="shared" si="23"/>
        <v>489546</v>
      </c>
      <c r="X56" s="121">
        <f t="shared" si="24"/>
        <v>0</v>
      </c>
      <c r="Y56" s="121">
        <f t="shared" si="25"/>
        <v>0</v>
      </c>
      <c r="Z56" s="121">
        <f t="shared" si="26"/>
        <v>0</v>
      </c>
      <c r="AA56" s="121">
        <f t="shared" si="27"/>
        <v>141097</v>
      </c>
      <c r="AB56" s="121">
        <f t="shared" si="28"/>
        <v>641586</v>
      </c>
      <c r="AC56" s="121">
        <f t="shared" si="20"/>
        <v>348449</v>
      </c>
      <c r="AD56" s="121">
        <f t="shared" si="21"/>
        <v>-21123</v>
      </c>
      <c r="AE56" s="159" t="s">
        <v>476</v>
      </c>
      <c r="AF56" s="158"/>
    </row>
    <row r="57" spans="1:32" s="136" customFormat="1" ht="13.5" customHeight="1" x14ac:dyDescent="0.2">
      <c r="A57" s="119" t="s">
        <v>24</v>
      </c>
      <c r="B57" s="120" t="s">
        <v>401</v>
      </c>
      <c r="C57" s="119" t="s">
        <v>402</v>
      </c>
      <c r="D57" s="121">
        <f t="shared" si="16"/>
        <v>29727</v>
      </c>
      <c r="E57" s="121">
        <f t="shared" si="17"/>
        <v>20434</v>
      </c>
      <c r="F57" s="121">
        <v>9634</v>
      </c>
      <c r="G57" s="121">
        <v>0</v>
      </c>
      <c r="H57" s="121">
        <v>0</v>
      </c>
      <c r="I57" s="121">
        <v>0</v>
      </c>
      <c r="J57" s="121">
        <v>86797</v>
      </c>
      <c r="K57" s="121">
        <v>10800</v>
      </c>
      <c r="L57" s="121">
        <v>9293</v>
      </c>
      <c r="M57" s="121">
        <f t="shared" si="18"/>
        <v>0</v>
      </c>
      <c r="N57" s="121">
        <f t="shared" si="19"/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 t="shared" si="22"/>
        <v>29727</v>
      </c>
      <c r="W57" s="121">
        <f t="shared" si="23"/>
        <v>20434</v>
      </c>
      <c r="X57" s="121">
        <f t="shared" si="24"/>
        <v>9634</v>
      </c>
      <c r="Y57" s="121">
        <f t="shared" si="25"/>
        <v>0</v>
      </c>
      <c r="Z57" s="121">
        <f t="shared" si="26"/>
        <v>0</v>
      </c>
      <c r="AA57" s="121">
        <f t="shared" si="27"/>
        <v>0</v>
      </c>
      <c r="AB57" s="121">
        <f t="shared" si="28"/>
        <v>86797</v>
      </c>
      <c r="AC57" s="121">
        <f t="shared" si="20"/>
        <v>10800</v>
      </c>
      <c r="AD57" s="121">
        <f t="shared" si="21"/>
        <v>9293</v>
      </c>
      <c r="AE57" s="159" t="s">
        <v>477</v>
      </c>
      <c r="AF57" s="158"/>
    </row>
    <row r="58" spans="1:32" s="136" customFormat="1" ht="13.5" customHeight="1" x14ac:dyDescent="0.2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58"/>
      <c r="AF58" s="158"/>
    </row>
    <row r="59" spans="1:32" s="136" customFormat="1" ht="13.5" customHeight="1" x14ac:dyDescent="0.2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58"/>
      <c r="AF59" s="158"/>
    </row>
    <row r="60" spans="1:32" s="136" customFormat="1" ht="13.5" customHeight="1" x14ac:dyDescent="0.2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58"/>
      <c r="AF60" s="158"/>
    </row>
    <row r="61" spans="1:32" s="136" customFormat="1" ht="13.5" customHeight="1" x14ac:dyDescent="0.2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58"/>
      <c r="AF61" s="158"/>
    </row>
    <row r="62" spans="1:32" s="136" customFormat="1" ht="13.5" customHeight="1" x14ac:dyDescent="0.2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58"/>
      <c r="AF62" s="158"/>
    </row>
    <row r="63" spans="1:32" s="136" customFormat="1" ht="13.5" customHeight="1" x14ac:dyDescent="0.2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58"/>
      <c r="AF63" s="158"/>
    </row>
    <row r="64" spans="1:32" s="136" customFormat="1" ht="13.5" customHeight="1" x14ac:dyDescent="0.2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58"/>
      <c r="AF64" s="158"/>
    </row>
    <row r="65" spans="1:32" s="136" customFormat="1" ht="13.5" customHeight="1" x14ac:dyDescent="0.2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58"/>
      <c r="AF65" s="158"/>
    </row>
    <row r="66" spans="1:32" s="136" customFormat="1" ht="13.5" customHeight="1" x14ac:dyDescent="0.2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58"/>
      <c r="AF66" s="158"/>
    </row>
    <row r="67" spans="1:32" s="136" customFormat="1" ht="13.5" customHeight="1" x14ac:dyDescent="0.2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58"/>
      <c r="AF67" s="158"/>
    </row>
    <row r="68" spans="1:32" s="136" customFormat="1" ht="13.5" customHeight="1" x14ac:dyDescent="0.2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58"/>
      <c r="AF68" s="158"/>
    </row>
    <row r="69" spans="1:32" s="136" customFormat="1" ht="13.5" customHeight="1" x14ac:dyDescent="0.2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58"/>
      <c r="AF69" s="158"/>
    </row>
    <row r="70" spans="1:32" s="136" customFormat="1" ht="13.5" customHeight="1" x14ac:dyDescent="0.2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58"/>
      <c r="AF70" s="158"/>
    </row>
    <row r="71" spans="1:32" s="136" customFormat="1" ht="13.5" customHeight="1" x14ac:dyDescent="0.2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58"/>
      <c r="AF71" s="158"/>
    </row>
    <row r="72" spans="1:32" s="136" customFormat="1" ht="13.5" customHeight="1" x14ac:dyDescent="0.2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58"/>
      <c r="AF72" s="158"/>
    </row>
    <row r="73" spans="1:32" s="136" customFormat="1" ht="13.5" customHeight="1" x14ac:dyDescent="0.2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58"/>
      <c r="AF73" s="158"/>
    </row>
    <row r="74" spans="1:32" s="136" customFormat="1" ht="13.5" customHeight="1" x14ac:dyDescent="0.2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58"/>
      <c r="AF74" s="158"/>
    </row>
    <row r="75" spans="1:32" s="136" customFormat="1" ht="13.5" customHeight="1" x14ac:dyDescent="0.2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58"/>
      <c r="AF75" s="158"/>
    </row>
    <row r="76" spans="1:32" s="136" customFormat="1" ht="13.5" customHeight="1" x14ac:dyDescent="0.2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58"/>
      <c r="AF76" s="158"/>
    </row>
    <row r="77" spans="1:32" s="136" customFormat="1" ht="13.5" customHeight="1" x14ac:dyDescent="0.2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58"/>
      <c r="AF77" s="158"/>
    </row>
    <row r="78" spans="1:32" s="136" customFormat="1" ht="13.5" customHeight="1" x14ac:dyDescent="0.2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58"/>
      <c r="AF78" s="158"/>
    </row>
    <row r="79" spans="1:32" s="136" customFormat="1" ht="13.5" customHeight="1" x14ac:dyDescent="0.2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58"/>
      <c r="AF79" s="158"/>
    </row>
    <row r="80" spans="1:32" s="136" customFormat="1" ht="13.5" customHeight="1" x14ac:dyDescent="0.2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58"/>
      <c r="AF80" s="158"/>
    </row>
    <row r="81" spans="1:32" s="136" customFormat="1" ht="13.5" customHeight="1" x14ac:dyDescent="0.2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58"/>
      <c r="AF81" s="158"/>
    </row>
    <row r="82" spans="1:32" s="136" customFormat="1" ht="13.5" customHeight="1" x14ac:dyDescent="0.2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58"/>
      <c r="AF82" s="158"/>
    </row>
    <row r="83" spans="1:32" s="136" customFormat="1" ht="13.5" customHeight="1" x14ac:dyDescent="0.2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58"/>
      <c r="AF83" s="158"/>
    </row>
    <row r="84" spans="1:32" s="136" customFormat="1" ht="13.5" customHeight="1" x14ac:dyDescent="0.2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58"/>
      <c r="AF84" s="158"/>
    </row>
    <row r="85" spans="1:32" s="136" customFormat="1" ht="13.5" customHeight="1" x14ac:dyDescent="0.2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58"/>
      <c r="AF85" s="158"/>
    </row>
    <row r="86" spans="1:32" s="136" customFormat="1" ht="13.5" customHeight="1" x14ac:dyDescent="0.2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58"/>
      <c r="AF86" s="158"/>
    </row>
    <row r="87" spans="1:32" s="136" customFormat="1" ht="13.5" customHeight="1" x14ac:dyDescent="0.2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58"/>
      <c r="AF87" s="158"/>
    </row>
    <row r="88" spans="1:32" s="136" customFormat="1" ht="13.5" customHeight="1" x14ac:dyDescent="0.2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58"/>
      <c r="AF88" s="158"/>
    </row>
    <row r="89" spans="1:32" s="136" customFormat="1" ht="13.5" customHeight="1" x14ac:dyDescent="0.2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58"/>
      <c r="AF89" s="158"/>
    </row>
    <row r="90" spans="1:32" s="136" customFormat="1" ht="13.5" customHeight="1" x14ac:dyDescent="0.2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58"/>
      <c r="AF90" s="158"/>
    </row>
    <row r="91" spans="1:32" s="136" customFormat="1" ht="13.5" customHeight="1" x14ac:dyDescent="0.2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58"/>
      <c r="AF91" s="158"/>
    </row>
    <row r="92" spans="1:32" s="136" customFormat="1" ht="13.5" customHeight="1" x14ac:dyDescent="0.2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58"/>
      <c r="AF92" s="158"/>
    </row>
    <row r="93" spans="1:32" s="136" customFormat="1" ht="13.5" customHeight="1" x14ac:dyDescent="0.2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58"/>
      <c r="AF93" s="158"/>
    </row>
    <row r="94" spans="1:32" s="136" customFormat="1" ht="13.5" customHeight="1" x14ac:dyDescent="0.2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58"/>
      <c r="AF94" s="158"/>
    </row>
    <row r="95" spans="1:32" s="136" customFormat="1" ht="13.5" customHeight="1" x14ac:dyDescent="0.2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58"/>
      <c r="AF95" s="158"/>
    </row>
    <row r="96" spans="1:32" s="136" customFormat="1" ht="13.5" customHeight="1" x14ac:dyDescent="0.2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58"/>
      <c r="AF96" s="158"/>
    </row>
    <row r="97" spans="1:32" s="136" customFormat="1" ht="13.5" customHeight="1" x14ac:dyDescent="0.2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58"/>
      <c r="AF97" s="158"/>
    </row>
    <row r="98" spans="1:32" s="136" customFormat="1" ht="13.5" customHeight="1" x14ac:dyDescent="0.2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58"/>
      <c r="AF98" s="158"/>
    </row>
    <row r="99" spans="1:32" s="136" customFormat="1" ht="13.5" customHeight="1" x14ac:dyDescent="0.2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58"/>
      <c r="AF99" s="158"/>
    </row>
    <row r="100" spans="1:32" s="136" customFormat="1" ht="13.5" customHeight="1" x14ac:dyDescent="0.2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58"/>
      <c r="AF100" s="158"/>
    </row>
    <row r="101" spans="1:32" s="136" customFormat="1" ht="13.5" customHeight="1" x14ac:dyDescent="0.2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58"/>
      <c r="AF101" s="158"/>
    </row>
    <row r="102" spans="1:32" s="136" customFormat="1" ht="13.5" customHeight="1" x14ac:dyDescent="0.2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58"/>
      <c r="AF102" s="158"/>
    </row>
    <row r="103" spans="1:32" s="136" customFormat="1" ht="13.5" customHeight="1" x14ac:dyDescent="0.2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58"/>
      <c r="AF103" s="158"/>
    </row>
    <row r="104" spans="1:32" s="136" customFormat="1" ht="13.5" customHeight="1" x14ac:dyDescent="0.2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58"/>
      <c r="AF104" s="158"/>
    </row>
    <row r="105" spans="1:32" s="136" customFormat="1" ht="13.5" customHeight="1" x14ac:dyDescent="0.2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58"/>
      <c r="AF105" s="158"/>
    </row>
    <row r="106" spans="1:32" s="136" customFormat="1" ht="13.5" customHeight="1" x14ac:dyDescent="0.2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58"/>
      <c r="AF106" s="158"/>
    </row>
    <row r="107" spans="1:32" s="136" customFormat="1" ht="13.5" customHeight="1" x14ac:dyDescent="0.2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58"/>
      <c r="AF107" s="158"/>
    </row>
    <row r="108" spans="1:32" s="136" customFormat="1" ht="13.5" customHeight="1" x14ac:dyDescent="0.2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58"/>
      <c r="AF108" s="158"/>
    </row>
    <row r="109" spans="1:32" s="136" customFormat="1" ht="13.5" customHeight="1" x14ac:dyDescent="0.2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58"/>
      <c r="AF109" s="158"/>
    </row>
    <row r="110" spans="1:32" s="136" customFormat="1" ht="13.5" customHeight="1" x14ac:dyDescent="0.2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58"/>
      <c r="AF110" s="158"/>
    </row>
    <row r="111" spans="1:32" s="136" customFormat="1" ht="13.5" customHeight="1" x14ac:dyDescent="0.2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58"/>
      <c r="AF111" s="158"/>
    </row>
    <row r="112" spans="1:32" s="136" customFormat="1" ht="13.5" customHeight="1" x14ac:dyDescent="0.2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58"/>
      <c r="AF112" s="158"/>
    </row>
    <row r="113" spans="1:32" s="136" customFormat="1" ht="13.5" customHeight="1" x14ac:dyDescent="0.2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58"/>
      <c r="AF113" s="158"/>
    </row>
    <row r="114" spans="1:32" s="136" customFormat="1" ht="13.5" customHeight="1" x14ac:dyDescent="0.2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58"/>
      <c r="AF114" s="158"/>
    </row>
    <row r="115" spans="1:32" s="136" customFormat="1" ht="13.5" customHeight="1" x14ac:dyDescent="0.2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58"/>
      <c r="AF115" s="158"/>
    </row>
    <row r="116" spans="1:32" s="136" customFormat="1" ht="13.5" customHeight="1" x14ac:dyDescent="0.2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58"/>
      <c r="AF116" s="158"/>
    </row>
    <row r="117" spans="1:32" s="136" customFormat="1" ht="13.5" customHeight="1" x14ac:dyDescent="0.2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58"/>
      <c r="AF117" s="158"/>
    </row>
    <row r="118" spans="1:32" s="136" customFormat="1" ht="13.5" customHeight="1" x14ac:dyDescent="0.2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58"/>
      <c r="AF118" s="158"/>
    </row>
    <row r="119" spans="1:32" s="136" customFormat="1" ht="13.5" customHeight="1" x14ac:dyDescent="0.2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58"/>
      <c r="AF119" s="158"/>
    </row>
    <row r="120" spans="1:32" s="136" customFormat="1" ht="13.5" customHeight="1" x14ac:dyDescent="0.2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58"/>
      <c r="AF120" s="158"/>
    </row>
    <row r="121" spans="1:32" s="136" customFormat="1" ht="13.5" customHeight="1" x14ac:dyDescent="0.2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58"/>
      <c r="AF121" s="158"/>
    </row>
    <row r="122" spans="1:32" s="136" customFormat="1" ht="13.5" customHeight="1" x14ac:dyDescent="0.2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58"/>
      <c r="AF122" s="158"/>
    </row>
    <row r="123" spans="1:32" s="136" customFormat="1" ht="13.5" customHeight="1" x14ac:dyDescent="0.2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58"/>
      <c r="AF123" s="158"/>
    </row>
    <row r="124" spans="1:32" s="136" customFormat="1" ht="13.5" customHeight="1" x14ac:dyDescent="0.2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58"/>
      <c r="AF124" s="158"/>
    </row>
    <row r="125" spans="1:32" s="136" customFormat="1" ht="13.5" customHeight="1" x14ac:dyDescent="0.2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58"/>
      <c r="AF125" s="158"/>
    </row>
    <row r="126" spans="1:32" s="136" customFormat="1" ht="13.5" customHeight="1" x14ac:dyDescent="0.2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58"/>
      <c r="AF126" s="158"/>
    </row>
    <row r="127" spans="1:32" s="136" customFormat="1" ht="13.5" customHeight="1" x14ac:dyDescent="0.2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58"/>
      <c r="AF127" s="158"/>
    </row>
    <row r="128" spans="1:32" s="136" customFormat="1" ht="13.5" customHeight="1" x14ac:dyDescent="0.2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58"/>
      <c r="AF128" s="158"/>
    </row>
    <row r="129" spans="1:32" s="136" customFormat="1" ht="13.5" customHeight="1" x14ac:dyDescent="0.2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58"/>
      <c r="AF129" s="158"/>
    </row>
    <row r="130" spans="1:32" s="136" customFormat="1" ht="13.5" customHeight="1" x14ac:dyDescent="0.2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58"/>
      <c r="AF130" s="158"/>
    </row>
    <row r="131" spans="1:32" s="136" customFormat="1" ht="13.5" customHeight="1" x14ac:dyDescent="0.2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58"/>
      <c r="AF131" s="158"/>
    </row>
    <row r="132" spans="1:32" s="136" customFormat="1" ht="13.5" customHeight="1" x14ac:dyDescent="0.2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58"/>
      <c r="AF132" s="158"/>
    </row>
    <row r="133" spans="1:32" s="136" customFormat="1" ht="13.5" customHeight="1" x14ac:dyDescent="0.2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58"/>
      <c r="AF133" s="158"/>
    </row>
    <row r="134" spans="1:32" s="136" customFormat="1" ht="13.5" customHeight="1" x14ac:dyDescent="0.2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58"/>
      <c r="AF134" s="158"/>
    </row>
    <row r="135" spans="1:32" s="136" customFormat="1" ht="13.5" customHeight="1" x14ac:dyDescent="0.2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58"/>
      <c r="AF135" s="158"/>
    </row>
    <row r="136" spans="1:32" s="136" customFormat="1" ht="13.5" customHeight="1" x14ac:dyDescent="0.2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58"/>
      <c r="AF136" s="158"/>
    </row>
    <row r="137" spans="1:32" s="136" customFormat="1" ht="13.5" customHeight="1" x14ac:dyDescent="0.2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58"/>
      <c r="AF137" s="158"/>
    </row>
    <row r="138" spans="1:32" s="136" customFormat="1" ht="13.5" customHeight="1" x14ac:dyDescent="0.2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58"/>
      <c r="AF138" s="158"/>
    </row>
    <row r="139" spans="1:32" s="136" customFormat="1" ht="13.5" customHeight="1" x14ac:dyDescent="0.2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58"/>
      <c r="AF139" s="158"/>
    </row>
    <row r="140" spans="1:32" s="136" customFormat="1" ht="13.5" customHeight="1" x14ac:dyDescent="0.2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58"/>
      <c r="AF140" s="158"/>
    </row>
    <row r="141" spans="1:32" s="136" customFormat="1" ht="13.5" customHeight="1" x14ac:dyDescent="0.2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58"/>
      <c r="AF141" s="158"/>
    </row>
    <row r="142" spans="1:32" s="136" customFormat="1" ht="13.5" customHeight="1" x14ac:dyDescent="0.2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58"/>
      <c r="AF142" s="158"/>
    </row>
    <row r="143" spans="1:32" s="136" customFormat="1" ht="13.5" customHeight="1" x14ac:dyDescent="0.2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58"/>
      <c r="AF143" s="158"/>
    </row>
    <row r="144" spans="1:32" s="136" customFormat="1" ht="13.5" customHeight="1" x14ac:dyDescent="0.2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58"/>
      <c r="AF144" s="158"/>
    </row>
    <row r="145" spans="1:32" s="136" customFormat="1" ht="13.5" customHeight="1" x14ac:dyDescent="0.2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58"/>
      <c r="AF145" s="158"/>
    </row>
    <row r="146" spans="1:32" s="136" customFormat="1" ht="13.5" customHeight="1" x14ac:dyDescent="0.2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58"/>
      <c r="AF146" s="158"/>
    </row>
    <row r="147" spans="1:32" s="136" customFormat="1" ht="13.5" customHeight="1" x14ac:dyDescent="0.2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58"/>
      <c r="AF147" s="158"/>
    </row>
    <row r="148" spans="1:32" s="136" customFormat="1" ht="13.5" customHeight="1" x14ac:dyDescent="0.2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58"/>
      <c r="AF148" s="158"/>
    </row>
    <row r="149" spans="1:32" s="136" customFormat="1" ht="13.5" customHeight="1" x14ac:dyDescent="0.2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58"/>
      <c r="AF149" s="158"/>
    </row>
    <row r="150" spans="1:32" s="136" customFormat="1" ht="13.5" customHeight="1" x14ac:dyDescent="0.2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58"/>
      <c r="AF150" s="158"/>
    </row>
    <row r="151" spans="1:32" s="136" customFormat="1" ht="13.5" customHeight="1" x14ac:dyDescent="0.2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58"/>
      <c r="AF151" s="158"/>
    </row>
    <row r="152" spans="1:32" s="136" customFormat="1" ht="13.5" customHeight="1" x14ac:dyDescent="0.2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58"/>
      <c r="AF152" s="158"/>
    </row>
    <row r="153" spans="1:32" s="136" customFormat="1" ht="13.5" customHeight="1" x14ac:dyDescent="0.2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58"/>
      <c r="AF153" s="158"/>
    </row>
    <row r="154" spans="1:32" s="136" customFormat="1" ht="13.5" customHeight="1" x14ac:dyDescent="0.2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58"/>
      <c r="AF154" s="158"/>
    </row>
    <row r="155" spans="1:32" s="136" customFormat="1" ht="13.5" customHeight="1" x14ac:dyDescent="0.2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58"/>
      <c r="AF155" s="158"/>
    </row>
    <row r="156" spans="1:32" s="136" customFormat="1" ht="13.5" customHeight="1" x14ac:dyDescent="0.2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58"/>
      <c r="AF156" s="158"/>
    </row>
    <row r="157" spans="1:32" s="136" customFormat="1" ht="13.5" customHeight="1" x14ac:dyDescent="0.2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58"/>
      <c r="AF157" s="158"/>
    </row>
    <row r="158" spans="1:32" s="136" customFormat="1" ht="13.5" customHeight="1" x14ac:dyDescent="0.2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58"/>
      <c r="AF158" s="158"/>
    </row>
    <row r="159" spans="1:32" s="136" customFormat="1" ht="13.5" customHeight="1" x14ac:dyDescent="0.2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58"/>
      <c r="AF159" s="158"/>
    </row>
    <row r="160" spans="1:32" s="136" customFormat="1" ht="13.5" customHeight="1" x14ac:dyDescent="0.2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58"/>
      <c r="AF160" s="158"/>
    </row>
    <row r="161" spans="1:32" s="136" customFormat="1" ht="13.5" customHeight="1" x14ac:dyDescent="0.2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58"/>
      <c r="AF161" s="158"/>
    </row>
    <row r="162" spans="1:32" s="136" customFormat="1" ht="13.5" customHeight="1" x14ac:dyDescent="0.2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58"/>
      <c r="AF162" s="158"/>
    </row>
    <row r="163" spans="1:32" s="136" customFormat="1" ht="13.5" customHeight="1" x14ac:dyDescent="0.2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58"/>
      <c r="AF163" s="158"/>
    </row>
    <row r="164" spans="1:32" s="136" customFormat="1" ht="13.5" customHeight="1" x14ac:dyDescent="0.2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58"/>
      <c r="AF164" s="158"/>
    </row>
    <row r="165" spans="1:32" s="136" customFormat="1" ht="13.5" customHeight="1" x14ac:dyDescent="0.2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58"/>
      <c r="AF165" s="158"/>
    </row>
    <row r="166" spans="1:32" s="136" customFormat="1" ht="13.5" customHeight="1" x14ac:dyDescent="0.2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58"/>
      <c r="AF166" s="158"/>
    </row>
    <row r="167" spans="1:32" s="136" customFormat="1" ht="13.5" customHeight="1" x14ac:dyDescent="0.2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58"/>
      <c r="AF167" s="158"/>
    </row>
    <row r="168" spans="1:32" s="136" customFormat="1" ht="13.5" customHeight="1" x14ac:dyDescent="0.2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58"/>
      <c r="AF168" s="158"/>
    </row>
    <row r="169" spans="1:32" s="136" customFormat="1" ht="13.5" customHeight="1" x14ac:dyDescent="0.2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58"/>
      <c r="AF169" s="158"/>
    </row>
    <row r="170" spans="1:32" s="136" customFormat="1" ht="13.5" customHeight="1" x14ac:dyDescent="0.2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58"/>
      <c r="AF170" s="158"/>
    </row>
    <row r="171" spans="1:32" s="136" customFormat="1" ht="13.5" customHeight="1" x14ac:dyDescent="0.2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58"/>
      <c r="AF171" s="158"/>
    </row>
    <row r="172" spans="1:32" s="136" customFormat="1" ht="13.5" customHeight="1" x14ac:dyDescent="0.2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58"/>
      <c r="AF172" s="158"/>
    </row>
    <row r="173" spans="1:32" s="136" customFormat="1" ht="13.5" customHeight="1" x14ac:dyDescent="0.2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58"/>
      <c r="AF173" s="158"/>
    </row>
    <row r="174" spans="1:32" s="136" customFormat="1" ht="13.5" customHeight="1" x14ac:dyDescent="0.2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58"/>
      <c r="AF174" s="158"/>
    </row>
    <row r="175" spans="1:32" s="136" customFormat="1" ht="13.5" customHeight="1" x14ac:dyDescent="0.2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58"/>
      <c r="AF175" s="158"/>
    </row>
    <row r="176" spans="1:32" s="136" customFormat="1" ht="13.5" customHeight="1" x14ac:dyDescent="0.2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58"/>
      <c r="AF176" s="158"/>
    </row>
    <row r="177" spans="1:32" s="136" customFormat="1" ht="13.5" customHeight="1" x14ac:dyDescent="0.2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58"/>
      <c r="AF177" s="158"/>
    </row>
    <row r="178" spans="1:32" s="136" customFormat="1" ht="13.5" customHeight="1" x14ac:dyDescent="0.2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58"/>
      <c r="AF178" s="158"/>
    </row>
    <row r="179" spans="1:32" s="136" customFormat="1" ht="13.5" customHeight="1" x14ac:dyDescent="0.2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58"/>
      <c r="AF179" s="158"/>
    </row>
    <row r="180" spans="1:32" s="136" customFormat="1" ht="13.5" customHeight="1" x14ac:dyDescent="0.2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58"/>
      <c r="AF180" s="158"/>
    </row>
    <row r="181" spans="1:32" s="136" customFormat="1" ht="13.5" customHeight="1" x14ac:dyDescent="0.2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58"/>
      <c r="AF181" s="158"/>
    </row>
    <row r="182" spans="1:32" s="136" customFormat="1" ht="13.5" customHeight="1" x14ac:dyDescent="0.2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58"/>
      <c r="AF182" s="158"/>
    </row>
    <row r="183" spans="1:32" s="136" customFormat="1" ht="13.5" customHeight="1" x14ac:dyDescent="0.2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58"/>
      <c r="AF183" s="158"/>
    </row>
    <row r="184" spans="1:32" s="136" customFormat="1" ht="13.5" customHeight="1" x14ac:dyDescent="0.2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58"/>
      <c r="AF184" s="158"/>
    </row>
    <row r="185" spans="1:32" s="136" customFormat="1" ht="13.5" customHeight="1" x14ac:dyDescent="0.2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58"/>
      <c r="AF185" s="158"/>
    </row>
    <row r="186" spans="1:32" s="136" customFormat="1" ht="13.5" customHeight="1" x14ac:dyDescent="0.2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58"/>
      <c r="AF186" s="158"/>
    </row>
    <row r="187" spans="1:32" s="136" customFormat="1" ht="13.5" customHeight="1" x14ac:dyDescent="0.2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58"/>
      <c r="AF187" s="158"/>
    </row>
    <row r="188" spans="1:32" s="136" customFormat="1" ht="13.5" customHeight="1" x14ac:dyDescent="0.2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58"/>
      <c r="AF188" s="158"/>
    </row>
    <row r="189" spans="1:32" s="136" customFormat="1" ht="13.5" customHeight="1" x14ac:dyDescent="0.2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58"/>
      <c r="AF189" s="158"/>
    </row>
    <row r="190" spans="1:32" s="136" customFormat="1" ht="13.5" customHeight="1" x14ac:dyDescent="0.2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58"/>
      <c r="AF190" s="158"/>
    </row>
    <row r="191" spans="1:32" s="136" customFormat="1" ht="13.5" customHeight="1" x14ac:dyDescent="0.2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58"/>
      <c r="AF191" s="158"/>
    </row>
    <row r="192" spans="1:32" s="136" customFormat="1" ht="13.5" customHeight="1" x14ac:dyDescent="0.2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58"/>
      <c r="AF192" s="158"/>
    </row>
    <row r="193" spans="1:32" s="136" customFormat="1" ht="13.5" customHeight="1" x14ac:dyDescent="0.2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58"/>
      <c r="AF193" s="158"/>
    </row>
    <row r="194" spans="1:32" s="136" customFormat="1" ht="13.5" customHeight="1" x14ac:dyDescent="0.2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58"/>
      <c r="AF194" s="158"/>
    </row>
    <row r="195" spans="1:32" s="136" customFormat="1" ht="13.5" customHeight="1" x14ac:dyDescent="0.2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58"/>
      <c r="AF195" s="158"/>
    </row>
    <row r="196" spans="1:32" s="136" customFormat="1" ht="13.5" customHeight="1" x14ac:dyDescent="0.2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58"/>
      <c r="AF196" s="158"/>
    </row>
    <row r="197" spans="1:32" s="136" customFormat="1" ht="13.5" customHeight="1" x14ac:dyDescent="0.2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58"/>
      <c r="AF197" s="158"/>
    </row>
    <row r="198" spans="1:32" s="136" customFormat="1" ht="13.5" customHeight="1" x14ac:dyDescent="0.2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58"/>
      <c r="AF198" s="158"/>
    </row>
    <row r="199" spans="1:32" s="136" customFormat="1" ht="13.5" customHeight="1" x14ac:dyDescent="0.2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58"/>
      <c r="AF199" s="158"/>
    </row>
    <row r="200" spans="1:32" s="136" customFormat="1" ht="13.5" customHeight="1" x14ac:dyDescent="0.2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58"/>
      <c r="AF200" s="158"/>
    </row>
    <row r="201" spans="1:32" s="136" customFormat="1" ht="13.5" customHeight="1" x14ac:dyDescent="0.2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58"/>
      <c r="AF201" s="158"/>
    </row>
    <row r="202" spans="1:32" s="136" customFormat="1" ht="13.5" customHeight="1" x14ac:dyDescent="0.2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58"/>
      <c r="AF202" s="158"/>
    </row>
    <row r="203" spans="1:32" s="136" customFormat="1" ht="13.5" customHeight="1" x14ac:dyDescent="0.2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58"/>
      <c r="AF203" s="158"/>
    </row>
    <row r="204" spans="1:32" s="136" customFormat="1" ht="13.5" customHeight="1" x14ac:dyDescent="0.2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58"/>
      <c r="AF204" s="158"/>
    </row>
    <row r="205" spans="1:32" s="136" customFormat="1" ht="13.5" customHeight="1" x14ac:dyDescent="0.2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58"/>
      <c r="AF205" s="158"/>
    </row>
    <row r="206" spans="1:32" s="136" customFormat="1" ht="13.5" customHeight="1" x14ac:dyDescent="0.2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58"/>
      <c r="AF206" s="158"/>
    </row>
    <row r="207" spans="1:32" s="136" customFormat="1" ht="13.5" customHeight="1" x14ac:dyDescent="0.2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58"/>
      <c r="AF207" s="158"/>
    </row>
    <row r="208" spans="1:32" s="136" customFormat="1" ht="13.5" customHeight="1" x14ac:dyDescent="0.2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58"/>
      <c r="AF208" s="158"/>
    </row>
    <row r="209" spans="1:32" s="136" customFormat="1" ht="13.5" customHeight="1" x14ac:dyDescent="0.2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58"/>
      <c r="AF209" s="158"/>
    </row>
    <row r="210" spans="1:32" s="136" customFormat="1" ht="13.5" customHeight="1" x14ac:dyDescent="0.2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58"/>
      <c r="AF210" s="158"/>
    </row>
    <row r="211" spans="1:32" s="136" customFormat="1" ht="13.5" customHeight="1" x14ac:dyDescent="0.2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58"/>
      <c r="AF211" s="158"/>
    </row>
    <row r="212" spans="1:32" s="136" customFormat="1" ht="13.5" customHeight="1" x14ac:dyDescent="0.2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58"/>
      <c r="AF212" s="158"/>
    </row>
    <row r="213" spans="1:32" s="136" customFormat="1" ht="13.5" customHeight="1" x14ac:dyDescent="0.2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58"/>
      <c r="AF213" s="158"/>
    </row>
    <row r="214" spans="1:32" s="136" customFormat="1" ht="13.5" customHeight="1" x14ac:dyDescent="0.2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58"/>
      <c r="AF214" s="158"/>
    </row>
    <row r="215" spans="1:32" s="136" customFormat="1" ht="13.5" customHeight="1" x14ac:dyDescent="0.2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58"/>
      <c r="AF215" s="158"/>
    </row>
    <row r="216" spans="1:32" s="136" customFormat="1" ht="13.5" customHeight="1" x14ac:dyDescent="0.2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58"/>
      <c r="AF216" s="158"/>
    </row>
    <row r="217" spans="1:32" s="136" customFormat="1" ht="13.5" customHeight="1" x14ac:dyDescent="0.2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58"/>
      <c r="AF217" s="158"/>
    </row>
    <row r="218" spans="1:32" s="136" customFormat="1" ht="13.5" customHeight="1" x14ac:dyDescent="0.2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58"/>
      <c r="AF218" s="158"/>
    </row>
    <row r="219" spans="1:32" s="136" customFormat="1" ht="13.5" customHeight="1" x14ac:dyDescent="0.2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58"/>
      <c r="AF219" s="158"/>
    </row>
    <row r="220" spans="1:32" s="136" customFormat="1" ht="13.5" customHeight="1" x14ac:dyDescent="0.2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58"/>
      <c r="AF220" s="158"/>
    </row>
    <row r="221" spans="1:32" s="136" customFormat="1" ht="13.5" customHeight="1" x14ac:dyDescent="0.2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58"/>
      <c r="AF221" s="158"/>
    </row>
    <row r="222" spans="1:32" s="136" customFormat="1" ht="13.5" customHeight="1" x14ac:dyDescent="0.2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58"/>
      <c r="AF222" s="158"/>
    </row>
    <row r="223" spans="1:32" s="136" customFormat="1" ht="13.5" customHeight="1" x14ac:dyDescent="0.2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58"/>
      <c r="AF223" s="158"/>
    </row>
    <row r="224" spans="1:32" s="136" customFormat="1" ht="13.5" customHeight="1" x14ac:dyDescent="0.2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58"/>
      <c r="AF224" s="158"/>
    </row>
    <row r="225" spans="1:32" s="136" customFormat="1" ht="13.5" customHeight="1" x14ac:dyDescent="0.2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58"/>
      <c r="AF225" s="158"/>
    </row>
    <row r="226" spans="1:32" s="136" customFormat="1" ht="13.5" customHeight="1" x14ac:dyDescent="0.2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58"/>
      <c r="AF226" s="158"/>
    </row>
    <row r="227" spans="1:32" s="136" customFormat="1" ht="13.5" customHeight="1" x14ac:dyDescent="0.2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58"/>
      <c r="AF227" s="158"/>
    </row>
    <row r="228" spans="1:32" s="136" customFormat="1" ht="13.5" customHeight="1" x14ac:dyDescent="0.2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58"/>
      <c r="AF228" s="158"/>
    </row>
    <row r="229" spans="1:32" s="136" customFormat="1" ht="13.5" customHeight="1" x14ac:dyDescent="0.2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58"/>
      <c r="AF229" s="158"/>
    </row>
    <row r="230" spans="1:32" s="136" customFormat="1" ht="13.5" customHeight="1" x14ac:dyDescent="0.2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58"/>
      <c r="AF230" s="158"/>
    </row>
    <row r="231" spans="1:32" s="136" customFormat="1" ht="13.5" customHeight="1" x14ac:dyDescent="0.2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58"/>
      <c r="AF231" s="158"/>
    </row>
    <row r="232" spans="1:32" s="136" customFormat="1" ht="13.5" customHeight="1" x14ac:dyDescent="0.2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58"/>
      <c r="AF232" s="158"/>
    </row>
    <row r="233" spans="1:32" s="136" customFormat="1" ht="13.5" customHeight="1" x14ac:dyDescent="0.2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58"/>
      <c r="AF233" s="158"/>
    </row>
    <row r="234" spans="1:32" s="136" customFormat="1" ht="13.5" customHeight="1" x14ac:dyDescent="0.2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58"/>
      <c r="AF234" s="158"/>
    </row>
    <row r="235" spans="1:32" s="136" customFormat="1" ht="13.5" customHeight="1" x14ac:dyDescent="0.2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58"/>
      <c r="AF235" s="158"/>
    </row>
    <row r="236" spans="1:32" s="136" customFormat="1" ht="13.5" customHeight="1" x14ac:dyDescent="0.2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58"/>
      <c r="AF236" s="158"/>
    </row>
    <row r="237" spans="1:32" s="136" customFormat="1" ht="13.5" customHeight="1" x14ac:dyDescent="0.2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58"/>
      <c r="AF237" s="158"/>
    </row>
    <row r="238" spans="1:32" s="136" customFormat="1" ht="13.5" customHeight="1" x14ac:dyDescent="0.2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58"/>
      <c r="AF238" s="158"/>
    </row>
    <row r="239" spans="1:32" s="136" customFormat="1" ht="13.5" customHeight="1" x14ac:dyDescent="0.2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58"/>
      <c r="AF239" s="158"/>
    </row>
    <row r="240" spans="1:32" s="136" customFormat="1" ht="13.5" customHeight="1" x14ac:dyDescent="0.2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58"/>
      <c r="AF240" s="158"/>
    </row>
    <row r="241" spans="1:32" s="136" customFormat="1" ht="13.5" customHeight="1" x14ac:dyDescent="0.2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58"/>
      <c r="AF241" s="158"/>
    </row>
    <row r="242" spans="1:32" s="136" customFormat="1" ht="13.5" customHeight="1" x14ac:dyDescent="0.2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58"/>
      <c r="AF242" s="158"/>
    </row>
    <row r="243" spans="1:32" s="136" customFormat="1" ht="13.5" customHeight="1" x14ac:dyDescent="0.2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58"/>
      <c r="AF243" s="158"/>
    </row>
    <row r="244" spans="1:32" s="136" customFormat="1" ht="13.5" customHeight="1" x14ac:dyDescent="0.2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58"/>
      <c r="AF244" s="158"/>
    </row>
    <row r="245" spans="1:32" s="136" customFormat="1" ht="13.5" customHeight="1" x14ac:dyDescent="0.2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58"/>
      <c r="AF245" s="158"/>
    </row>
    <row r="246" spans="1:32" s="136" customFormat="1" ht="13.5" customHeight="1" x14ac:dyDescent="0.2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58"/>
      <c r="AF246" s="158"/>
    </row>
    <row r="247" spans="1:32" s="136" customFormat="1" ht="13.5" customHeight="1" x14ac:dyDescent="0.2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58"/>
      <c r="AF247" s="158"/>
    </row>
    <row r="248" spans="1:32" s="136" customFormat="1" ht="13.5" customHeight="1" x14ac:dyDescent="0.2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58"/>
      <c r="AF248" s="158"/>
    </row>
    <row r="249" spans="1:32" s="136" customFormat="1" ht="13.5" customHeight="1" x14ac:dyDescent="0.2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58"/>
      <c r="AF249" s="158"/>
    </row>
    <row r="250" spans="1:32" s="136" customFormat="1" ht="13.5" customHeight="1" x14ac:dyDescent="0.2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58"/>
      <c r="AF250" s="158"/>
    </row>
    <row r="251" spans="1:32" s="136" customFormat="1" ht="13.5" customHeight="1" x14ac:dyDescent="0.2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58"/>
      <c r="AF251" s="158"/>
    </row>
    <row r="252" spans="1:32" s="136" customFormat="1" ht="13.5" customHeight="1" x14ac:dyDescent="0.2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58"/>
      <c r="AF252" s="158"/>
    </row>
    <row r="253" spans="1:32" s="136" customFormat="1" ht="13.5" customHeight="1" x14ac:dyDescent="0.2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58"/>
      <c r="AF253" s="158"/>
    </row>
    <row r="254" spans="1:32" s="136" customFormat="1" ht="13.5" customHeight="1" x14ac:dyDescent="0.2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58"/>
      <c r="AF254" s="158"/>
    </row>
    <row r="255" spans="1:32" s="136" customFormat="1" ht="13.5" customHeight="1" x14ac:dyDescent="0.2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58"/>
      <c r="AF255" s="158"/>
    </row>
    <row r="256" spans="1:32" s="136" customFormat="1" ht="13.5" customHeight="1" x14ac:dyDescent="0.2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58"/>
      <c r="AF256" s="158"/>
    </row>
    <row r="257" spans="1:32" s="136" customFormat="1" ht="13.5" customHeight="1" x14ac:dyDescent="0.2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58"/>
      <c r="AF257" s="158"/>
    </row>
    <row r="258" spans="1:32" s="136" customFormat="1" ht="13.5" customHeight="1" x14ac:dyDescent="0.2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58"/>
      <c r="AF258" s="158"/>
    </row>
    <row r="259" spans="1:32" s="136" customFormat="1" ht="13.5" customHeight="1" x14ac:dyDescent="0.2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58"/>
      <c r="AF259" s="158"/>
    </row>
    <row r="260" spans="1:32" s="136" customFormat="1" ht="13.5" customHeight="1" x14ac:dyDescent="0.2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58"/>
      <c r="AF260" s="158"/>
    </row>
    <row r="261" spans="1:32" s="136" customFormat="1" ht="13.5" customHeight="1" x14ac:dyDescent="0.2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58"/>
      <c r="AF261" s="158"/>
    </row>
    <row r="262" spans="1:32" s="136" customFormat="1" ht="13.5" customHeight="1" x14ac:dyDescent="0.2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58"/>
      <c r="AF262" s="158"/>
    </row>
    <row r="263" spans="1:32" s="136" customFormat="1" ht="13.5" customHeight="1" x14ac:dyDescent="0.2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58"/>
      <c r="AF263" s="158"/>
    </row>
    <row r="264" spans="1:32" s="136" customFormat="1" ht="13.5" customHeight="1" x14ac:dyDescent="0.2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58"/>
      <c r="AF264" s="158"/>
    </row>
    <row r="265" spans="1:32" s="136" customFormat="1" ht="13.5" customHeight="1" x14ac:dyDescent="0.2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58"/>
      <c r="AF265" s="158"/>
    </row>
    <row r="266" spans="1:32" s="136" customFormat="1" ht="13.5" customHeight="1" x14ac:dyDescent="0.2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58"/>
      <c r="AF266" s="158"/>
    </row>
    <row r="267" spans="1:32" s="136" customFormat="1" ht="13.5" customHeight="1" x14ac:dyDescent="0.2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58"/>
      <c r="AF267" s="158"/>
    </row>
    <row r="268" spans="1:32" s="136" customFormat="1" ht="13.5" customHeight="1" x14ac:dyDescent="0.2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58"/>
      <c r="AF268" s="158"/>
    </row>
    <row r="269" spans="1:32" s="136" customFormat="1" ht="13.5" customHeight="1" x14ac:dyDescent="0.2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58"/>
      <c r="AF269" s="158"/>
    </row>
    <row r="270" spans="1:32" s="136" customFormat="1" ht="13.5" customHeight="1" x14ac:dyDescent="0.2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58"/>
      <c r="AF270" s="158"/>
    </row>
    <row r="271" spans="1:32" s="136" customFormat="1" ht="13.5" customHeight="1" x14ac:dyDescent="0.2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58"/>
      <c r="AF271" s="158"/>
    </row>
    <row r="272" spans="1:32" s="136" customFormat="1" ht="13.5" customHeight="1" x14ac:dyDescent="0.2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58"/>
      <c r="AF272" s="158"/>
    </row>
    <row r="273" spans="1:32" s="136" customFormat="1" ht="13.5" customHeight="1" x14ac:dyDescent="0.2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58"/>
      <c r="AF273" s="158"/>
    </row>
    <row r="274" spans="1:32" s="136" customFormat="1" ht="13.5" customHeight="1" x14ac:dyDescent="0.2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58"/>
      <c r="AF274" s="158"/>
    </row>
    <row r="275" spans="1:32" s="136" customFormat="1" ht="13.5" customHeight="1" x14ac:dyDescent="0.2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58"/>
      <c r="AF275" s="158"/>
    </row>
    <row r="276" spans="1:32" s="136" customFormat="1" ht="13.5" customHeight="1" x14ac:dyDescent="0.2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58"/>
      <c r="AF276" s="158"/>
    </row>
    <row r="277" spans="1:32" s="136" customFormat="1" ht="13.5" customHeight="1" x14ac:dyDescent="0.2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58"/>
      <c r="AF277" s="158"/>
    </row>
    <row r="278" spans="1:32" s="136" customFormat="1" ht="13.5" customHeight="1" x14ac:dyDescent="0.2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58"/>
      <c r="AF278" s="158"/>
    </row>
    <row r="279" spans="1:32" s="136" customFormat="1" ht="13.5" customHeight="1" x14ac:dyDescent="0.2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58"/>
      <c r="AF279" s="158"/>
    </row>
    <row r="280" spans="1:32" s="136" customFormat="1" ht="13.5" customHeight="1" x14ac:dyDescent="0.2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58"/>
      <c r="AF280" s="158"/>
    </row>
    <row r="281" spans="1:32" s="136" customFormat="1" ht="13.5" customHeight="1" x14ac:dyDescent="0.2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58"/>
      <c r="AF281" s="158"/>
    </row>
    <row r="282" spans="1:32" s="136" customFormat="1" ht="13.5" customHeight="1" x14ac:dyDescent="0.2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58"/>
      <c r="AF282" s="158"/>
    </row>
    <row r="283" spans="1:32" s="136" customFormat="1" ht="13.5" customHeight="1" x14ac:dyDescent="0.2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58"/>
      <c r="AF283" s="158"/>
    </row>
    <row r="284" spans="1:32" s="136" customFormat="1" ht="13.5" customHeight="1" x14ac:dyDescent="0.2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58"/>
      <c r="AF284" s="158"/>
    </row>
    <row r="285" spans="1:32" s="136" customFormat="1" ht="13.5" customHeight="1" x14ac:dyDescent="0.2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58"/>
      <c r="AF285" s="158"/>
    </row>
    <row r="286" spans="1:32" s="136" customFormat="1" ht="13.5" customHeight="1" x14ac:dyDescent="0.2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58"/>
      <c r="AF286" s="158"/>
    </row>
    <row r="287" spans="1:32" s="136" customFormat="1" ht="13.5" customHeight="1" x14ac:dyDescent="0.2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58"/>
      <c r="AF287" s="158"/>
    </row>
    <row r="288" spans="1:32" s="136" customFormat="1" ht="13.5" customHeight="1" x14ac:dyDescent="0.2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58"/>
      <c r="AF288" s="158"/>
    </row>
    <row r="289" spans="1:32" s="136" customFormat="1" ht="13.5" customHeight="1" x14ac:dyDescent="0.2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58"/>
      <c r="AF289" s="158"/>
    </row>
    <row r="290" spans="1:32" s="136" customFormat="1" ht="13.5" customHeight="1" x14ac:dyDescent="0.2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58"/>
      <c r="AF290" s="158"/>
    </row>
    <row r="291" spans="1:32" s="136" customFormat="1" ht="13.5" customHeight="1" x14ac:dyDescent="0.2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58"/>
      <c r="AF291" s="158"/>
    </row>
    <row r="292" spans="1:32" s="136" customFormat="1" ht="13.5" customHeight="1" x14ac:dyDescent="0.2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58"/>
      <c r="AF292" s="158"/>
    </row>
    <row r="293" spans="1:32" s="136" customFormat="1" ht="13.5" customHeight="1" x14ac:dyDescent="0.2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58"/>
      <c r="AF293" s="158"/>
    </row>
    <row r="294" spans="1:32" s="136" customFormat="1" ht="13.5" customHeight="1" x14ac:dyDescent="0.2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58"/>
      <c r="AF294" s="158"/>
    </row>
    <row r="295" spans="1:32" s="136" customFormat="1" ht="13.5" customHeight="1" x14ac:dyDescent="0.2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58"/>
      <c r="AF295" s="158"/>
    </row>
    <row r="296" spans="1:32" s="136" customFormat="1" ht="13.5" customHeight="1" x14ac:dyDescent="0.2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58"/>
      <c r="AF296" s="158"/>
    </row>
    <row r="297" spans="1:32" s="136" customFormat="1" ht="13.5" customHeight="1" x14ac:dyDescent="0.2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58"/>
      <c r="AF297" s="158"/>
    </row>
    <row r="298" spans="1:32" s="136" customFormat="1" ht="13.5" customHeight="1" x14ac:dyDescent="0.2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58"/>
      <c r="AF298" s="158"/>
    </row>
    <row r="299" spans="1:32" s="136" customFormat="1" ht="13.5" customHeight="1" x14ac:dyDescent="0.2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58"/>
      <c r="AF299" s="158"/>
    </row>
    <row r="300" spans="1:32" s="136" customFormat="1" ht="13.5" customHeight="1" x14ac:dyDescent="0.2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58"/>
      <c r="AF300" s="158"/>
    </row>
    <row r="301" spans="1:32" s="136" customFormat="1" ht="13.5" customHeight="1" x14ac:dyDescent="0.2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58"/>
      <c r="AF301" s="158"/>
    </row>
    <row r="302" spans="1:32" s="136" customFormat="1" ht="13.5" customHeight="1" x14ac:dyDescent="0.2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58"/>
      <c r="AF302" s="158"/>
    </row>
    <row r="303" spans="1:32" s="136" customFormat="1" ht="13.5" customHeight="1" x14ac:dyDescent="0.2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58"/>
      <c r="AF303" s="158"/>
    </row>
    <row r="304" spans="1:32" s="136" customFormat="1" ht="13.5" customHeight="1" x14ac:dyDescent="0.2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58"/>
      <c r="AF304" s="158"/>
    </row>
    <row r="305" spans="1:32" s="136" customFormat="1" ht="13.5" customHeight="1" x14ac:dyDescent="0.2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58"/>
      <c r="AF305" s="158"/>
    </row>
    <row r="306" spans="1:32" s="136" customFormat="1" ht="13.5" customHeight="1" x14ac:dyDescent="0.2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58"/>
      <c r="AF306" s="158"/>
    </row>
    <row r="307" spans="1:32" s="136" customFormat="1" ht="13.5" customHeight="1" x14ac:dyDescent="0.2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58"/>
      <c r="AF307" s="158"/>
    </row>
    <row r="308" spans="1:32" s="136" customFormat="1" ht="13.5" customHeight="1" x14ac:dyDescent="0.2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58"/>
      <c r="AF308" s="158"/>
    </row>
    <row r="309" spans="1:32" s="136" customFormat="1" ht="13.5" customHeight="1" x14ac:dyDescent="0.2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58"/>
      <c r="AF309" s="158"/>
    </row>
    <row r="310" spans="1:32" s="136" customFormat="1" ht="13.5" customHeight="1" x14ac:dyDescent="0.2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58"/>
      <c r="AF310" s="158"/>
    </row>
    <row r="311" spans="1:32" s="136" customFormat="1" ht="13.5" customHeight="1" x14ac:dyDescent="0.2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58"/>
      <c r="AF311" s="158"/>
    </row>
    <row r="312" spans="1:32" s="136" customFormat="1" ht="13.5" customHeight="1" x14ac:dyDescent="0.2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58"/>
      <c r="AF312" s="158"/>
    </row>
    <row r="313" spans="1:32" s="136" customFormat="1" ht="13.5" customHeight="1" x14ac:dyDescent="0.2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58"/>
      <c r="AF313" s="158"/>
    </row>
    <row r="314" spans="1:32" s="136" customFormat="1" ht="13.5" customHeight="1" x14ac:dyDescent="0.2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58"/>
      <c r="AF314" s="158"/>
    </row>
    <row r="315" spans="1:32" s="136" customFormat="1" ht="13.5" customHeight="1" x14ac:dyDescent="0.2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58"/>
      <c r="AF315" s="158"/>
    </row>
    <row r="316" spans="1:32" s="136" customFormat="1" ht="13.5" customHeight="1" x14ac:dyDescent="0.2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58"/>
      <c r="AF316" s="158"/>
    </row>
    <row r="317" spans="1:32" s="136" customFormat="1" ht="13.5" customHeight="1" x14ac:dyDescent="0.2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58"/>
      <c r="AF317" s="158"/>
    </row>
    <row r="318" spans="1:32" s="136" customFormat="1" ht="13.5" customHeight="1" x14ac:dyDescent="0.2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58"/>
      <c r="AF318" s="158"/>
    </row>
    <row r="319" spans="1:32" s="136" customFormat="1" ht="13.5" customHeight="1" x14ac:dyDescent="0.2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58"/>
      <c r="AF319" s="158"/>
    </row>
    <row r="320" spans="1:32" s="136" customFormat="1" ht="13.5" customHeight="1" x14ac:dyDescent="0.2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58"/>
      <c r="AF320" s="158"/>
    </row>
    <row r="321" spans="1:32" s="136" customFormat="1" ht="13.5" customHeight="1" x14ac:dyDescent="0.2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58"/>
      <c r="AF321" s="158"/>
    </row>
    <row r="322" spans="1:32" s="136" customFormat="1" ht="13.5" customHeight="1" x14ac:dyDescent="0.2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58"/>
      <c r="AF322" s="158"/>
    </row>
    <row r="323" spans="1:32" s="136" customFormat="1" ht="13.5" customHeight="1" x14ac:dyDescent="0.2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58"/>
      <c r="AF323" s="158"/>
    </row>
    <row r="324" spans="1:32" s="136" customFormat="1" ht="13.5" customHeight="1" x14ac:dyDescent="0.2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58"/>
      <c r="AF324" s="158"/>
    </row>
    <row r="325" spans="1:32" s="136" customFormat="1" ht="13.5" customHeight="1" x14ac:dyDescent="0.2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58"/>
      <c r="AF325" s="158"/>
    </row>
    <row r="326" spans="1:32" s="136" customFormat="1" ht="13.5" customHeight="1" x14ac:dyDescent="0.2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58"/>
      <c r="AF326" s="158"/>
    </row>
    <row r="327" spans="1:32" s="136" customFormat="1" ht="13.5" customHeight="1" x14ac:dyDescent="0.2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58"/>
      <c r="AF327" s="158"/>
    </row>
    <row r="328" spans="1:32" s="136" customFormat="1" ht="13.5" customHeight="1" x14ac:dyDescent="0.2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58"/>
      <c r="AF328" s="158"/>
    </row>
    <row r="329" spans="1:32" s="136" customFormat="1" ht="13.5" customHeight="1" x14ac:dyDescent="0.2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58"/>
      <c r="AF329" s="158"/>
    </row>
    <row r="330" spans="1:32" s="136" customFormat="1" ht="13.5" customHeight="1" x14ac:dyDescent="0.2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58"/>
      <c r="AF330" s="158"/>
    </row>
    <row r="331" spans="1:32" s="136" customFormat="1" ht="13.5" customHeight="1" x14ac:dyDescent="0.2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58"/>
      <c r="AF331" s="158"/>
    </row>
    <row r="332" spans="1:32" s="136" customFormat="1" ht="13.5" customHeight="1" x14ac:dyDescent="0.2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58"/>
      <c r="AF332" s="158"/>
    </row>
    <row r="333" spans="1:32" s="136" customFormat="1" ht="13.5" customHeight="1" x14ac:dyDescent="0.2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58"/>
      <c r="AF333" s="158"/>
    </row>
    <row r="334" spans="1:32" s="136" customFormat="1" ht="13.5" customHeight="1" x14ac:dyDescent="0.2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58"/>
      <c r="AF334" s="158"/>
    </row>
    <row r="335" spans="1:32" s="136" customFormat="1" ht="13.5" customHeight="1" x14ac:dyDescent="0.2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58"/>
      <c r="AF335" s="158"/>
    </row>
    <row r="336" spans="1:32" s="136" customFormat="1" ht="13.5" customHeight="1" x14ac:dyDescent="0.2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58"/>
      <c r="AF336" s="158"/>
    </row>
    <row r="337" spans="1:32" s="136" customFormat="1" ht="13.5" customHeight="1" x14ac:dyDescent="0.2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58"/>
      <c r="AF337" s="158"/>
    </row>
    <row r="338" spans="1:32" s="136" customFormat="1" ht="13.5" customHeight="1" x14ac:dyDescent="0.2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58"/>
      <c r="AF338" s="158"/>
    </row>
    <row r="339" spans="1:32" s="136" customFormat="1" ht="13.5" customHeight="1" x14ac:dyDescent="0.2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58"/>
      <c r="AF339" s="158"/>
    </row>
    <row r="340" spans="1:32" s="136" customFormat="1" ht="13.5" customHeight="1" x14ac:dyDescent="0.2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58"/>
      <c r="AF340" s="158"/>
    </row>
    <row r="341" spans="1:32" s="136" customFormat="1" ht="13.5" customHeight="1" x14ac:dyDescent="0.2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58"/>
      <c r="AF341" s="158"/>
    </row>
    <row r="342" spans="1:32" s="136" customFormat="1" ht="13.5" customHeight="1" x14ac:dyDescent="0.2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58"/>
      <c r="AF342" s="158"/>
    </row>
    <row r="343" spans="1:32" s="136" customFormat="1" ht="13.5" customHeight="1" x14ac:dyDescent="0.2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58"/>
      <c r="AF343" s="158"/>
    </row>
    <row r="344" spans="1:32" s="136" customFormat="1" ht="13.5" customHeight="1" x14ac:dyDescent="0.2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58"/>
      <c r="AF344" s="158"/>
    </row>
    <row r="345" spans="1:32" s="136" customFormat="1" ht="13.5" customHeight="1" x14ac:dyDescent="0.2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58"/>
      <c r="AF345" s="158"/>
    </row>
    <row r="346" spans="1:32" s="136" customFormat="1" ht="13.5" customHeight="1" x14ac:dyDescent="0.2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58"/>
      <c r="AF346" s="158"/>
    </row>
    <row r="347" spans="1:32" s="136" customFormat="1" ht="13.5" customHeight="1" x14ac:dyDescent="0.2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58"/>
      <c r="AF347" s="158"/>
    </row>
    <row r="348" spans="1:32" s="136" customFormat="1" ht="13.5" customHeight="1" x14ac:dyDescent="0.2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58"/>
      <c r="AF348" s="158"/>
    </row>
    <row r="349" spans="1:32" s="136" customFormat="1" ht="13.5" customHeight="1" x14ac:dyDescent="0.2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58"/>
      <c r="AF349" s="158"/>
    </row>
    <row r="350" spans="1:32" s="136" customFormat="1" ht="13.5" customHeight="1" x14ac:dyDescent="0.2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58"/>
      <c r="AF350" s="158"/>
    </row>
    <row r="351" spans="1:32" s="136" customFormat="1" ht="13.5" customHeight="1" x14ac:dyDescent="0.2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58"/>
      <c r="AF351" s="158"/>
    </row>
    <row r="352" spans="1:32" s="136" customFormat="1" ht="13.5" customHeight="1" x14ac:dyDescent="0.2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58"/>
      <c r="AF352" s="158"/>
    </row>
    <row r="353" spans="1:32" s="136" customFormat="1" ht="13.5" customHeight="1" x14ac:dyDescent="0.2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58"/>
      <c r="AF353" s="158"/>
    </row>
    <row r="354" spans="1:32" s="136" customFormat="1" ht="13.5" customHeight="1" x14ac:dyDescent="0.2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58"/>
      <c r="AF354" s="158"/>
    </row>
    <row r="355" spans="1:32" s="136" customFormat="1" ht="13.5" customHeight="1" x14ac:dyDescent="0.2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58"/>
      <c r="AF355" s="158"/>
    </row>
    <row r="356" spans="1:32" s="136" customFormat="1" ht="13.5" customHeight="1" x14ac:dyDescent="0.2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58"/>
      <c r="AF356" s="158"/>
    </row>
    <row r="357" spans="1:32" s="136" customFormat="1" ht="13.5" customHeight="1" x14ac:dyDescent="0.2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58"/>
      <c r="AF357" s="158"/>
    </row>
    <row r="358" spans="1:32" s="136" customFormat="1" ht="13.5" customHeight="1" x14ac:dyDescent="0.2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58"/>
      <c r="AF358" s="158"/>
    </row>
    <row r="359" spans="1:32" s="136" customFormat="1" ht="13.5" customHeight="1" x14ac:dyDescent="0.2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58"/>
      <c r="AF359" s="158"/>
    </row>
    <row r="360" spans="1:32" s="136" customFormat="1" ht="13.5" customHeight="1" x14ac:dyDescent="0.2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58"/>
      <c r="AF360" s="158"/>
    </row>
    <row r="361" spans="1:32" s="136" customFormat="1" ht="13.5" customHeight="1" x14ac:dyDescent="0.2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58"/>
      <c r="AF361" s="158"/>
    </row>
    <row r="362" spans="1:32" s="136" customFormat="1" ht="13.5" customHeight="1" x14ac:dyDescent="0.2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58"/>
      <c r="AF362" s="158"/>
    </row>
    <row r="363" spans="1:32" s="136" customFormat="1" ht="13.5" customHeight="1" x14ac:dyDescent="0.2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58"/>
      <c r="AF363" s="158"/>
    </row>
    <row r="364" spans="1:32" s="136" customFormat="1" ht="13.5" customHeight="1" x14ac:dyDescent="0.2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58"/>
      <c r="AF364" s="158"/>
    </row>
    <row r="365" spans="1:32" s="136" customFormat="1" ht="13.5" customHeight="1" x14ac:dyDescent="0.2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58"/>
      <c r="AF365" s="158"/>
    </row>
    <row r="366" spans="1:32" s="136" customFormat="1" ht="13.5" customHeight="1" x14ac:dyDescent="0.2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58"/>
      <c r="AF366" s="158"/>
    </row>
    <row r="367" spans="1:32" s="136" customFormat="1" ht="13.5" customHeight="1" x14ac:dyDescent="0.2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58"/>
      <c r="AF367" s="158"/>
    </row>
    <row r="368" spans="1:32" s="136" customFormat="1" ht="13.5" customHeight="1" x14ac:dyDescent="0.2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58"/>
      <c r="AF368" s="158"/>
    </row>
    <row r="369" spans="1:32" s="136" customFormat="1" ht="13.5" customHeight="1" x14ac:dyDescent="0.2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58"/>
      <c r="AF369" s="158"/>
    </row>
    <row r="370" spans="1:32" s="136" customFormat="1" ht="13.5" customHeight="1" x14ac:dyDescent="0.2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58"/>
      <c r="AF370" s="158"/>
    </row>
    <row r="371" spans="1:32" s="136" customFormat="1" ht="13.5" customHeight="1" x14ac:dyDescent="0.2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58"/>
      <c r="AF371" s="158"/>
    </row>
    <row r="372" spans="1:32" s="136" customFormat="1" ht="13.5" customHeight="1" x14ac:dyDescent="0.2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58"/>
      <c r="AF372" s="158"/>
    </row>
    <row r="373" spans="1:32" s="136" customFormat="1" ht="13.5" customHeight="1" x14ac:dyDescent="0.2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58"/>
      <c r="AF373" s="158"/>
    </row>
    <row r="374" spans="1:32" s="136" customFormat="1" ht="13.5" customHeight="1" x14ac:dyDescent="0.2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58"/>
      <c r="AF374" s="158"/>
    </row>
    <row r="375" spans="1:32" s="136" customFormat="1" ht="13.5" customHeight="1" x14ac:dyDescent="0.2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58"/>
      <c r="AF375" s="158"/>
    </row>
    <row r="376" spans="1:32" s="136" customFormat="1" ht="13.5" customHeight="1" x14ac:dyDescent="0.2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58"/>
      <c r="AF376" s="158"/>
    </row>
    <row r="377" spans="1:32" s="136" customFormat="1" ht="13.5" customHeight="1" x14ac:dyDescent="0.2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58"/>
      <c r="AF377" s="158"/>
    </row>
    <row r="378" spans="1:32" s="136" customFormat="1" ht="13.5" customHeight="1" x14ac:dyDescent="0.2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58"/>
      <c r="AF378" s="158"/>
    </row>
    <row r="379" spans="1:32" s="136" customFormat="1" ht="13.5" customHeight="1" x14ac:dyDescent="0.2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58"/>
      <c r="AF379" s="158"/>
    </row>
    <row r="380" spans="1:32" s="136" customFormat="1" ht="13.5" customHeight="1" x14ac:dyDescent="0.2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58"/>
      <c r="AF380" s="158"/>
    </row>
    <row r="381" spans="1:32" s="136" customFormat="1" ht="13.5" customHeight="1" x14ac:dyDescent="0.2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58"/>
      <c r="AF381" s="158"/>
    </row>
    <row r="382" spans="1:32" s="136" customFormat="1" ht="13.5" customHeight="1" x14ac:dyDescent="0.2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58"/>
      <c r="AF382" s="158"/>
    </row>
    <row r="383" spans="1:32" s="136" customFormat="1" ht="13.5" customHeight="1" x14ac:dyDescent="0.2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58"/>
      <c r="AF383" s="158"/>
    </row>
    <row r="384" spans="1:32" s="136" customFormat="1" ht="13.5" customHeight="1" x14ac:dyDescent="0.2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58"/>
      <c r="AF384" s="158"/>
    </row>
    <row r="385" spans="1:32" s="136" customFormat="1" ht="13.5" customHeight="1" x14ac:dyDescent="0.2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58"/>
      <c r="AF385" s="158"/>
    </row>
    <row r="386" spans="1:32" s="136" customFormat="1" ht="13.5" customHeight="1" x14ac:dyDescent="0.2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58"/>
      <c r="AF386" s="158"/>
    </row>
    <row r="387" spans="1:32" s="136" customFormat="1" ht="13.5" customHeight="1" x14ac:dyDescent="0.2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58"/>
      <c r="AF387" s="158"/>
    </row>
    <row r="388" spans="1:32" s="136" customFormat="1" ht="13.5" customHeight="1" x14ac:dyDescent="0.2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58"/>
      <c r="AF388" s="158"/>
    </row>
    <row r="389" spans="1:32" s="136" customFormat="1" ht="13.5" customHeight="1" x14ac:dyDescent="0.2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58"/>
      <c r="AF389" s="158"/>
    </row>
    <row r="390" spans="1:32" s="136" customFormat="1" ht="13.5" customHeight="1" x14ac:dyDescent="0.2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58"/>
      <c r="AF390" s="158"/>
    </row>
    <row r="391" spans="1:32" s="136" customFormat="1" ht="13.5" customHeight="1" x14ac:dyDescent="0.2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58"/>
      <c r="AF391" s="158"/>
    </row>
    <row r="392" spans="1:32" s="136" customFormat="1" ht="13.5" customHeight="1" x14ac:dyDescent="0.2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58"/>
      <c r="AF392" s="158"/>
    </row>
    <row r="393" spans="1:32" s="136" customFormat="1" ht="13.5" customHeight="1" x14ac:dyDescent="0.2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58"/>
      <c r="AF393" s="158"/>
    </row>
    <row r="394" spans="1:32" s="136" customFormat="1" ht="13.5" customHeight="1" x14ac:dyDescent="0.2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58"/>
      <c r="AF394" s="158"/>
    </row>
    <row r="395" spans="1:32" s="136" customFormat="1" ht="13.5" customHeight="1" x14ac:dyDescent="0.2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58"/>
      <c r="AF395" s="158"/>
    </row>
    <row r="396" spans="1:32" s="136" customFormat="1" ht="13.5" customHeight="1" x14ac:dyDescent="0.2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58"/>
      <c r="AF396" s="158"/>
    </row>
    <row r="397" spans="1:32" s="136" customFormat="1" ht="13.5" customHeight="1" x14ac:dyDescent="0.2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58"/>
      <c r="AF397" s="158"/>
    </row>
    <row r="398" spans="1:32" s="136" customFormat="1" ht="13.5" customHeight="1" x14ac:dyDescent="0.2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58"/>
      <c r="AF398" s="158"/>
    </row>
    <row r="399" spans="1:32" s="136" customFormat="1" ht="13.5" customHeight="1" x14ac:dyDescent="0.2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58"/>
      <c r="AF399" s="158"/>
    </row>
    <row r="400" spans="1:32" s="136" customFormat="1" ht="13.5" customHeight="1" x14ac:dyDescent="0.2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58"/>
      <c r="AF400" s="158"/>
    </row>
    <row r="401" spans="1:32" s="136" customFormat="1" ht="13.5" customHeight="1" x14ac:dyDescent="0.2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58"/>
      <c r="AF401" s="158"/>
    </row>
    <row r="402" spans="1:32" s="136" customFormat="1" ht="13.5" customHeight="1" x14ac:dyDescent="0.2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58"/>
      <c r="AF402" s="158"/>
    </row>
    <row r="403" spans="1:32" s="136" customFormat="1" ht="13.5" customHeight="1" x14ac:dyDescent="0.2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58"/>
      <c r="AF403" s="158"/>
    </row>
    <row r="404" spans="1:32" s="136" customFormat="1" ht="13.5" customHeight="1" x14ac:dyDescent="0.2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58"/>
      <c r="AF404" s="158"/>
    </row>
    <row r="405" spans="1:32" s="136" customFormat="1" ht="13.5" customHeight="1" x14ac:dyDescent="0.2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58"/>
      <c r="AF405" s="158"/>
    </row>
    <row r="406" spans="1:32" s="136" customFormat="1" ht="13.5" customHeight="1" x14ac:dyDescent="0.2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58"/>
      <c r="AF406" s="158"/>
    </row>
    <row r="407" spans="1:32" s="136" customFormat="1" ht="13.5" customHeight="1" x14ac:dyDescent="0.2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58"/>
      <c r="AF407" s="158"/>
    </row>
    <row r="408" spans="1:32" s="136" customFormat="1" ht="13.5" customHeight="1" x14ac:dyDescent="0.2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58"/>
      <c r="AF408" s="158"/>
    </row>
    <row r="409" spans="1:32" s="136" customFormat="1" ht="13.5" customHeight="1" x14ac:dyDescent="0.2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58"/>
      <c r="AF409" s="158"/>
    </row>
    <row r="410" spans="1:32" s="136" customFormat="1" ht="13.5" customHeight="1" x14ac:dyDescent="0.2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58"/>
      <c r="AF410" s="158"/>
    </row>
    <row r="411" spans="1:32" s="136" customFormat="1" ht="13.5" customHeight="1" x14ac:dyDescent="0.2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58"/>
      <c r="AF411" s="158"/>
    </row>
    <row r="412" spans="1:32" s="136" customFormat="1" ht="13.5" customHeight="1" x14ac:dyDescent="0.2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58"/>
      <c r="AF412" s="158"/>
    </row>
    <row r="413" spans="1:32" s="136" customFormat="1" ht="13.5" customHeight="1" x14ac:dyDescent="0.2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58"/>
      <c r="AF413" s="158"/>
    </row>
    <row r="414" spans="1:32" s="136" customFormat="1" ht="13.5" customHeight="1" x14ac:dyDescent="0.2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58"/>
      <c r="AF414" s="158"/>
    </row>
    <row r="415" spans="1:32" s="136" customFormat="1" ht="13.5" customHeight="1" x14ac:dyDescent="0.2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58"/>
      <c r="AF415" s="158"/>
    </row>
    <row r="416" spans="1:32" s="136" customFormat="1" ht="13.5" customHeight="1" x14ac:dyDescent="0.2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58"/>
      <c r="AF416" s="158"/>
    </row>
    <row r="417" spans="1:32" s="136" customFormat="1" ht="13.5" customHeight="1" x14ac:dyDescent="0.2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58"/>
      <c r="AF417" s="158"/>
    </row>
    <row r="418" spans="1:32" s="136" customFormat="1" ht="13.5" customHeight="1" x14ac:dyDescent="0.2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58"/>
      <c r="AF418" s="158"/>
    </row>
    <row r="419" spans="1:32" s="136" customFormat="1" ht="13.5" customHeight="1" x14ac:dyDescent="0.2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58"/>
      <c r="AF419" s="158"/>
    </row>
    <row r="420" spans="1:32" s="136" customFormat="1" ht="13.5" customHeight="1" x14ac:dyDescent="0.2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58"/>
      <c r="AF420" s="158"/>
    </row>
    <row r="421" spans="1:32" s="136" customFormat="1" ht="13.5" customHeight="1" x14ac:dyDescent="0.2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58"/>
      <c r="AF421" s="158"/>
    </row>
    <row r="422" spans="1:32" s="136" customFormat="1" ht="13.5" customHeight="1" x14ac:dyDescent="0.2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58"/>
      <c r="AF422" s="158"/>
    </row>
    <row r="423" spans="1:32" s="136" customFormat="1" ht="13.5" customHeight="1" x14ac:dyDescent="0.2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58"/>
      <c r="AF423" s="158"/>
    </row>
    <row r="424" spans="1:32" s="136" customFormat="1" ht="13.5" customHeight="1" x14ac:dyDescent="0.2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58"/>
      <c r="AF424" s="158"/>
    </row>
    <row r="425" spans="1:32" s="136" customFormat="1" ht="13.5" customHeight="1" x14ac:dyDescent="0.2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58"/>
      <c r="AF425" s="158"/>
    </row>
    <row r="426" spans="1:32" s="136" customFormat="1" ht="13.5" customHeight="1" x14ac:dyDescent="0.2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58"/>
      <c r="AF426" s="158"/>
    </row>
    <row r="427" spans="1:32" s="136" customFormat="1" ht="13.5" customHeight="1" x14ac:dyDescent="0.2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58"/>
      <c r="AF427" s="158"/>
    </row>
    <row r="428" spans="1:32" s="136" customFormat="1" ht="13.5" customHeight="1" x14ac:dyDescent="0.2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58"/>
      <c r="AF428" s="158"/>
    </row>
    <row r="429" spans="1:32" s="136" customFormat="1" ht="13.5" customHeight="1" x14ac:dyDescent="0.2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58"/>
      <c r="AF429" s="158"/>
    </row>
    <row r="430" spans="1:32" s="136" customFormat="1" ht="13.5" customHeight="1" x14ac:dyDescent="0.2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58"/>
      <c r="AF430" s="158"/>
    </row>
    <row r="431" spans="1:32" s="136" customFormat="1" ht="13.5" customHeight="1" x14ac:dyDescent="0.2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58"/>
      <c r="AF431" s="158"/>
    </row>
    <row r="432" spans="1:32" s="136" customFormat="1" ht="13.5" customHeight="1" x14ac:dyDescent="0.2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58"/>
      <c r="AF432" s="158"/>
    </row>
    <row r="433" spans="1:32" s="136" customFormat="1" ht="13.5" customHeight="1" x14ac:dyDescent="0.2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58"/>
      <c r="AF433" s="158"/>
    </row>
    <row r="434" spans="1:32" s="136" customFormat="1" ht="13.5" customHeight="1" x14ac:dyDescent="0.2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58"/>
      <c r="AF434" s="158"/>
    </row>
    <row r="435" spans="1:32" s="136" customFormat="1" ht="13.5" customHeight="1" x14ac:dyDescent="0.2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58"/>
      <c r="AF435" s="158"/>
    </row>
    <row r="436" spans="1:32" s="136" customFormat="1" ht="13.5" customHeight="1" x14ac:dyDescent="0.2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58"/>
      <c r="AF436" s="158"/>
    </row>
    <row r="437" spans="1:32" s="136" customFormat="1" ht="13.5" customHeight="1" x14ac:dyDescent="0.2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58"/>
      <c r="AF437" s="158"/>
    </row>
    <row r="438" spans="1:32" s="136" customFormat="1" ht="13.5" customHeight="1" x14ac:dyDescent="0.2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58"/>
      <c r="AF438" s="158"/>
    </row>
    <row r="439" spans="1:32" s="136" customFormat="1" ht="13.5" customHeight="1" x14ac:dyDescent="0.2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58"/>
      <c r="AF439" s="158"/>
    </row>
    <row r="440" spans="1:32" s="136" customFormat="1" ht="13.5" customHeight="1" x14ac:dyDescent="0.2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58"/>
      <c r="AF440" s="158"/>
    </row>
    <row r="441" spans="1:32" s="136" customFormat="1" ht="13.5" customHeight="1" x14ac:dyDescent="0.2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58"/>
      <c r="AF441" s="158"/>
    </row>
    <row r="442" spans="1:32" s="136" customFormat="1" ht="13.5" customHeight="1" x14ac:dyDescent="0.2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58"/>
      <c r="AF442" s="158"/>
    </row>
    <row r="443" spans="1:32" s="136" customFormat="1" ht="13.5" customHeight="1" x14ac:dyDescent="0.2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58"/>
      <c r="AF443" s="158"/>
    </row>
    <row r="444" spans="1:32" s="136" customFormat="1" ht="13.5" customHeight="1" x14ac:dyDescent="0.2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58"/>
      <c r="AF444" s="158"/>
    </row>
    <row r="445" spans="1:32" s="136" customFormat="1" ht="13.5" customHeight="1" x14ac:dyDescent="0.2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58"/>
      <c r="AF445" s="158"/>
    </row>
    <row r="446" spans="1:32" s="136" customFormat="1" ht="13.5" customHeight="1" x14ac:dyDescent="0.2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58"/>
      <c r="AF446" s="158"/>
    </row>
    <row r="447" spans="1:32" s="136" customFormat="1" ht="13.5" customHeight="1" x14ac:dyDescent="0.2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58"/>
      <c r="AF447" s="158"/>
    </row>
    <row r="448" spans="1:32" s="136" customFormat="1" ht="13.5" customHeight="1" x14ac:dyDescent="0.2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58"/>
      <c r="AF448" s="158"/>
    </row>
    <row r="449" spans="1:32" s="136" customFormat="1" ht="13.5" customHeight="1" x14ac:dyDescent="0.2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58"/>
      <c r="AF449" s="158"/>
    </row>
    <row r="450" spans="1:32" s="136" customFormat="1" ht="13.5" customHeight="1" x14ac:dyDescent="0.2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58"/>
      <c r="AF450" s="158"/>
    </row>
    <row r="451" spans="1:32" s="136" customFormat="1" ht="13.5" customHeight="1" x14ac:dyDescent="0.2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58"/>
      <c r="AF451" s="158"/>
    </row>
    <row r="452" spans="1:32" s="136" customFormat="1" ht="13.5" customHeight="1" x14ac:dyDescent="0.2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58"/>
      <c r="AF452" s="158"/>
    </row>
    <row r="453" spans="1:32" s="136" customFormat="1" ht="13.5" customHeight="1" x14ac:dyDescent="0.2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58"/>
      <c r="AF453" s="158"/>
    </row>
    <row r="454" spans="1:32" s="136" customFormat="1" ht="13.5" customHeight="1" x14ac:dyDescent="0.2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58"/>
      <c r="AF454" s="158"/>
    </row>
    <row r="455" spans="1:32" s="136" customFormat="1" ht="13.5" customHeight="1" x14ac:dyDescent="0.2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58"/>
      <c r="AF455" s="158"/>
    </row>
    <row r="456" spans="1:32" s="136" customFormat="1" ht="13.5" customHeight="1" x14ac:dyDescent="0.2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58"/>
      <c r="AF456" s="158"/>
    </row>
    <row r="457" spans="1:32" s="136" customFormat="1" ht="13.5" customHeight="1" x14ac:dyDescent="0.2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58"/>
      <c r="AF457" s="158"/>
    </row>
    <row r="458" spans="1:32" s="136" customFormat="1" ht="13.5" customHeight="1" x14ac:dyDescent="0.2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58"/>
      <c r="AF458" s="158"/>
    </row>
    <row r="459" spans="1:32" s="136" customFormat="1" ht="13.5" customHeight="1" x14ac:dyDescent="0.2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58"/>
      <c r="AF459" s="158"/>
    </row>
    <row r="460" spans="1:32" s="136" customFormat="1" ht="13.5" customHeight="1" x14ac:dyDescent="0.2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58"/>
      <c r="AF460" s="158"/>
    </row>
    <row r="461" spans="1:32" s="136" customFormat="1" ht="13.5" customHeight="1" x14ac:dyDescent="0.2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58"/>
      <c r="AF461" s="158"/>
    </row>
    <row r="462" spans="1:32" s="136" customFormat="1" ht="13.5" customHeight="1" x14ac:dyDescent="0.2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58"/>
      <c r="AF462" s="158"/>
    </row>
    <row r="463" spans="1:32" s="136" customFormat="1" ht="13.5" customHeight="1" x14ac:dyDescent="0.2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58"/>
      <c r="AF463" s="158"/>
    </row>
    <row r="464" spans="1:32" s="136" customFormat="1" ht="13.5" customHeight="1" x14ac:dyDescent="0.2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58"/>
      <c r="AF464" s="158"/>
    </row>
    <row r="465" spans="1:32" s="136" customFormat="1" ht="13.5" customHeight="1" x14ac:dyDescent="0.2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58"/>
      <c r="AF465" s="158"/>
    </row>
    <row r="466" spans="1:32" s="136" customFormat="1" ht="13.5" customHeight="1" x14ac:dyDescent="0.2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58"/>
      <c r="AF466" s="158"/>
    </row>
    <row r="467" spans="1:32" s="136" customFormat="1" ht="13.5" customHeight="1" x14ac:dyDescent="0.2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58"/>
      <c r="AF467" s="158"/>
    </row>
    <row r="468" spans="1:32" s="136" customFormat="1" ht="13.5" customHeight="1" x14ac:dyDescent="0.2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58"/>
      <c r="AF468" s="158"/>
    </row>
    <row r="469" spans="1:32" s="136" customFormat="1" ht="13.5" customHeight="1" x14ac:dyDescent="0.2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58"/>
      <c r="AF469" s="158"/>
    </row>
    <row r="470" spans="1:32" s="136" customFormat="1" ht="13.5" customHeight="1" x14ac:dyDescent="0.2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58"/>
      <c r="AF470" s="158"/>
    </row>
    <row r="471" spans="1:32" s="136" customFormat="1" ht="13.5" customHeight="1" x14ac:dyDescent="0.2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58"/>
      <c r="AF471" s="158"/>
    </row>
    <row r="472" spans="1:32" s="136" customFormat="1" ht="13.5" customHeight="1" x14ac:dyDescent="0.2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58"/>
      <c r="AF472" s="158"/>
    </row>
    <row r="473" spans="1:32" s="136" customFormat="1" ht="13.5" customHeight="1" x14ac:dyDescent="0.2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58"/>
      <c r="AF473" s="158"/>
    </row>
    <row r="474" spans="1:32" s="136" customFormat="1" ht="13.5" customHeight="1" x14ac:dyDescent="0.2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58"/>
      <c r="AF474" s="158"/>
    </row>
    <row r="475" spans="1:32" s="136" customFormat="1" ht="13.5" customHeight="1" x14ac:dyDescent="0.2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58"/>
      <c r="AF475" s="158"/>
    </row>
    <row r="476" spans="1:32" s="136" customFormat="1" ht="13.5" customHeight="1" x14ac:dyDescent="0.2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58"/>
      <c r="AF476" s="158"/>
    </row>
    <row r="477" spans="1:32" s="136" customFormat="1" ht="13.5" customHeight="1" x14ac:dyDescent="0.2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58"/>
      <c r="AF477" s="158"/>
    </row>
    <row r="478" spans="1:32" s="136" customFormat="1" ht="13.5" customHeight="1" x14ac:dyDescent="0.2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58"/>
      <c r="AF478" s="158"/>
    </row>
    <row r="479" spans="1:32" s="136" customFormat="1" ht="13.5" customHeight="1" x14ac:dyDescent="0.2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58"/>
      <c r="AF479" s="158"/>
    </row>
    <row r="480" spans="1:32" s="136" customFormat="1" ht="13.5" customHeight="1" x14ac:dyDescent="0.2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58"/>
      <c r="AF480" s="158"/>
    </row>
    <row r="481" spans="1:32" s="136" customFormat="1" ht="13.5" customHeight="1" x14ac:dyDescent="0.2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58"/>
      <c r="AF481" s="158"/>
    </row>
    <row r="482" spans="1:32" s="136" customFormat="1" ht="13.5" customHeight="1" x14ac:dyDescent="0.2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58"/>
      <c r="AF482" s="158"/>
    </row>
    <row r="483" spans="1:32" s="136" customFormat="1" ht="13.5" customHeight="1" x14ac:dyDescent="0.2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58"/>
      <c r="AF483" s="158"/>
    </row>
    <row r="484" spans="1:32" s="136" customFormat="1" ht="13.5" customHeight="1" x14ac:dyDescent="0.2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58"/>
      <c r="AF484" s="158"/>
    </row>
    <row r="485" spans="1:32" s="136" customFormat="1" ht="13.5" customHeight="1" x14ac:dyDescent="0.2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58"/>
      <c r="AF485" s="158"/>
    </row>
    <row r="486" spans="1:32" s="136" customFormat="1" ht="13.5" customHeight="1" x14ac:dyDescent="0.2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58"/>
      <c r="AF486" s="158"/>
    </row>
    <row r="487" spans="1:32" s="136" customFormat="1" ht="13.5" customHeight="1" x14ac:dyDescent="0.2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58"/>
      <c r="AF487" s="158"/>
    </row>
    <row r="488" spans="1:32" s="136" customFormat="1" ht="13.5" customHeight="1" x14ac:dyDescent="0.2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58"/>
      <c r="AF488" s="158"/>
    </row>
    <row r="489" spans="1:32" s="136" customFormat="1" ht="13.5" customHeight="1" x14ac:dyDescent="0.2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58"/>
      <c r="AF489" s="158"/>
    </row>
    <row r="490" spans="1:32" s="136" customFormat="1" ht="13.5" customHeight="1" x14ac:dyDescent="0.2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58"/>
      <c r="AF490" s="158"/>
    </row>
    <row r="491" spans="1:32" s="136" customFormat="1" ht="13.5" customHeight="1" x14ac:dyDescent="0.2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58"/>
      <c r="AF491" s="158"/>
    </row>
    <row r="492" spans="1:32" s="136" customFormat="1" ht="13.5" customHeight="1" x14ac:dyDescent="0.2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58"/>
      <c r="AF492" s="158"/>
    </row>
    <row r="493" spans="1:32" s="136" customFormat="1" ht="13.5" customHeight="1" x14ac:dyDescent="0.2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58"/>
      <c r="AF493" s="158"/>
    </row>
    <row r="494" spans="1:32" s="136" customFormat="1" ht="13.5" customHeight="1" x14ac:dyDescent="0.2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58"/>
      <c r="AF494" s="158"/>
    </row>
    <row r="495" spans="1:32" s="136" customFormat="1" ht="13.5" customHeight="1" x14ac:dyDescent="0.2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58"/>
      <c r="AF495" s="158"/>
    </row>
    <row r="496" spans="1:32" s="136" customFormat="1" ht="13.5" customHeight="1" x14ac:dyDescent="0.2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58"/>
      <c r="AF496" s="158"/>
    </row>
    <row r="497" spans="1:32" s="136" customFormat="1" ht="13.5" customHeight="1" x14ac:dyDescent="0.2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58"/>
      <c r="AF497" s="158"/>
    </row>
    <row r="498" spans="1:32" s="136" customFormat="1" ht="13.5" customHeight="1" x14ac:dyDescent="0.2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58"/>
      <c r="AF498" s="158"/>
    </row>
    <row r="499" spans="1:32" s="136" customFormat="1" ht="13.5" customHeight="1" x14ac:dyDescent="0.2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58"/>
      <c r="AF499" s="158"/>
    </row>
    <row r="500" spans="1:32" s="136" customFormat="1" ht="13.5" customHeight="1" x14ac:dyDescent="0.2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58"/>
      <c r="AF500" s="158"/>
    </row>
    <row r="501" spans="1:32" s="136" customFormat="1" ht="13.5" customHeight="1" x14ac:dyDescent="0.2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58"/>
      <c r="AF501" s="158"/>
    </row>
    <row r="502" spans="1:32" s="136" customFormat="1" ht="13.5" customHeight="1" x14ac:dyDescent="0.2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58"/>
      <c r="AF502" s="158"/>
    </row>
    <row r="503" spans="1:32" s="136" customFormat="1" ht="13.5" customHeight="1" x14ac:dyDescent="0.2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58"/>
      <c r="AF503" s="158"/>
    </row>
    <row r="504" spans="1:32" s="136" customFormat="1" ht="13.5" customHeight="1" x14ac:dyDescent="0.2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58"/>
      <c r="AF504" s="158"/>
    </row>
    <row r="505" spans="1:32" s="136" customFormat="1" ht="13.5" customHeight="1" x14ac:dyDescent="0.2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58"/>
      <c r="AF505" s="158"/>
    </row>
    <row r="506" spans="1:32" s="136" customFormat="1" ht="13.5" customHeight="1" x14ac:dyDescent="0.2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58"/>
      <c r="AF506" s="158"/>
    </row>
    <row r="507" spans="1:32" s="136" customFormat="1" ht="13.5" customHeight="1" x14ac:dyDescent="0.2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58"/>
      <c r="AF507" s="158"/>
    </row>
    <row r="508" spans="1:32" s="136" customFormat="1" ht="13.5" customHeight="1" x14ac:dyDescent="0.2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58"/>
      <c r="AF508" s="158"/>
    </row>
    <row r="509" spans="1:32" s="136" customFormat="1" ht="13.5" customHeight="1" x14ac:dyDescent="0.2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58"/>
      <c r="AF509" s="158"/>
    </row>
    <row r="510" spans="1:32" s="136" customFormat="1" ht="13.5" customHeight="1" x14ac:dyDescent="0.2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58"/>
      <c r="AF510" s="158"/>
    </row>
    <row r="511" spans="1:32" s="136" customFormat="1" ht="13.5" customHeight="1" x14ac:dyDescent="0.2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58"/>
      <c r="AF511" s="158"/>
    </row>
    <row r="512" spans="1:32" s="136" customFormat="1" ht="13.5" customHeight="1" x14ac:dyDescent="0.2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58"/>
      <c r="AF512" s="158"/>
    </row>
    <row r="513" spans="1:32" s="136" customFormat="1" ht="13.5" customHeight="1" x14ac:dyDescent="0.2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58"/>
      <c r="AF513" s="158"/>
    </row>
    <row r="514" spans="1:32" s="136" customFormat="1" ht="13.5" customHeight="1" x14ac:dyDescent="0.2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58"/>
      <c r="AF514" s="158"/>
    </row>
    <row r="515" spans="1:32" s="136" customFormat="1" ht="13.5" customHeight="1" x14ac:dyDescent="0.2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58"/>
      <c r="AF515" s="158"/>
    </row>
    <row r="516" spans="1:32" s="136" customFormat="1" ht="13.5" customHeight="1" x14ac:dyDescent="0.2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58"/>
      <c r="AF516" s="158"/>
    </row>
    <row r="517" spans="1:32" s="136" customFormat="1" ht="13.5" customHeight="1" x14ac:dyDescent="0.2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58"/>
      <c r="AF517" s="158"/>
    </row>
    <row r="518" spans="1:32" s="136" customFormat="1" ht="13.5" customHeight="1" x14ac:dyDescent="0.2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58"/>
      <c r="AF518" s="158"/>
    </row>
    <row r="519" spans="1:32" s="136" customFormat="1" ht="13.5" customHeight="1" x14ac:dyDescent="0.2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58"/>
      <c r="AF519" s="158"/>
    </row>
    <row r="520" spans="1:32" s="136" customFormat="1" ht="13.5" customHeight="1" x14ac:dyDescent="0.2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58"/>
      <c r="AF520" s="158"/>
    </row>
    <row r="521" spans="1:32" s="136" customFormat="1" ht="13.5" customHeight="1" x14ac:dyDescent="0.2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58"/>
      <c r="AF521" s="158"/>
    </row>
    <row r="522" spans="1:32" s="136" customFormat="1" ht="13.5" customHeight="1" x14ac:dyDescent="0.2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58"/>
      <c r="AF522" s="158"/>
    </row>
    <row r="523" spans="1:32" s="136" customFormat="1" ht="13.5" customHeight="1" x14ac:dyDescent="0.2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58"/>
      <c r="AF523" s="158"/>
    </row>
    <row r="524" spans="1:32" s="136" customFormat="1" ht="13.5" customHeight="1" x14ac:dyDescent="0.2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58"/>
      <c r="AF524" s="158"/>
    </row>
    <row r="525" spans="1:32" s="136" customFormat="1" ht="13.5" customHeight="1" x14ac:dyDescent="0.2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58"/>
      <c r="AF525" s="158"/>
    </row>
    <row r="526" spans="1:32" s="136" customFormat="1" ht="13.5" customHeight="1" x14ac:dyDescent="0.2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58"/>
      <c r="AF526" s="158"/>
    </row>
    <row r="527" spans="1:32" s="136" customFormat="1" ht="13.5" customHeight="1" x14ac:dyDescent="0.2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58"/>
      <c r="AF527" s="158"/>
    </row>
    <row r="528" spans="1:32" s="136" customFormat="1" ht="13.5" customHeight="1" x14ac:dyDescent="0.2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58"/>
      <c r="AF528" s="158"/>
    </row>
    <row r="529" spans="1:32" s="136" customFormat="1" ht="13.5" customHeight="1" x14ac:dyDescent="0.2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58"/>
      <c r="AF529" s="158"/>
    </row>
    <row r="530" spans="1:32" s="136" customFormat="1" ht="13.5" customHeight="1" x14ac:dyDescent="0.2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58"/>
      <c r="AF530" s="158"/>
    </row>
    <row r="531" spans="1:32" s="136" customFormat="1" ht="13.5" customHeight="1" x14ac:dyDescent="0.2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58"/>
      <c r="AF531" s="158"/>
    </row>
    <row r="532" spans="1:32" s="136" customFormat="1" ht="13.5" customHeight="1" x14ac:dyDescent="0.2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58"/>
      <c r="AF532" s="158"/>
    </row>
    <row r="533" spans="1:32" s="136" customFormat="1" ht="13.5" customHeight="1" x14ac:dyDescent="0.2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58"/>
      <c r="AF533" s="158"/>
    </row>
    <row r="534" spans="1:32" s="136" customFormat="1" ht="13.5" customHeight="1" x14ac:dyDescent="0.2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58"/>
      <c r="AF534" s="158"/>
    </row>
    <row r="535" spans="1:32" s="136" customFormat="1" ht="13.5" customHeight="1" x14ac:dyDescent="0.2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58"/>
      <c r="AF535" s="158"/>
    </row>
    <row r="536" spans="1:32" s="136" customFormat="1" ht="13.5" customHeight="1" x14ac:dyDescent="0.2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58"/>
      <c r="AF536" s="158"/>
    </row>
    <row r="537" spans="1:32" s="136" customFormat="1" ht="13.5" customHeight="1" x14ac:dyDescent="0.2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58"/>
      <c r="AF537" s="158"/>
    </row>
    <row r="538" spans="1:32" s="136" customFormat="1" ht="13.5" customHeight="1" x14ac:dyDescent="0.2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58"/>
      <c r="AF538" s="158"/>
    </row>
    <row r="539" spans="1:32" s="136" customFormat="1" ht="13.5" customHeight="1" x14ac:dyDescent="0.2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58"/>
      <c r="AF539" s="158"/>
    </row>
    <row r="540" spans="1:32" s="136" customFormat="1" ht="13.5" customHeight="1" x14ac:dyDescent="0.2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58"/>
      <c r="AF540" s="158"/>
    </row>
    <row r="541" spans="1:32" s="136" customFormat="1" ht="13.5" customHeight="1" x14ac:dyDescent="0.2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58"/>
      <c r="AF541" s="158"/>
    </row>
    <row r="542" spans="1:32" s="136" customFormat="1" ht="13.5" customHeight="1" x14ac:dyDescent="0.2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58"/>
      <c r="AF542" s="158"/>
    </row>
    <row r="543" spans="1:32" s="136" customFormat="1" ht="13.5" customHeight="1" x14ac:dyDescent="0.2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58"/>
      <c r="AF543" s="158"/>
    </row>
    <row r="544" spans="1:32" s="136" customFormat="1" ht="13.5" customHeight="1" x14ac:dyDescent="0.2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58"/>
      <c r="AF544" s="158"/>
    </row>
    <row r="545" spans="1:32" s="136" customFormat="1" ht="13.5" customHeight="1" x14ac:dyDescent="0.2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58"/>
      <c r="AF545" s="158"/>
    </row>
    <row r="546" spans="1:32" s="136" customFormat="1" ht="13.5" customHeight="1" x14ac:dyDescent="0.2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58"/>
      <c r="AF546" s="158"/>
    </row>
    <row r="547" spans="1:32" s="136" customFormat="1" ht="13.5" customHeight="1" x14ac:dyDescent="0.2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58"/>
      <c r="AF547" s="158"/>
    </row>
    <row r="548" spans="1:32" s="136" customFormat="1" ht="13.5" customHeight="1" x14ac:dyDescent="0.2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58"/>
      <c r="AF548" s="158"/>
    </row>
    <row r="549" spans="1:32" s="136" customFormat="1" ht="13.5" customHeight="1" x14ac:dyDescent="0.2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58"/>
      <c r="AF549" s="158"/>
    </row>
    <row r="550" spans="1:32" s="136" customFormat="1" ht="13.5" customHeight="1" x14ac:dyDescent="0.2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58"/>
      <c r="AF550" s="158"/>
    </row>
    <row r="551" spans="1:32" s="136" customFormat="1" ht="13.5" customHeight="1" x14ac:dyDescent="0.2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58"/>
      <c r="AF551" s="158"/>
    </row>
    <row r="552" spans="1:32" s="136" customFormat="1" ht="13.5" customHeight="1" x14ac:dyDescent="0.2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58"/>
      <c r="AF552" s="158"/>
    </row>
    <row r="553" spans="1:32" s="136" customFormat="1" ht="13.5" customHeight="1" x14ac:dyDescent="0.2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58"/>
      <c r="AF553" s="158"/>
    </row>
    <row r="554" spans="1:32" s="136" customFormat="1" ht="13.5" customHeight="1" x14ac:dyDescent="0.2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58"/>
      <c r="AF554" s="158"/>
    </row>
    <row r="555" spans="1:32" s="136" customFormat="1" ht="13.5" customHeight="1" x14ac:dyDescent="0.2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58"/>
      <c r="AF555" s="158"/>
    </row>
    <row r="556" spans="1:32" s="136" customFormat="1" ht="13.5" customHeight="1" x14ac:dyDescent="0.2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58"/>
      <c r="AF556" s="158"/>
    </row>
    <row r="557" spans="1:32" s="136" customFormat="1" ht="13.5" customHeight="1" x14ac:dyDescent="0.2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58"/>
      <c r="AF557" s="158"/>
    </row>
    <row r="558" spans="1:32" s="136" customFormat="1" ht="13.5" customHeight="1" x14ac:dyDescent="0.2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58"/>
      <c r="AF558" s="158"/>
    </row>
    <row r="559" spans="1:32" s="136" customFormat="1" ht="13.5" customHeight="1" x14ac:dyDescent="0.2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58"/>
      <c r="AF559" s="158"/>
    </row>
    <row r="560" spans="1:32" s="136" customFormat="1" ht="13.5" customHeight="1" x14ac:dyDescent="0.2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58"/>
      <c r="AF560" s="158"/>
    </row>
    <row r="561" spans="1:32" s="136" customFormat="1" ht="13.5" customHeight="1" x14ac:dyDescent="0.2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58"/>
      <c r="AF561" s="158"/>
    </row>
    <row r="562" spans="1:32" s="136" customFormat="1" ht="13.5" customHeight="1" x14ac:dyDescent="0.2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58"/>
      <c r="AF562" s="158"/>
    </row>
    <row r="563" spans="1:32" s="136" customFormat="1" ht="13.5" customHeight="1" x14ac:dyDescent="0.2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58"/>
      <c r="AF563" s="158"/>
    </row>
    <row r="564" spans="1:32" s="136" customFormat="1" ht="13.5" customHeight="1" x14ac:dyDescent="0.2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58"/>
      <c r="AF564" s="158"/>
    </row>
    <row r="565" spans="1:32" s="136" customFormat="1" ht="13.5" customHeight="1" x14ac:dyDescent="0.2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58"/>
      <c r="AF565" s="158"/>
    </row>
    <row r="566" spans="1:32" s="136" customFormat="1" ht="13.5" customHeight="1" x14ac:dyDescent="0.2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58"/>
      <c r="AF566" s="158"/>
    </row>
    <row r="567" spans="1:32" s="136" customFormat="1" ht="13.5" customHeight="1" x14ac:dyDescent="0.2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58"/>
      <c r="AF567" s="158"/>
    </row>
    <row r="568" spans="1:32" s="136" customFormat="1" ht="13.5" customHeight="1" x14ac:dyDescent="0.2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58"/>
      <c r="AF568" s="158"/>
    </row>
    <row r="569" spans="1:32" s="136" customFormat="1" ht="13.5" customHeight="1" x14ac:dyDescent="0.2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58"/>
      <c r="AF569" s="158"/>
    </row>
    <row r="570" spans="1:32" s="136" customFormat="1" ht="13.5" customHeight="1" x14ac:dyDescent="0.2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58"/>
      <c r="AF570" s="158"/>
    </row>
    <row r="571" spans="1:32" s="136" customFormat="1" ht="13.5" customHeight="1" x14ac:dyDescent="0.2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58"/>
      <c r="AF571" s="158"/>
    </row>
    <row r="572" spans="1:32" s="136" customFormat="1" ht="13.5" customHeight="1" x14ac:dyDescent="0.2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58"/>
      <c r="AF572" s="158"/>
    </row>
    <row r="573" spans="1:32" s="136" customFormat="1" ht="13.5" customHeight="1" x14ac:dyDescent="0.2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58"/>
      <c r="AF573" s="158"/>
    </row>
    <row r="574" spans="1:32" s="136" customFormat="1" ht="13.5" customHeight="1" x14ac:dyDescent="0.2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58"/>
      <c r="AF574" s="158"/>
    </row>
    <row r="575" spans="1:32" s="136" customFormat="1" ht="13.5" customHeight="1" x14ac:dyDescent="0.2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58"/>
      <c r="AF575" s="158"/>
    </row>
    <row r="576" spans="1:32" s="136" customFormat="1" ht="13.5" customHeight="1" x14ac:dyDescent="0.2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58"/>
      <c r="AF576" s="158"/>
    </row>
    <row r="577" spans="1:32" s="136" customFormat="1" ht="13.5" customHeight="1" x14ac:dyDescent="0.2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58"/>
      <c r="AF577" s="158"/>
    </row>
    <row r="578" spans="1:32" s="136" customFormat="1" ht="13.5" customHeight="1" x14ac:dyDescent="0.2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58"/>
      <c r="AF578" s="158"/>
    </row>
    <row r="579" spans="1:32" s="136" customFormat="1" ht="13.5" customHeight="1" x14ac:dyDescent="0.2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58"/>
      <c r="AF579" s="158"/>
    </row>
    <row r="580" spans="1:32" s="136" customFormat="1" ht="13.5" customHeight="1" x14ac:dyDescent="0.2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58"/>
      <c r="AF580" s="158"/>
    </row>
    <row r="581" spans="1:32" s="136" customFormat="1" ht="13.5" customHeight="1" x14ac:dyDescent="0.2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58"/>
      <c r="AF581" s="158"/>
    </row>
    <row r="582" spans="1:32" s="136" customFormat="1" ht="13.5" customHeight="1" x14ac:dyDescent="0.2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58"/>
      <c r="AF582" s="158"/>
    </row>
    <row r="583" spans="1:32" s="136" customFormat="1" ht="13.5" customHeight="1" x14ac:dyDescent="0.2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58"/>
      <c r="AF583" s="158"/>
    </row>
    <row r="584" spans="1:32" s="136" customFormat="1" ht="13.5" customHeight="1" x14ac:dyDescent="0.2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58"/>
      <c r="AF584" s="158"/>
    </row>
    <row r="585" spans="1:32" s="136" customFormat="1" ht="13.5" customHeight="1" x14ac:dyDescent="0.2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58"/>
      <c r="AF585" s="158"/>
    </row>
    <row r="586" spans="1:32" s="136" customFormat="1" ht="13.5" customHeight="1" x14ac:dyDescent="0.2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58"/>
      <c r="AF586" s="158"/>
    </row>
    <row r="587" spans="1:32" s="136" customFormat="1" ht="13.5" customHeight="1" x14ac:dyDescent="0.2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58"/>
      <c r="AF587" s="158"/>
    </row>
    <row r="588" spans="1:32" s="136" customFormat="1" ht="13.5" customHeight="1" x14ac:dyDescent="0.2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58"/>
      <c r="AF588" s="158"/>
    </row>
    <row r="589" spans="1:32" s="136" customFormat="1" ht="13.5" customHeight="1" x14ac:dyDescent="0.2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58"/>
      <c r="AF589" s="158"/>
    </row>
    <row r="590" spans="1:32" s="136" customFormat="1" ht="13.5" customHeight="1" x14ac:dyDescent="0.2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58"/>
      <c r="AF590" s="158"/>
    </row>
    <row r="591" spans="1:32" s="136" customFormat="1" ht="13.5" customHeight="1" x14ac:dyDescent="0.2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58"/>
      <c r="AF591" s="158"/>
    </row>
    <row r="592" spans="1:32" s="136" customFormat="1" ht="13.5" customHeight="1" x14ac:dyDescent="0.2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58"/>
      <c r="AF592" s="158"/>
    </row>
    <row r="593" spans="1:32" s="136" customFormat="1" ht="13.5" customHeight="1" x14ac:dyDescent="0.2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58"/>
      <c r="AF593" s="158"/>
    </row>
    <row r="594" spans="1:32" s="136" customFormat="1" ht="13.5" customHeight="1" x14ac:dyDescent="0.2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58"/>
      <c r="AF594" s="158"/>
    </row>
    <row r="595" spans="1:32" s="136" customFormat="1" ht="13.5" customHeight="1" x14ac:dyDescent="0.2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58"/>
      <c r="AF595" s="158"/>
    </row>
    <row r="596" spans="1:32" s="136" customFormat="1" ht="13.5" customHeight="1" x14ac:dyDescent="0.2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58"/>
      <c r="AF596" s="158"/>
    </row>
    <row r="597" spans="1:32" s="136" customFormat="1" ht="13.5" customHeight="1" x14ac:dyDescent="0.2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58"/>
      <c r="AF597" s="158"/>
    </row>
    <row r="598" spans="1:32" s="136" customFormat="1" ht="13.5" customHeight="1" x14ac:dyDescent="0.2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58"/>
      <c r="AF598" s="158"/>
    </row>
    <row r="599" spans="1:32" s="136" customFormat="1" ht="13.5" customHeight="1" x14ac:dyDescent="0.2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58"/>
      <c r="AF599" s="158"/>
    </row>
    <row r="600" spans="1:32" s="136" customFormat="1" ht="13.5" customHeight="1" x14ac:dyDescent="0.2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58"/>
      <c r="AF600" s="158"/>
    </row>
    <row r="601" spans="1:32" s="136" customFormat="1" ht="13.5" customHeight="1" x14ac:dyDescent="0.2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58"/>
      <c r="AF601" s="158"/>
    </row>
    <row r="602" spans="1:32" s="136" customFormat="1" ht="13.5" customHeight="1" x14ac:dyDescent="0.2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58"/>
      <c r="AF602" s="158"/>
    </row>
    <row r="603" spans="1:32" s="136" customFormat="1" ht="13.5" customHeight="1" x14ac:dyDescent="0.2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58"/>
      <c r="AF603" s="158"/>
    </row>
    <row r="604" spans="1:32" s="136" customFormat="1" ht="13.5" customHeight="1" x14ac:dyDescent="0.2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58"/>
      <c r="AF604" s="158"/>
    </row>
    <row r="605" spans="1:32" s="136" customFormat="1" ht="13.5" customHeight="1" x14ac:dyDescent="0.2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58"/>
      <c r="AF605" s="158"/>
    </row>
    <row r="606" spans="1:32" s="136" customFormat="1" ht="13.5" customHeight="1" x14ac:dyDescent="0.2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58"/>
      <c r="AF606" s="158"/>
    </row>
    <row r="607" spans="1:32" s="136" customFormat="1" ht="13.5" customHeight="1" x14ac:dyDescent="0.2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58"/>
      <c r="AF607" s="158"/>
    </row>
    <row r="608" spans="1:32" s="136" customFormat="1" ht="13.5" customHeight="1" x14ac:dyDescent="0.2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58"/>
      <c r="AF608" s="158"/>
    </row>
    <row r="609" spans="1:32" s="136" customFormat="1" ht="13.5" customHeight="1" x14ac:dyDescent="0.2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58"/>
      <c r="AF609" s="158"/>
    </row>
    <row r="610" spans="1:32" s="136" customFormat="1" ht="13.5" customHeight="1" x14ac:dyDescent="0.2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58"/>
      <c r="AF610" s="158"/>
    </row>
    <row r="611" spans="1:32" s="136" customFormat="1" ht="13.5" customHeight="1" x14ac:dyDescent="0.2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58"/>
      <c r="AF611" s="158"/>
    </row>
    <row r="612" spans="1:32" s="136" customFormat="1" ht="13.5" customHeight="1" x14ac:dyDescent="0.2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58"/>
      <c r="AF612" s="158"/>
    </row>
    <row r="613" spans="1:32" s="136" customFormat="1" ht="13.5" customHeight="1" x14ac:dyDescent="0.2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58"/>
      <c r="AF613" s="158"/>
    </row>
    <row r="614" spans="1:32" s="136" customFormat="1" ht="13.5" customHeight="1" x14ac:dyDescent="0.2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58"/>
      <c r="AF614" s="158"/>
    </row>
    <row r="615" spans="1:32" s="136" customFormat="1" ht="13.5" customHeight="1" x14ac:dyDescent="0.2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58"/>
      <c r="AF615" s="158"/>
    </row>
    <row r="616" spans="1:32" s="136" customFormat="1" ht="13.5" customHeight="1" x14ac:dyDescent="0.2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58"/>
      <c r="AF616" s="158"/>
    </row>
    <row r="617" spans="1:32" s="136" customFormat="1" ht="13.5" customHeight="1" x14ac:dyDescent="0.2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58"/>
      <c r="AF617" s="158"/>
    </row>
    <row r="618" spans="1:32" s="136" customFormat="1" ht="13.5" customHeight="1" x14ac:dyDescent="0.2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58"/>
      <c r="AF618" s="158"/>
    </row>
    <row r="619" spans="1:32" s="136" customFormat="1" ht="13.5" customHeight="1" x14ac:dyDescent="0.2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58"/>
      <c r="AF619" s="158"/>
    </row>
    <row r="620" spans="1:32" s="136" customFormat="1" ht="13.5" customHeight="1" x14ac:dyDescent="0.2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58"/>
      <c r="AF620" s="158"/>
    </row>
    <row r="621" spans="1:32" s="136" customFormat="1" ht="13.5" customHeight="1" x14ac:dyDescent="0.2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58"/>
      <c r="AF621" s="158"/>
    </row>
    <row r="622" spans="1:32" s="136" customFormat="1" ht="13.5" customHeight="1" x14ac:dyDescent="0.2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58"/>
      <c r="AF622" s="158"/>
    </row>
    <row r="623" spans="1:32" s="136" customFormat="1" ht="13.5" customHeight="1" x14ac:dyDescent="0.2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58"/>
      <c r="AF623" s="158"/>
    </row>
    <row r="624" spans="1:32" s="136" customFormat="1" ht="13.5" customHeight="1" x14ac:dyDescent="0.2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58"/>
      <c r="AF624" s="158"/>
    </row>
    <row r="625" spans="1:32" s="136" customFormat="1" ht="13.5" customHeight="1" x14ac:dyDescent="0.2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58"/>
      <c r="AF625" s="158"/>
    </row>
    <row r="626" spans="1:32" s="136" customFormat="1" ht="13.5" customHeight="1" x14ac:dyDescent="0.2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58"/>
      <c r="AF626" s="158"/>
    </row>
    <row r="627" spans="1:32" s="136" customFormat="1" ht="13.5" customHeight="1" x14ac:dyDescent="0.2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58"/>
      <c r="AF627" s="158"/>
    </row>
    <row r="628" spans="1:32" s="136" customFormat="1" ht="13.5" customHeight="1" x14ac:dyDescent="0.2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58"/>
      <c r="AF628" s="158"/>
    </row>
    <row r="629" spans="1:32" s="136" customFormat="1" ht="13.5" customHeight="1" x14ac:dyDescent="0.2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58"/>
      <c r="AF629" s="158"/>
    </row>
    <row r="630" spans="1:32" s="136" customFormat="1" ht="13.5" customHeight="1" x14ac:dyDescent="0.2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58"/>
      <c r="AF630" s="158"/>
    </row>
    <row r="631" spans="1:32" s="136" customFormat="1" ht="13.5" customHeight="1" x14ac:dyDescent="0.2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58"/>
      <c r="AF631" s="158"/>
    </row>
    <row r="632" spans="1:32" s="136" customFormat="1" ht="13.5" customHeight="1" x14ac:dyDescent="0.2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58"/>
      <c r="AF632" s="158"/>
    </row>
    <row r="633" spans="1:32" s="136" customFormat="1" ht="13.5" customHeight="1" x14ac:dyDescent="0.2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58"/>
      <c r="AF633" s="158"/>
    </row>
    <row r="634" spans="1:32" s="136" customFormat="1" ht="13.5" customHeight="1" x14ac:dyDescent="0.2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58"/>
      <c r="AF634" s="158"/>
    </row>
    <row r="635" spans="1:32" s="136" customFormat="1" ht="13.5" customHeight="1" x14ac:dyDescent="0.2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58"/>
      <c r="AF635" s="158"/>
    </row>
    <row r="636" spans="1:32" s="136" customFormat="1" ht="13.5" customHeight="1" x14ac:dyDescent="0.2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58"/>
      <c r="AF636" s="158"/>
    </row>
    <row r="637" spans="1:32" s="136" customFormat="1" ht="13.5" customHeight="1" x14ac:dyDescent="0.2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58"/>
      <c r="AF637" s="158"/>
    </row>
    <row r="638" spans="1:32" s="136" customFormat="1" ht="13.5" customHeight="1" x14ac:dyDescent="0.2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58"/>
      <c r="AF638" s="158"/>
    </row>
    <row r="639" spans="1:32" s="136" customFormat="1" ht="13.5" customHeight="1" x14ac:dyDescent="0.2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58"/>
      <c r="AF639" s="158"/>
    </row>
    <row r="640" spans="1:32" s="136" customFormat="1" ht="13.5" customHeight="1" x14ac:dyDescent="0.2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58"/>
      <c r="AF640" s="158"/>
    </row>
    <row r="641" spans="1:32" s="136" customFormat="1" ht="13.5" customHeight="1" x14ac:dyDescent="0.2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58"/>
      <c r="AF641" s="158"/>
    </row>
    <row r="642" spans="1:32" s="136" customFormat="1" ht="13.5" customHeight="1" x14ac:dyDescent="0.2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58"/>
      <c r="AF642" s="158"/>
    </row>
    <row r="643" spans="1:32" s="136" customFormat="1" ht="13.5" customHeight="1" x14ac:dyDescent="0.2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58"/>
      <c r="AF643" s="158"/>
    </row>
    <row r="644" spans="1:32" s="136" customFormat="1" ht="13.5" customHeight="1" x14ac:dyDescent="0.2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58"/>
      <c r="AF644" s="158"/>
    </row>
    <row r="645" spans="1:32" s="136" customFormat="1" ht="13.5" customHeight="1" x14ac:dyDescent="0.2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58"/>
      <c r="AF645" s="158"/>
    </row>
    <row r="646" spans="1:32" s="136" customFormat="1" ht="13.5" customHeight="1" x14ac:dyDescent="0.2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58"/>
      <c r="AF646" s="158"/>
    </row>
    <row r="647" spans="1:32" s="136" customFormat="1" ht="13.5" customHeight="1" x14ac:dyDescent="0.2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58"/>
      <c r="AF647" s="158"/>
    </row>
    <row r="648" spans="1:32" s="136" customFormat="1" ht="13.5" customHeight="1" x14ac:dyDescent="0.2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58"/>
      <c r="AF648" s="158"/>
    </row>
    <row r="649" spans="1:32" s="136" customFormat="1" ht="13.5" customHeight="1" x14ac:dyDescent="0.2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58"/>
      <c r="AF649" s="158"/>
    </row>
    <row r="650" spans="1:32" s="136" customFormat="1" ht="13.5" customHeight="1" x14ac:dyDescent="0.2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58"/>
      <c r="AF650" s="158"/>
    </row>
    <row r="651" spans="1:32" s="136" customFormat="1" ht="13.5" customHeight="1" x14ac:dyDescent="0.2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58"/>
      <c r="AF651" s="158"/>
    </row>
    <row r="652" spans="1:32" s="136" customFormat="1" ht="13.5" customHeight="1" x14ac:dyDescent="0.2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58"/>
      <c r="AF652" s="158"/>
    </row>
    <row r="653" spans="1:32" s="136" customFormat="1" ht="13.5" customHeight="1" x14ac:dyDescent="0.2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58"/>
      <c r="AF653" s="158"/>
    </row>
    <row r="654" spans="1:32" s="136" customFormat="1" ht="13.5" customHeight="1" x14ac:dyDescent="0.2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58"/>
      <c r="AF654" s="158"/>
    </row>
    <row r="655" spans="1:32" s="136" customFormat="1" ht="13.5" customHeight="1" x14ac:dyDescent="0.2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58"/>
      <c r="AF655" s="158"/>
    </row>
    <row r="656" spans="1:32" s="136" customFormat="1" ht="13.5" customHeight="1" x14ac:dyDescent="0.2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58"/>
      <c r="AF656" s="158"/>
    </row>
    <row r="657" spans="1:32" s="136" customFormat="1" ht="13.5" customHeight="1" x14ac:dyDescent="0.2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58"/>
      <c r="AF657" s="158"/>
    </row>
    <row r="658" spans="1:32" s="136" customFormat="1" ht="13.5" customHeight="1" x14ac:dyDescent="0.2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58"/>
      <c r="AF658" s="158"/>
    </row>
    <row r="659" spans="1:32" s="136" customFormat="1" ht="13.5" customHeight="1" x14ac:dyDescent="0.2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58"/>
      <c r="AF659" s="158"/>
    </row>
    <row r="660" spans="1:32" s="136" customFormat="1" ht="13.5" customHeight="1" x14ac:dyDescent="0.2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58"/>
      <c r="AF660" s="158"/>
    </row>
    <row r="661" spans="1:32" s="136" customFormat="1" ht="13.5" customHeight="1" x14ac:dyDescent="0.2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58"/>
      <c r="AF661" s="158"/>
    </row>
    <row r="662" spans="1:32" s="136" customFormat="1" ht="13.5" customHeight="1" x14ac:dyDescent="0.2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58"/>
      <c r="AF662" s="158"/>
    </row>
    <row r="663" spans="1:32" s="136" customFormat="1" ht="13.5" customHeight="1" x14ac:dyDescent="0.2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58"/>
      <c r="AF663" s="158"/>
    </row>
    <row r="664" spans="1:32" s="136" customFormat="1" ht="13.5" customHeight="1" x14ac:dyDescent="0.2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58"/>
      <c r="AF664" s="158"/>
    </row>
    <row r="665" spans="1:32" s="136" customFormat="1" ht="13.5" customHeight="1" x14ac:dyDescent="0.2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58"/>
      <c r="AF665" s="158"/>
    </row>
    <row r="666" spans="1:32" s="136" customFormat="1" ht="13.5" customHeight="1" x14ac:dyDescent="0.2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58"/>
      <c r="AF666" s="158"/>
    </row>
    <row r="667" spans="1:32" s="136" customFormat="1" ht="13.5" customHeight="1" x14ac:dyDescent="0.2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58"/>
      <c r="AF667" s="158"/>
    </row>
    <row r="668" spans="1:32" s="136" customFormat="1" ht="13.5" customHeight="1" x14ac:dyDescent="0.2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58"/>
      <c r="AF668" s="158"/>
    </row>
    <row r="669" spans="1:32" s="136" customFormat="1" ht="13.5" customHeight="1" x14ac:dyDescent="0.2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58"/>
      <c r="AF669" s="158"/>
    </row>
    <row r="670" spans="1:32" s="136" customFormat="1" ht="13.5" customHeight="1" x14ac:dyDescent="0.2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58"/>
      <c r="AF670" s="158"/>
    </row>
    <row r="671" spans="1:32" s="136" customFormat="1" ht="13.5" customHeight="1" x14ac:dyDescent="0.2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58"/>
      <c r="AF671" s="158"/>
    </row>
    <row r="672" spans="1:32" s="136" customFormat="1" ht="13.5" customHeight="1" x14ac:dyDescent="0.2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58"/>
      <c r="AF672" s="158"/>
    </row>
    <row r="673" spans="1:32" s="136" customFormat="1" ht="13.5" customHeight="1" x14ac:dyDescent="0.2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58"/>
      <c r="AF673" s="158"/>
    </row>
    <row r="674" spans="1:32" s="136" customFormat="1" ht="13.5" customHeight="1" x14ac:dyDescent="0.2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58"/>
      <c r="AF674" s="158"/>
    </row>
    <row r="675" spans="1:32" s="136" customFormat="1" ht="13.5" customHeight="1" x14ac:dyDescent="0.2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58"/>
      <c r="AF675" s="158"/>
    </row>
    <row r="676" spans="1:32" s="136" customFormat="1" ht="13.5" customHeight="1" x14ac:dyDescent="0.2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58"/>
      <c r="AF676" s="158"/>
    </row>
    <row r="677" spans="1:32" s="136" customFormat="1" ht="13.5" customHeight="1" x14ac:dyDescent="0.2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58"/>
      <c r="AF677" s="158"/>
    </row>
    <row r="678" spans="1:32" s="136" customFormat="1" ht="13.5" customHeight="1" x14ac:dyDescent="0.2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58"/>
      <c r="AF678" s="158"/>
    </row>
    <row r="679" spans="1:32" s="136" customFormat="1" ht="13.5" customHeight="1" x14ac:dyDescent="0.2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58"/>
      <c r="AF679" s="158"/>
    </row>
    <row r="680" spans="1:32" s="136" customFormat="1" ht="13.5" customHeight="1" x14ac:dyDescent="0.2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58"/>
      <c r="AF680" s="158"/>
    </row>
    <row r="681" spans="1:32" s="136" customFormat="1" ht="13.5" customHeight="1" x14ac:dyDescent="0.2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58"/>
      <c r="AF681" s="158"/>
    </row>
    <row r="682" spans="1:32" s="136" customFormat="1" ht="13.5" customHeight="1" x14ac:dyDescent="0.2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58"/>
      <c r="AF682" s="158"/>
    </row>
    <row r="683" spans="1:32" s="136" customFormat="1" ht="13.5" customHeight="1" x14ac:dyDescent="0.2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58"/>
      <c r="AF683" s="158"/>
    </row>
    <row r="684" spans="1:32" s="136" customFormat="1" ht="13.5" customHeight="1" x14ac:dyDescent="0.2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58"/>
      <c r="AF684" s="158"/>
    </row>
    <row r="685" spans="1:32" s="136" customFormat="1" ht="13.5" customHeight="1" x14ac:dyDescent="0.2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58"/>
      <c r="AF685" s="158"/>
    </row>
    <row r="686" spans="1:32" s="136" customFormat="1" ht="13.5" customHeight="1" x14ac:dyDescent="0.2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58"/>
      <c r="AF686" s="158"/>
    </row>
    <row r="687" spans="1:32" s="136" customFormat="1" ht="13.5" customHeight="1" x14ac:dyDescent="0.2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58"/>
      <c r="AF687" s="158"/>
    </row>
    <row r="688" spans="1:32" s="136" customFormat="1" ht="13.5" customHeight="1" x14ac:dyDescent="0.2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58"/>
      <c r="AF688" s="158"/>
    </row>
    <row r="689" spans="1:32" s="136" customFormat="1" ht="13.5" customHeight="1" x14ac:dyDescent="0.2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58"/>
      <c r="AF689" s="158"/>
    </row>
    <row r="690" spans="1:32" s="136" customFormat="1" ht="13.5" customHeight="1" x14ac:dyDescent="0.2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58"/>
      <c r="AF690" s="158"/>
    </row>
    <row r="691" spans="1:32" s="136" customFormat="1" ht="13.5" customHeight="1" x14ac:dyDescent="0.2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58"/>
      <c r="AF691" s="158"/>
    </row>
    <row r="692" spans="1:32" s="136" customFormat="1" ht="13.5" customHeight="1" x14ac:dyDescent="0.2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58"/>
      <c r="AF692" s="158"/>
    </row>
    <row r="693" spans="1:32" s="136" customFormat="1" ht="13.5" customHeight="1" x14ac:dyDescent="0.2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58"/>
      <c r="AF693" s="158"/>
    </row>
    <row r="694" spans="1:32" s="136" customFormat="1" ht="13.5" customHeight="1" x14ac:dyDescent="0.2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58"/>
      <c r="AF694" s="158"/>
    </row>
    <row r="695" spans="1:32" s="136" customFormat="1" ht="13.5" customHeight="1" x14ac:dyDescent="0.2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58"/>
      <c r="AF695" s="158"/>
    </row>
    <row r="696" spans="1:32" s="136" customFormat="1" ht="13.5" customHeight="1" x14ac:dyDescent="0.2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58"/>
      <c r="AF696" s="158"/>
    </row>
    <row r="697" spans="1:32" s="136" customFormat="1" ht="13.5" customHeight="1" x14ac:dyDescent="0.2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58"/>
      <c r="AF697" s="158"/>
    </row>
    <row r="698" spans="1:32" s="136" customFormat="1" ht="13.5" customHeight="1" x14ac:dyDescent="0.2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58"/>
      <c r="AF698" s="158"/>
    </row>
    <row r="699" spans="1:32" s="136" customFormat="1" ht="13.5" customHeight="1" x14ac:dyDescent="0.2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58"/>
      <c r="AF699" s="158"/>
    </row>
    <row r="700" spans="1:32" s="136" customFormat="1" ht="13.5" customHeight="1" x14ac:dyDescent="0.2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58"/>
      <c r="AF700" s="158"/>
    </row>
    <row r="701" spans="1:32" s="136" customFormat="1" ht="13.5" customHeight="1" x14ac:dyDescent="0.2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58"/>
      <c r="AF701" s="158"/>
    </row>
    <row r="702" spans="1:32" s="136" customFormat="1" ht="13.5" customHeight="1" x14ac:dyDescent="0.2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58"/>
      <c r="AF702" s="158"/>
    </row>
    <row r="703" spans="1:32" s="136" customFormat="1" ht="13.5" customHeight="1" x14ac:dyDescent="0.2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58"/>
      <c r="AF703" s="158"/>
    </row>
    <row r="704" spans="1:32" s="136" customFormat="1" ht="13.5" customHeight="1" x14ac:dyDescent="0.2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58"/>
      <c r="AF704" s="158"/>
    </row>
    <row r="705" spans="1:32" s="136" customFormat="1" ht="13.5" customHeight="1" x14ac:dyDescent="0.2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58"/>
      <c r="AF705" s="158"/>
    </row>
    <row r="706" spans="1:32" s="136" customFormat="1" ht="13.5" customHeight="1" x14ac:dyDescent="0.2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58"/>
      <c r="AF706" s="158"/>
    </row>
    <row r="707" spans="1:32" s="136" customFormat="1" ht="13.5" customHeight="1" x14ac:dyDescent="0.2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58"/>
      <c r="AF707" s="158"/>
    </row>
    <row r="708" spans="1:32" s="136" customFormat="1" ht="13.5" customHeight="1" x14ac:dyDescent="0.2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58"/>
      <c r="AF708" s="158"/>
    </row>
    <row r="709" spans="1:32" s="136" customFormat="1" ht="13.5" customHeight="1" x14ac:dyDescent="0.2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58"/>
      <c r="AF709" s="158"/>
    </row>
    <row r="710" spans="1:32" s="136" customFormat="1" ht="13.5" customHeight="1" x14ac:dyDescent="0.2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58"/>
      <c r="AF710" s="158"/>
    </row>
    <row r="711" spans="1:32" s="136" customFormat="1" ht="13.5" customHeight="1" x14ac:dyDescent="0.2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58"/>
      <c r="AF711" s="158"/>
    </row>
    <row r="712" spans="1:32" s="136" customFormat="1" ht="13.5" customHeight="1" x14ac:dyDescent="0.2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58"/>
      <c r="AF712" s="158"/>
    </row>
    <row r="713" spans="1:32" s="136" customFormat="1" ht="13.5" customHeight="1" x14ac:dyDescent="0.2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58"/>
      <c r="AF713" s="158"/>
    </row>
    <row r="714" spans="1:32" s="136" customFormat="1" ht="13.5" customHeight="1" x14ac:dyDescent="0.2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58"/>
      <c r="AF714" s="158"/>
    </row>
    <row r="715" spans="1:32" s="136" customFormat="1" ht="13.5" customHeight="1" x14ac:dyDescent="0.2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58"/>
      <c r="AF715" s="158"/>
    </row>
    <row r="716" spans="1:32" s="136" customFormat="1" ht="13.5" customHeight="1" x14ac:dyDescent="0.2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58"/>
      <c r="AF716" s="158"/>
    </row>
    <row r="717" spans="1:32" s="136" customFormat="1" ht="13.5" customHeight="1" x14ac:dyDescent="0.2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58"/>
      <c r="AF717" s="158"/>
    </row>
    <row r="718" spans="1:32" s="136" customFormat="1" ht="13.5" customHeight="1" x14ac:dyDescent="0.2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58"/>
      <c r="AF718" s="158"/>
    </row>
    <row r="719" spans="1:32" s="136" customFormat="1" ht="13.5" customHeight="1" x14ac:dyDescent="0.2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58"/>
      <c r="AF719" s="158"/>
    </row>
    <row r="720" spans="1:32" s="136" customFormat="1" ht="13.5" customHeight="1" x14ac:dyDescent="0.2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58"/>
      <c r="AF720" s="158"/>
    </row>
    <row r="721" spans="1:32" s="136" customFormat="1" ht="13.5" customHeight="1" x14ac:dyDescent="0.2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58"/>
      <c r="AF721" s="158"/>
    </row>
    <row r="722" spans="1:32" s="136" customFormat="1" ht="13.5" customHeight="1" x14ac:dyDescent="0.2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58"/>
      <c r="AF722" s="158"/>
    </row>
    <row r="723" spans="1:32" s="136" customFormat="1" ht="13.5" customHeight="1" x14ac:dyDescent="0.2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58"/>
      <c r="AF723" s="158"/>
    </row>
    <row r="724" spans="1:32" s="136" customFormat="1" ht="13.5" customHeight="1" x14ac:dyDescent="0.2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58"/>
      <c r="AF724" s="158"/>
    </row>
    <row r="725" spans="1:32" s="136" customFormat="1" ht="13.5" customHeight="1" x14ac:dyDescent="0.2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58"/>
      <c r="AF725" s="158"/>
    </row>
    <row r="726" spans="1:32" s="136" customFormat="1" ht="13.5" customHeight="1" x14ac:dyDescent="0.2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58"/>
      <c r="AF726" s="158"/>
    </row>
    <row r="727" spans="1:32" s="136" customFormat="1" ht="13.5" customHeight="1" x14ac:dyDescent="0.2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58"/>
      <c r="AF727" s="158"/>
    </row>
    <row r="728" spans="1:32" s="136" customFormat="1" ht="13.5" customHeight="1" x14ac:dyDescent="0.2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58"/>
      <c r="AF728" s="158"/>
    </row>
    <row r="729" spans="1:32" s="136" customFormat="1" ht="13.5" customHeight="1" x14ac:dyDescent="0.2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58"/>
      <c r="AF729" s="158"/>
    </row>
    <row r="730" spans="1:32" s="136" customFormat="1" ht="13.5" customHeight="1" x14ac:dyDescent="0.2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58"/>
      <c r="AF730" s="158"/>
    </row>
    <row r="731" spans="1:32" s="136" customFormat="1" ht="13.5" customHeight="1" x14ac:dyDescent="0.2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58"/>
      <c r="AF731" s="158"/>
    </row>
    <row r="732" spans="1:32" s="136" customFormat="1" ht="13.5" customHeight="1" x14ac:dyDescent="0.2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58"/>
      <c r="AF732" s="158"/>
    </row>
    <row r="733" spans="1:32" s="136" customFormat="1" ht="13.5" customHeight="1" x14ac:dyDescent="0.2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58"/>
      <c r="AF733" s="158"/>
    </row>
    <row r="734" spans="1:32" s="136" customFormat="1" ht="13.5" customHeight="1" x14ac:dyDescent="0.2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58"/>
      <c r="AF734" s="158"/>
    </row>
    <row r="735" spans="1:32" s="136" customFormat="1" ht="13.5" customHeight="1" x14ac:dyDescent="0.2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58"/>
      <c r="AF735" s="158"/>
    </row>
    <row r="736" spans="1:32" s="136" customFormat="1" ht="13.5" customHeight="1" x14ac:dyDescent="0.2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58"/>
      <c r="AF736" s="158"/>
    </row>
    <row r="737" spans="1:32" s="136" customFormat="1" ht="13.5" customHeight="1" x14ac:dyDescent="0.2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58"/>
      <c r="AF737" s="158"/>
    </row>
    <row r="738" spans="1:32" s="136" customFormat="1" ht="13.5" customHeight="1" x14ac:dyDescent="0.2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58"/>
      <c r="AF738" s="158"/>
    </row>
    <row r="739" spans="1:32" s="136" customFormat="1" ht="13.5" customHeight="1" x14ac:dyDescent="0.2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58"/>
      <c r="AF739" s="158"/>
    </row>
    <row r="740" spans="1:32" s="136" customFormat="1" ht="13.5" customHeight="1" x14ac:dyDescent="0.2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58"/>
      <c r="AF740" s="158"/>
    </row>
    <row r="741" spans="1:32" s="136" customFormat="1" ht="13.5" customHeight="1" x14ac:dyDescent="0.2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58"/>
      <c r="AF741" s="158"/>
    </row>
    <row r="742" spans="1:32" s="136" customFormat="1" ht="13.5" customHeight="1" x14ac:dyDescent="0.2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58"/>
      <c r="AF742" s="158"/>
    </row>
    <row r="743" spans="1:32" s="136" customFormat="1" ht="13.5" customHeight="1" x14ac:dyDescent="0.2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58"/>
      <c r="AF743" s="158"/>
    </row>
    <row r="744" spans="1:32" s="136" customFormat="1" ht="13.5" customHeight="1" x14ac:dyDescent="0.2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58"/>
      <c r="AF744" s="158"/>
    </row>
    <row r="745" spans="1:32" s="136" customFormat="1" ht="13.5" customHeight="1" x14ac:dyDescent="0.2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58"/>
      <c r="AF745" s="158"/>
    </row>
    <row r="746" spans="1:32" s="136" customFormat="1" ht="13.5" customHeight="1" x14ac:dyDescent="0.2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58"/>
      <c r="AF746" s="158"/>
    </row>
    <row r="747" spans="1:32" s="136" customFormat="1" ht="13.5" customHeight="1" x14ac:dyDescent="0.2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58"/>
      <c r="AF747" s="158"/>
    </row>
    <row r="748" spans="1:32" s="136" customFormat="1" ht="13.5" customHeight="1" x14ac:dyDescent="0.2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58"/>
      <c r="AF748" s="158"/>
    </row>
    <row r="749" spans="1:32" s="136" customFormat="1" ht="13.5" customHeight="1" x14ac:dyDescent="0.2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58"/>
      <c r="AF749" s="158"/>
    </row>
    <row r="750" spans="1:32" s="136" customFormat="1" ht="13.5" customHeight="1" x14ac:dyDescent="0.2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58"/>
      <c r="AF750" s="158"/>
    </row>
    <row r="751" spans="1:32" s="136" customFormat="1" ht="13.5" customHeight="1" x14ac:dyDescent="0.2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58"/>
      <c r="AF751" s="158"/>
    </row>
    <row r="752" spans="1:32" s="136" customFormat="1" ht="13.5" customHeight="1" x14ac:dyDescent="0.2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58"/>
      <c r="AF752" s="158"/>
    </row>
    <row r="753" spans="1:32" s="136" customFormat="1" ht="13.5" customHeight="1" x14ac:dyDescent="0.2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58"/>
      <c r="AF753" s="158"/>
    </row>
    <row r="754" spans="1:32" s="136" customFormat="1" ht="13.5" customHeight="1" x14ac:dyDescent="0.2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58"/>
      <c r="AF754" s="158"/>
    </row>
    <row r="755" spans="1:32" s="136" customFormat="1" ht="13.5" customHeight="1" x14ac:dyDescent="0.2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58"/>
      <c r="AF755" s="158"/>
    </row>
    <row r="756" spans="1:32" s="136" customFormat="1" ht="13.5" customHeight="1" x14ac:dyDescent="0.2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58"/>
      <c r="AF756" s="158"/>
    </row>
    <row r="757" spans="1:32" s="136" customFormat="1" ht="13.5" customHeight="1" x14ac:dyDescent="0.2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58"/>
      <c r="AF757" s="158"/>
    </row>
    <row r="758" spans="1:32" s="136" customFormat="1" ht="13.5" customHeight="1" x14ac:dyDescent="0.2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58"/>
      <c r="AF758" s="158"/>
    </row>
    <row r="759" spans="1:32" s="136" customFormat="1" ht="13.5" customHeight="1" x14ac:dyDescent="0.2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58"/>
      <c r="AF759" s="158"/>
    </row>
    <row r="760" spans="1:32" s="136" customFormat="1" ht="13.5" customHeight="1" x14ac:dyDescent="0.2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58"/>
      <c r="AF760" s="158"/>
    </row>
    <row r="761" spans="1:32" s="136" customFormat="1" ht="13.5" customHeight="1" x14ac:dyDescent="0.2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58"/>
      <c r="AF761" s="158"/>
    </row>
    <row r="762" spans="1:32" s="136" customFormat="1" ht="13.5" customHeight="1" x14ac:dyDescent="0.2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58"/>
      <c r="AF762" s="158"/>
    </row>
    <row r="763" spans="1:32" s="136" customFormat="1" ht="13.5" customHeight="1" x14ac:dyDescent="0.2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58"/>
      <c r="AF763" s="158"/>
    </row>
    <row r="764" spans="1:32" s="136" customFormat="1" ht="13.5" customHeight="1" x14ac:dyDescent="0.2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58"/>
      <c r="AF764" s="158"/>
    </row>
    <row r="765" spans="1:32" s="136" customFormat="1" ht="13.5" customHeight="1" x14ac:dyDescent="0.2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58"/>
      <c r="AF765" s="158"/>
    </row>
    <row r="766" spans="1:32" s="136" customFormat="1" ht="13.5" customHeight="1" x14ac:dyDescent="0.2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58"/>
      <c r="AF766" s="158"/>
    </row>
    <row r="767" spans="1:32" s="136" customFormat="1" ht="13.5" customHeight="1" x14ac:dyDescent="0.2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58"/>
      <c r="AF767" s="158"/>
    </row>
    <row r="768" spans="1:32" s="136" customFormat="1" ht="13.5" customHeight="1" x14ac:dyDescent="0.2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58"/>
      <c r="AF768" s="158"/>
    </row>
    <row r="769" spans="1:32" s="136" customFormat="1" ht="13.5" customHeight="1" x14ac:dyDescent="0.2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58"/>
      <c r="AF769" s="158"/>
    </row>
    <row r="770" spans="1:32" s="136" customFormat="1" ht="13.5" customHeight="1" x14ac:dyDescent="0.2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58"/>
      <c r="AF770" s="158"/>
    </row>
    <row r="771" spans="1:32" s="136" customFormat="1" ht="13.5" customHeight="1" x14ac:dyDescent="0.2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58"/>
      <c r="AF771" s="158"/>
    </row>
    <row r="772" spans="1:32" s="136" customFormat="1" ht="13.5" customHeight="1" x14ac:dyDescent="0.2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58"/>
      <c r="AF772" s="158"/>
    </row>
    <row r="773" spans="1:32" s="136" customFormat="1" ht="13.5" customHeight="1" x14ac:dyDescent="0.2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58"/>
      <c r="AF773" s="158"/>
    </row>
    <row r="774" spans="1:32" s="136" customFormat="1" ht="13.5" customHeight="1" x14ac:dyDescent="0.2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58"/>
      <c r="AF774" s="158"/>
    </row>
    <row r="775" spans="1:32" s="136" customFormat="1" ht="13.5" customHeight="1" x14ac:dyDescent="0.2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58"/>
      <c r="AF775" s="158"/>
    </row>
    <row r="776" spans="1:32" s="136" customFormat="1" ht="13.5" customHeight="1" x14ac:dyDescent="0.2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58"/>
      <c r="AF776" s="158"/>
    </row>
    <row r="777" spans="1:32" s="136" customFormat="1" ht="13.5" customHeight="1" x14ac:dyDescent="0.2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58"/>
      <c r="AF777" s="158"/>
    </row>
    <row r="778" spans="1:32" s="136" customFormat="1" ht="13.5" customHeight="1" x14ac:dyDescent="0.2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58"/>
      <c r="AF778" s="158"/>
    </row>
    <row r="779" spans="1:32" s="136" customFormat="1" ht="13.5" customHeight="1" x14ac:dyDescent="0.2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58"/>
      <c r="AF779" s="158"/>
    </row>
    <row r="780" spans="1:32" s="136" customFormat="1" ht="13.5" customHeight="1" x14ac:dyDescent="0.2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58"/>
      <c r="AF780" s="158"/>
    </row>
    <row r="781" spans="1:32" s="136" customFormat="1" ht="13.5" customHeight="1" x14ac:dyDescent="0.2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58"/>
      <c r="AF781" s="158"/>
    </row>
    <row r="782" spans="1:32" s="136" customFormat="1" ht="13.5" customHeight="1" x14ac:dyDescent="0.2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58"/>
      <c r="AF782" s="158"/>
    </row>
    <row r="783" spans="1:32" s="136" customFormat="1" ht="13.5" customHeight="1" x14ac:dyDescent="0.2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58"/>
      <c r="AF783" s="158"/>
    </row>
    <row r="784" spans="1:32" s="136" customFormat="1" ht="13.5" customHeight="1" x14ac:dyDescent="0.2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58"/>
      <c r="AF784" s="158"/>
    </row>
    <row r="785" spans="1:32" s="136" customFormat="1" ht="13.5" customHeight="1" x14ac:dyDescent="0.2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58"/>
      <c r="AF785" s="158"/>
    </row>
    <row r="786" spans="1:32" s="136" customFormat="1" ht="13.5" customHeight="1" x14ac:dyDescent="0.2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58"/>
      <c r="AF786" s="158"/>
    </row>
    <row r="787" spans="1:32" s="136" customFormat="1" ht="13.5" customHeight="1" x14ac:dyDescent="0.2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58"/>
      <c r="AF787" s="158"/>
    </row>
    <row r="788" spans="1:32" s="136" customFormat="1" ht="13.5" customHeight="1" x14ac:dyDescent="0.2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58"/>
      <c r="AF788" s="158"/>
    </row>
    <row r="789" spans="1:32" s="136" customFormat="1" ht="13.5" customHeight="1" x14ac:dyDescent="0.2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58"/>
      <c r="AF789" s="158"/>
    </row>
    <row r="790" spans="1:32" s="136" customFormat="1" ht="13.5" customHeight="1" x14ac:dyDescent="0.2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58"/>
      <c r="AF790" s="158"/>
    </row>
    <row r="791" spans="1:32" s="136" customFormat="1" ht="13.5" customHeight="1" x14ac:dyDescent="0.2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58"/>
      <c r="AF791" s="158"/>
    </row>
    <row r="792" spans="1:32" s="136" customFormat="1" ht="13.5" customHeight="1" x14ac:dyDescent="0.2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58"/>
      <c r="AF792" s="158"/>
    </row>
    <row r="793" spans="1:32" s="136" customFormat="1" ht="13.5" customHeight="1" x14ac:dyDescent="0.2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58"/>
      <c r="AF793" s="158"/>
    </row>
    <row r="794" spans="1:32" s="136" customFormat="1" ht="13.5" customHeight="1" x14ac:dyDescent="0.2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58"/>
      <c r="AF794" s="158"/>
    </row>
    <row r="795" spans="1:32" s="136" customFormat="1" ht="13.5" customHeight="1" x14ac:dyDescent="0.2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58"/>
      <c r="AF795" s="158"/>
    </row>
    <row r="796" spans="1:32" s="136" customFormat="1" ht="13.5" customHeight="1" x14ac:dyDescent="0.2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58"/>
      <c r="AF796" s="158"/>
    </row>
    <row r="797" spans="1:32" s="136" customFormat="1" ht="13.5" customHeight="1" x14ac:dyDescent="0.2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58"/>
      <c r="AF797" s="158"/>
    </row>
    <row r="798" spans="1:32" s="136" customFormat="1" ht="13.5" customHeight="1" x14ac:dyDescent="0.2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58"/>
      <c r="AF798" s="158"/>
    </row>
    <row r="799" spans="1:32" s="136" customFormat="1" ht="13.5" customHeight="1" x14ac:dyDescent="0.2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58"/>
      <c r="AF799" s="158"/>
    </row>
    <row r="800" spans="1:32" s="136" customFormat="1" ht="13.5" customHeight="1" x14ac:dyDescent="0.2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58"/>
      <c r="AF800" s="158"/>
    </row>
    <row r="801" spans="1:32" s="136" customFormat="1" ht="13.5" customHeight="1" x14ac:dyDescent="0.2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58"/>
      <c r="AF801" s="158"/>
    </row>
    <row r="802" spans="1:32" s="136" customFormat="1" ht="13.5" customHeight="1" x14ac:dyDescent="0.2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58"/>
      <c r="AF802" s="158"/>
    </row>
    <row r="803" spans="1:32" s="136" customFormat="1" ht="13.5" customHeight="1" x14ac:dyDescent="0.2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58"/>
      <c r="AF803" s="158"/>
    </row>
    <row r="804" spans="1:32" s="136" customFormat="1" ht="13.5" customHeight="1" x14ac:dyDescent="0.2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58"/>
      <c r="AF804" s="158"/>
    </row>
    <row r="805" spans="1:32" s="136" customFormat="1" ht="13.5" customHeight="1" x14ac:dyDescent="0.2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58"/>
      <c r="AF805" s="158"/>
    </row>
    <row r="806" spans="1:32" s="136" customFormat="1" ht="13.5" customHeight="1" x14ac:dyDescent="0.2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58"/>
      <c r="AF806" s="158"/>
    </row>
    <row r="807" spans="1:32" s="136" customFormat="1" ht="13.5" customHeight="1" x14ac:dyDescent="0.2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58"/>
      <c r="AF807" s="158"/>
    </row>
    <row r="808" spans="1:32" s="136" customFormat="1" ht="13.5" customHeight="1" x14ac:dyDescent="0.2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58"/>
      <c r="AF808" s="158"/>
    </row>
    <row r="809" spans="1:32" s="136" customFormat="1" ht="13.5" customHeight="1" x14ac:dyDescent="0.2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58"/>
      <c r="AF809" s="158"/>
    </row>
    <row r="810" spans="1:32" s="136" customFormat="1" ht="13.5" customHeight="1" x14ac:dyDescent="0.2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58"/>
      <c r="AF810" s="158"/>
    </row>
    <row r="811" spans="1:32" s="136" customFormat="1" ht="13.5" customHeight="1" x14ac:dyDescent="0.2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58"/>
      <c r="AF811" s="158"/>
    </row>
    <row r="812" spans="1:32" s="136" customFormat="1" ht="13.5" customHeight="1" x14ac:dyDescent="0.2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58"/>
      <c r="AF812" s="158"/>
    </row>
    <row r="813" spans="1:32" s="136" customFormat="1" ht="13.5" customHeight="1" x14ac:dyDescent="0.2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58"/>
      <c r="AF813" s="158"/>
    </row>
    <row r="814" spans="1:32" s="136" customFormat="1" ht="13.5" customHeight="1" x14ac:dyDescent="0.2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58"/>
      <c r="AF814" s="158"/>
    </row>
    <row r="815" spans="1:32" s="136" customFormat="1" ht="13.5" customHeight="1" x14ac:dyDescent="0.2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58"/>
      <c r="AF815" s="158"/>
    </row>
    <row r="816" spans="1:32" s="136" customFormat="1" ht="13.5" customHeight="1" x14ac:dyDescent="0.2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58"/>
      <c r="AF816" s="158"/>
    </row>
    <row r="817" spans="1:32" s="136" customFormat="1" ht="13.5" customHeight="1" x14ac:dyDescent="0.2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58"/>
      <c r="AF817" s="158"/>
    </row>
    <row r="818" spans="1:32" s="136" customFormat="1" ht="13.5" customHeight="1" x14ac:dyDescent="0.2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58"/>
      <c r="AF818" s="158"/>
    </row>
    <row r="819" spans="1:32" s="136" customFormat="1" ht="13.5" customHeight="1" x14ac:dyDescent="0.2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58"/>
      <c r="AF819" s="158"/>
    </row>
    <row r="820" spans="1:32" s="136" customFormat="1" ht="13.5" customHeight="1" x14ac:dyDescent="0.2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58"/>
      <c r="AF820" s="158"/>
    </row>
    <row r="821" spans="1:32" s="136" customFormat="1" ht="13.5" customHeight="1" x14ac:dyDescent="0.2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58"/>
      <c r="AF821" s="158"/>
    </row>
    <row r="822" spans="1:32" s="136" customFormat="1" ht="13.5" customHeight="1" x14ac:dyDescent="0.2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58"/>
      <c r="AF822" s="158"/>
    </row>
    <row r="823" spans="1:32" s="136" customFormat="1" ht="13.5" customHeight="1" x14ac:dyDescent="0.2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58"/>
      <c r="AF823" s="158"/>
    </row>
    <row r="824" spans="1:32" s="136" customFormat="1" ht="13.5" customHeight="1" x14ac:dyDescent="0.2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58"/>
      <c r="AF824" s="158"/>
    </row>
    <row r="825" spans="1:32" s="136" customFormat="1" ht="13.5" customHeight="1" x14ac:dyDescent="0.2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58"/>
      <c r="AF825" s="158"/>
    </row>
    <row r="826" spans="1:32" s="136" customFormat="1" ht="13.5" customHeight="1" x14ac:dyDescent="0.2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58"/>
      <c r="AF826" s="158"/>
    </row>
    <row r="827" spans="1:32" s="136" customFormat="1" ht="13.5" customHeight="1" x14ac:dyDescent="0.2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58"/>
      <c r="AF827" s="158"/>
    </row>
    <row r="828" spans="1:32" s="136" customFormat="1" ht="13.5" customHeight="1" x14ac:dyDescent="0.2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58"/>
      <c r="AF828" s="158"/>
    </row>
    <row r="829" spans="1:32" s="136" customFormat="1" ht="13.5" customHeight="1" x14ac:dyDescent="0.2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58"/>
      <c r="AF829" s="158"/>
    </row>
    <row r="830" spans="1:32" s="136" customFormat="1" ht="13.5" customHeight="1" x14ac:dyDescent="0.2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58"/>
      <c r="AF830" s="158"/>
    </row>
    <row r="831" spans="1:32" s="136" customFormat="1" ht="13.5" customHeight="1" x14ac:dyDescent="0.2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58"/>
      <c r="AF831" s="158"/>
    </row>
    <row r="832" spans="1:32" s="136" customFormat="1" ht="13.5" customHeight="1" x14ac:dyDescent="0.2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58"/>
      <c r="AF832" s="158"/>
    </row>
    <row r="833" spans="1:32" s="136" customFormat="1" ht="13.5" customHeight="1" x14ac:dyDescent="0.2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58"/>
      <c r="AF833" s="158"/>
    </row>
    <row r="834" spans="1:32" s="136" customFormat="1" ht="13.5" customHeight="1" x14ac:dyDescent="0.2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58"/>
      <c r="AF834" s="158"/>
    </row>
    <row r="835" spans="1:32" s="136" customFormat="1" ht="13.5" customHeight="1" x14ac:dyDescent="0.2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58"/>
      <c r="AF835" s="158"/>
    </row>
    <row r="836" spans="1:32" s="136" customFormat="1" ht="13.5" customHeight="1" x14ac:dyDescent="0.2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58"/>
      <c r="AF836" s="158"/>
    </row>
    <row r="837" spans="1:32" s="136" customFormat="1" ht="13.5" customHeight="1" x14ac:dyDescent="0.2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58"/>
      <c r="AF837" s="158"/>
    </row>
    <row r="838" spans="1:32" s="136" customFormat="1" ht="13.5" customHeight="1" x14ac:dyDescent="0.2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58"/>
      <c r="AF838" s="158"/>
    </row>
    <row r="839" spans="1:32" s="136" customFormat="1" ht="13.5" customHeight="1" x14ac:dyDescent="0.2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58"/>
      <c r="AF839" s="158"/>
    </row>
    <row r="840" spans="1:32" s="136" customFormat="1" ht="13.5" customHeight="1" x14ac:dyDescent="0.2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58"/>
      <c r="AF840" s="158"/>
    </row>
    <row r="841" spans="1:32" s="136" customFormat="1" ht="13.5" customHeight="1" x14ac:dyDescent="0.2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58"/>
      <c r="AF841" s="158"/>
    </row>
    <row r="842" spans="1:32" s="136" customFormat="1" ht="13.5" customHeight="1" x14ac:dyDescent="0.2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58"/>
      <c r="AF842" s="158"/>
    </row>
    <row r="843" spans="1:32" s="136" customFormat="1" ht="13.5" customHeight="1" x14ac:dyDescent="0.2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58"/>
      <c r="AF843" s="158"/>
    </row>
    <row r="844" spans="1:32" s="136" customFormat="1" ht="13.5" customHeight="1" x14ac:dyDescent="0.2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58"/>
      <c r="AF844" s="158"/>
    </row>
    <row r="845" spans="1:32" s="136" customFormat="1" ht="13.5" customHeight="1" x14ac:dyDescent="0.2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58"/>
      <c r="AF845" s="158"/>
    </row>
    <row r="846" spans="1:32" s="136" customFormat="1" ht="13.5" customHeight="1" x14ac:dyDescent="0.2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58"/>
      <c r="AF846" s="158"/>
    </row>
    <row r="847" spans="1:32" s="136" customFormat="1" ht="13.5" customHeight="1" x14ac:dyDescent="0.2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58"/>
      <c r="AF847" s="158"/>
    </row>
    <row r="848" spans="1:32" s="136" customFormat="1" ht="13.5" customHeight="1" x14ac:dyDescent="0.2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58"/>
      <c r="AF848" s="158"/>
    </row>
    <row r="849" spans="1:32" s="136" customFormat="1" ht="13.5" customHeight="1" x14ac:dyDescent="0.2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58"/>
      <c r="AF849" s="158"/>
    </row>
    <row r="850" spans="1:32" s="136" customFormat="1" ht="13.5" customHeight="1" x14ac:dyDescent="0.2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58"/>
      <c r="AF850" s="158"/>
    </row>
    <row r="851" spans="1:32" s="136" customFormat="1" ht="13.5" customHeight="1" x14ac:dyDescent="0.2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58"/>
      <c r="AF851" s="158"/>
    </row>
    <row r="852" spans="1:32" s="136" customFormat="1" ht="13.5" customHeight="1" x14ac:dyDescent="0.2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58"/>
      <c r="AF852" s="158"/>
    </row>
    <row r="853" spans="1:32" s="136" customFormat="1" ht="13.5" customHeight="1" x14ac:dyDescent="0.2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58"/>
      <c r="AF853" s="158"/>
    </row>
    <row r="854" spans="1:32" s="136" customFormat="1" ht="13.5" customHeight="1" x14ac:dyDescent="0.2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58"/>
      <c r="AF854" s="158"/>
    </row>
    <row r="855" spans="1:32" s="136" customFormat="1" ht="13.5" customHeight="1" x14ac:dyDescent="0.2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58"/>
      <c r="AF855" s="158"/>
    </row>
    <row r="856" spans="1:32" s="136" customFormat="1" ht="13.5" customHeight="1" x14ac:dyDescent="0.2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58"/>
      <c r="AF856" s="158"/>
    </row>
    <row r="857" spans="1:32" s="136" customFormat="1" ht="13.5" customHeight="1" x14ac:dyDescent="0.2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58"/>
      <c r="AF857" s="158"/>
    </row>
    <row r="858" spans="1:32" s="136" customFormat="1" ht="13.5" customHeight="1" x14ac:dyDescent="0.2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58"/>
      <c r="AF858" s="158"/>
    </row>
    <row r="859" spans="1:32" s="136" customFormat="1" ht="13.5" customHeight="1" x14ac:dyDescent="0.2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58"/>
      <c r="AF859" s="158"/>
    </row>
    <row r="860" spans="1:32" s="136" customFormat="1" ht="13.5" customHeight="1" x14ac:dyDescent="0.2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58"/>
      <c r="AF860" s="158"/>
    </row>
    <row r="861" spans="1:32" s="136" customFormat="1" ht="13.5" customHeight="1" x14ac:dyDescent="0.2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58"/>
      <c r="AF861" s="158"/>
    </row>
    <row r="862" spans="1:32" s="136" customFormat="1" ht="13.5" customHeight="1" x14ac:dyDescent="0.2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58"/>
      <c r="AF862" s="158"/>
    </row>
    <row r="863" spans="1:32" s="136" customFormat="1" ht="13.5" customHeight="1" x14ac:dyDescent="0.2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58"/>
      <c r="AF863" s="158"/>
    </row>
    <row r="864" spans="1:32" s="136" customFormat="1" ht="13.5" customHeight="1" x14ac:dyDescent="0.2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58"/>
      <c r="AF864" s="158"/>
    </row>
    <row r="865" spans="1:32" s="136" customFormat="1" ht="13.5" customHeight="1" x14ac:dyDescent="0.2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58"/>
      <c r="AF865" s="158"/>
    </row>
    <row r="866" spans="1:32" s="136" customFormat="1" ht="13.5" customHeight="1" x14ac:dyDescent="0.2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58"/>
      <c r="AF866" s="158"/>
    </row>
    <row r="867" spans="1:32" s="136" customFormat="1" ht="13.5" customHeight="1" x14ac:dyDescent="0.2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58"/>
      <c r="AF867" s="158"/>
    </row>
    <row r="868" spans="1:32" s="136" customFormat="1" ht="13.5" customHeight="1" x14ac:dyDescent="0.2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58"/>
      <c r="AF868" s="158"/>
    </row>
    <row r="869" spans="1:32" s="136" customFormat="1" ht="13.5" customHeight="1" x14ac:dyDescent="0.2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58"/>
      <c r="AF869" s="158"/>
    </row>
    <row r="870" spans="1:32" s="136" customFormat="1" ht="13.5" customHeight="1" x14ac:dyDescent="0.2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58"/>
      <c r="AF870" s="158"/>
    </row>
    <row r="871" spans="1:32" s="136" customFormat="1" ht="13.5" customHeight="1" x14ac:dyDescent="0.2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58"/>
      <c r="AF871" s="158"/>
    </row>
    <row r="872" spans="1:32" s="136" customFormat="1" ht="13.5" customHeight="1" x14ac:dyDescent="0.2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58"/>
      <c r="AF872" s="158"/>
    </row>
    <row r="873" spans="1:32" s="136" customFormat="1" ht="13.5" customHeight="1" x14ac:dyDescent="0.2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58"/>
      <c r="AF873" s="158"/>
    </row>
    <row r="874" spans="1:32" s="136" customFormat="1" ht="13.5" customHeight="1" x14ac:dyDescent="0.2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58"/>
      <c r="AF874" s="158"/>
    </row>
    <row r="875" spans="1:32" s="136" customFormat="1" ht="13.5" customHeight="1" x14ac:dyDescent="0.2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58"/>
      <c r="AF875" s="158"/>
    </row>
    <row r="876" spans="1:32" s="136" customFormat="1" ht="13.5" customHeight="1" x14ac:dyDescent="0.2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58"/>
      <c r="AF876" s="158"/>
    </row>
    <row r="877" spans="1:32" s="136" customFormat="1" ht="13.5" customHeight="1" x14ac:dyDescent="0.2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58"/>
      <c r="AF877" s="158"/>
    </row>
    <row r="878" spans="1:32" s="136" customFormat="1" ht="13.5" customHeight="1" x14ac:dyDescent="0.2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58"/>
      <c r="AF878" s="158"/>
    </row>
    <row r="879" spans="1:32" s="136" customFormat="1" ht="13.5" customHeight="1" x14ac:dyDescent="0.2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58"/>
      <c r="AF879" s="158"/>
    </row>
    <row r="880" spans="1:32" s="136" customFormat="1" ht="13.5" customHeight="1" x14ac:dyDescent="0.2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58"/>
      <c r="AF880" s="158"/>
    </row>
    <row r="881" spans="1:32" s="136" customFormat="1" ht="13.5" customHeight="1" x14ac:dyDescent="0.2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58"/>
      <c r="AF881" s="158"/>
    </row>
    <row r="882" spans="1:32" s="136" customFormat="1" ht="13.5" customHeight="1" x14ac:dyDescent="0.2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58"/>
      <c r="AF882" s="158"/>
    </row>
    <row r="883" spans="1:32" s="136" customFormat="1" ht="13.5" customHeight="1" x14ac:dyDescent="0.2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58"/>
      <c r="AF883" s="158"/>
    </row>
    <row r="884" spans="1:32" s="136" customFormat="1" ht="13.5" customHeight="1" x14ac:dyDescent="0.2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58"/>
      <c r="AF884" s="158"/>
    </row>
    <row r="885" spans="1:32" s="136" customFormat="1" ht="13.5" customHeight="1" x14ac:dyDescent="0.2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58"/>
      <c r="AF885" s="158"/>
    </row>
    <row r="886" spans="1:32" s="136" customFormat="1" ht="13.5" customHeight="1" x14ac:dyDescent="0.2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58"/>
      <c r="AF886" s="158"/>
    </row>
    <row r="887" spans="1:32" s="136" customFormat="1" ht="13.5" customHeight="1" x14ac:dyDescent="0.2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58"/>
      <c r="AF887" s="158"/>
    </row>
    <row r="888" spans="1:32" s="136" customFormat="1" ht="13.5" customHeight="1" x14ac:dyDescent="0.2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58"/>
      <c r="AF888" s="158"/>
    </row>
    <row r="889" spans="1:32" s="136" customFormat="1" ht="13.5" customHeight="1" x14ac:dyDescent="0.2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58"/>
      <c r="AF889" s="158"/>
    </row>
    <row r="890" spans="1:32" s="136" customFormat="1" ht="13.5" customHeight="1" x14ac:dyDescent="0.2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58"/>
      <c r="AF890" s="158"/>
    </row>
    <row r="891" spans="1:32" s="136" customFormat="1" ht="13.5" customHeight="1" x14ac:dyDescent="0.2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58"/>
      <c r="AF891" s="158"/>
    </row>
    <row r="892" spans="1:32" s="136" customFormat="1" ht="13.5" customHeight="1" x14ac:dyDescent="0.2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58"/>
      <c r="AF892" s="158"/>
    </row>
    <row r="893" spans="1:32" s="136" customFormat="1" ht="13.5" customHeight="1" x14ac:dyDescent="0.2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58"/>
      <c r="AF893" s="158"/>
    </row>
    <row r="894" spans="1:32" s="136" customFormat="1" ht="13.5" customHeight="1" x14ac:dyDescent="0.2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58"/>
      <c r="AF894" s="158"/>
    </row>
    <row r="895" spans="1:32" s="136" customFormat="1" ht="13.5" customHeight="1" x14ac:dyDescent="0.2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58"/>
      <c r="AF895" s="158"/>
    </row>
    <row r="896" spans="1:32" s="136" customFormat="1" ht="13.5" customHeight="1" x14ac:dyDescent="0.2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58"/>
      <c r="AF896" s="158"/>
    </row>
    <row r="897" spans="1:32" s="136" customFormat="1" ht="13.5" customHeight="1" x14ac:dyDescent="0.2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58"/>
      <c r="AF897" s="158"/>
    </row>
    <row r="898" spans="1:32" s="136" customFormat="1" ht="13.5" customHeight="1" x14ac:dyDescent="0.2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58"/>
      <c r="AF898" s="158"/>
    </row>
    <row r="899" spans="1:32" s="136" customFormat="1" ht="13.5" customHeight="1" x14ac:dyDescent="0.2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58"/>
      <c r="AF899" s="158"/>
    </row>
    <row r="900" spans="1:32" s="136" customFormat="1" ht="13.5" customHeight="1" x14ac:dyDescent="0.2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58"/>
      <c r="AF900" s="158"/>
    </row>
    <row r="901" spans="1:32" s="136" customFormat="1" ht="13.5" customHeight="1" x14ac:dyDescent="0.2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58"/>
      <c r="AF901" s="158"/>
    </row>
    <row r="902" spans="1:32" s="136" customFormat="1" ht="13.5" customHeight="1" x14ac:dyDescent="0.2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58"/>
      <c r="AF902" s="158"/>
    </row>
    <row r="903" spans="1:32" s="136" customFormat="1" ht="13.5" customHeight="1" x14ac:dyDescent="0.2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58"/>
      <c r="AF903" s="158"/>
    </row>
    <row r="904" spans="1:32" s="136" customFormat="1" ht="13.5" customHeight="1" x14ac:dyDescent="0.2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58"/>
      <c r="AF904" s="158"/>
    </row>
    <row r="905" spans="1:32" s="136" customFormat="1" ht="13.5" customHeight="1" x14ac:dyDescent="0.2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58"/>
      <c r="AF905" s="158"/>
    </row>
    <row r="906" spans="1:32" s="136" customFormat="1" ht="13.5" customHeight="1" x14ac:dyDescent="0.2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58"/>
      <c r="AF906" s="158"/>
    </row>
    <row r="907" spans="1:32" s="136" customFormat="1" ht="13.5" customHeight="1" x14ac:dyDescent="0.2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58"/>
      <c r="AF907" s="158"/>
    </row>
    <row r="908" spans="1:32" s="136" customFormat="1" ht="13.5" customHeight="1" x14ac:dyDescent="0.2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58"/>
      <c r="AF908" s="158"/>
    </row>
    <row r="909" spans="1:32" s="136" customFormat="1" ht="13.5" customHeight="1" x14ac:dyDescent="0.2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58"/>
      <c r="AF909" s="158"/>
    </row>
    <row r="910" spans="1:32" s="136" customFormat="1" ht="13.5" customHeight="1" x14ac:dyDescent="0.2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58"/>
      <c r="AF910" s="158"/>
    </row>
    <row r="911" spans="1:32" s="136" customFormat="1" ht="13.5" customHeight="1" x14ac:dyDescent="0.2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58"/>
      <c r="AF911" s="158"/>
    </row>
    <row r="912" spans="1:32" s="136" customFormat="1" ht="13.5" customHeight="1" x14ac:dyDescent="0.2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58"/>
      <c r="AF912" s="158"/>
    </row>
    <row r="913" spans="1:32" s="136" customFormat="1" ht="13.5" customHeight="1" x14ac:dyDescent="0.2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58"/>
      <c r="AF913" s="158"/>
    </row>
    <row r="914" spans="1:32" s="136" customFormat="1" ht="13.5" customHeight="1" x14ac:dyDescent="0.2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58"/>
      <c r="AF914" s="158"/>
    </row>
    <row r="915" spans="1:32" s="136" customFormat="1" ht="13.5" customHeight="1" x14ac:dyDescent="0.2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58"/>
      <c r="AF915" s="158"/>
    </row>
    <row r="916" spans="1:32" s="136" customFormat="1" ht="13.5" customHeight="1" x14ac:dyDescent="0.2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58"/>
      <c r="AF916" s="158"/>
    </row>
    <row r="917" spans="1:32" s="136" customFormat="1" ht="13.5" customHeight="1" x14ac:dyDescent="0.2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58"/>
      <c r="AF917" s="158"/>
    </row>
    <row r="918" spans="1:32" s="136" customFormat="1" ht="13.5" customHeight="1" x14ac:dyDescent="0.2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58"/>
      <c r="AF918" s="158"/>
    </row>
    <row r="919" spans="1:32" s="136" customFormat="1" ht="13.5" customHeight="1" x14ac:dyDescent="0.2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58"/>
      <c r="AF919" s="158"/>
    </row>
    <row r="920" spans="1:32" s="136" customFormat="1" ht="13.5" customHeight="1" x14ac:dyDescent="0.2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58"/>
      <c r="AF920" s="158"/>
    </row>
    <row r="921" spans="1:32" s="136" customFormat="1" ht="13.5" customHeight="1" x14ac:dyDescent="0.2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58"/>
      <c r="AF921" s="158"/>
    </row>
    <row r="922" spans="1:32" s="136" customFormat="1" ht="13.5" customHeight="1" x14ac:dyDescent="0.2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58"/>
      <c r="AF922" s="158"/>
    </row>
    <row r="923" spans="1:32" s="136" customFormat="1" ht="13.5" customHeight="1" x14ac:dyDescent="0.2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58"/>
      <c r="AF923" s="158"/>
    </row>
    <row r="924" spans="1:32" s="136" customFormat="1" ht="13.5" customHeight="1" x14ac:dyDescent="0.2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58"/>
      <c r="AF924" s="158"/>
    </row>
    <row r="925" spans="1:32" s="136" customFormat="1" ht="13.5" customHeight="1" x14ac:dyDescent="0.2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58"/>
      <c r="AF925" s="158"/>
    </row>
    <row r="926" spans="1:32" s="136" customFormat="1" ht="13.5" customHeight="1" x14ac:dyDescent="0.2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58"/>
      <c r="AF926" s="158"/>
    </row>
    <row r="927" spans="1:32" s="136" customFormat="1" ht="13.5" customHeight="1" x14ac:dyDescent="0.2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58"/>
      <c r="AF927" s="158"/>
    </row>
    <row r="928" spans="1:32" s="136" customFormat="1" ht="13.5" customHeight="1" x14ac:dyDescent="0.2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58"/>
      <c r="AF928" s="158"/>
    </row>
    <row r="929" spans="1:32" s="136" customFormat="1" ht="13.5" customHeight="1" x14ac:dyDescent="0.2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58"/>
      <c r="AF929" s="158"/>
    </row>
    <row r="930" spans="1:32" s="136" customFormat="1" ht="13.5" customHeight="1" x14ac:dyDescent="0.2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58"/>
      <c r="AF930" s="158"/>
    </row>
    <row r="931" spans="1:32" s="136" customFormat="1" ht="13.5" customHeight="1" x14ac:dyDescent="0.2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58"/>
      <c r="AF931" s="158"/>
    </row>
    <row r="932" spans="1:32" s="136" customFormat="1" ht="13.5" customHeight="1" x14ac:dyDescent="0.2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58"/>
      <c r="AF932" s="158"/>
    </row>
    <row r="933" spans="1:32" s="136" customFormat="1" ht="13.5" customHeight="1" x14ac:dyDescent="0.2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58"/>
      <c r="AF933" s="158"/>
    </row>
    <row r="934" spans="1:32" s="136" customFormat="1" ht="13.5" customHeight="1" x14ac:dyDescent="0.2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58"/>
      <c r="AF934" s="158"/>
    </row>
    <row r="935" spans="1:32" s="136" customFormat="1" ht="13.5" customHeight="1" x14ac:dyDescent="0.2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58"/>
      <c r="AF935" s="158"/>
    </row>
    <row r="936" spans="1:32" s="136" customFormat="1" ht="13.5" customHeight="1" x14ac:dyDescent="0.2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58"/>
      <c r="AF936" s="158"/>
    </row>
    <row r="937" spans="1:32" s="136" customFormat="1" ht="13.5" customHeight="1" x14ac:dyDescent="0.2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58"/>
      <c r="AF937" s="158"/>
    </row>
    <row r="938" spans="1:32" s="136" customFormat="1" ht="13.5" customHeight="1" x14ac:dyDescent="0.2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58"/>
      <c r="AF938" s="158"/>
    </row>
    <row r="939" spans="1:32" s="136" customFormat="1" ht="13.5" customHeight="1" x14ac:dyDescent="0.2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58"/>
      <c r="AF939" s="158"/>
    </row>
    <row r="940" spans="1:32" s="136" customFormat="1" ht="13.5" customHeight="1" x14ac:dyDescent="0.2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58"/>
      <c r="AF940" s="158"/>
    </row>
    <row r="941" spans="1:32" s="136" customFormat="1" ht="13.5" customHeight="1" x14ac:dyDescent="0.2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58"/>
      <c r="AF941" s="158"/>
    </row>
    <row r="942" spans="1:32" s="136" customFormat="1" ht="13.5" customHeight="1" x14ac:dyDescent="0.2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58"/>
      <c r="AF942" s="158"/>
    </row>
    <row r="943" spans="1:32" s="136" customFormat="1" ht="13.5" customHeight="1" x14ac:dyDescent="0.2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58"/>
      <c r="AF943" s="158"/>
    </row>
    <row r="944" spans="1:32" s="136" customFormat="1" ht="13.5" customHeight="1" x14ac:dyDescent="0.2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58"/>
      <c r="AF944" s="158"/>
    </row>
    <row r="945" spans="1:32" s="136" customFormat="1" ht="13.5" customHeight="1" x14ac:dyDescent="0.2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58"/>
      <c r="AF945" s="158"/>
    </row>
    <row r="946" spans="1:32" s="136" customFormat="1" ht="13.5" customHeight="1" x14ac:dyDescent="0.2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58"/>
      <c r="AF946" s="158"/>
    </row>
    <row r="947" spans="1:32" s="136" customFormat="1" ht="13.5" customHeight="1" x14ac:dyDescent="0.2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58"/>
      <c r="AF947" s="158"/>
    </row>
    <row r="948" spans="1:32" s="136" customFormat="1" ht="13.5" customHeight="1" x14ac:dyDescent="0.2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58"/>
      <c r="AF948" s="158"/>
    </row>
    <row r="949" spans="1:32" s="136" customFormat="1" ht="13.5" customHeight="1" x14ac:dyDescent="0.2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58"/>
      <c r="AF949" s="158"/>
    </row>
    <row r="950" spans="1:32" s="136" customFormat="1" ht="13.5" customHeight="1" x14ac:dyDescent="0.2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58"/>
      <c r="AF950" s="158"/>
    </row>
    <row r="951" spans="1:32" s="136" customFormat="1" ht="13.5" customHeight="1" x14ac:dyDescent="0.2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58"/>
      <c r="AF951" s="158"/>
    </row>
    <row r="952" spans="1:32" s="136" customFormat="1" ht="13.5" customHeight="1" x14ac:dyDescent="0.2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58"/>
      <c r="AF952" s="158"/>
    </row>
    <row r="953" spans="1:32" s="136" customFormat="1" ht="13.5" customHeight="1" x14ac:dyDescent="0.2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58"/>
      <c r="AF953" s="158"/>
    </row>
    <row r="954" spans="1:32" s="136" customFormat="1" ht="13.5" customHeight="1" x14ac:dyDescent="0.2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58"/>
      <c r="AF954" s="158"/>
    </row>
    <row r="955" spans="1:32" s="136" customFormat="1" ht="13.5" customHeight="1" x14ac:dyDescent="0.2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58"/>
      <c r="AF955" s="158"/>
    </row>
    <row r="956" spans="1:32" s="136" customFormat="1" ht="13.5" customHeight="1" x14ac:dyDescent="0.2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58"/>
      <c r="AF956" s="158"/>
    </row>
    <row r="957" spans="1:32" s="136" customFormat="1" ht="13.5" customHeight="1" x14ac:dyDescent="0.2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58"/>
      <c r="AF957" s="158"/>
    </row>
    <row r="958" spans="1:32" s="136" customFormat="1" ht="13.5" customHeight="1" x14ac:dyDescent="0.2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58"/>
      <c r="AF958" s="158"/>
    </row>
    <row r="959" spans="1:32" s="136" customFormat="1" ht="13.5" customHeight="1" x14ac:dyDescent="0.2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58"/>
      <c r="AF959" s="158"/>
    </row>
    <row r="960" spans="1:32" s="136" customFormat="1" ht="13.5" customHeight="1" x14ac:dyDescent="0.2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58"/>
      <c r="AF960" s="158"/>
    </row>
    <row r="961" spans="1:32" s="136" customFormat="1" ht="13.5" customHeight="1" x14ac:dyDescent="0.2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58"/>
      <c r="AF961" s="158"/>
    </row>
    <row r="962" spans="1:32" s="136" customFormat="1" ht="13.5" customHeight="1" x14ac:dyDescent="0.2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58"/>
      <c r="AF962" s="158"/>
    </row>
    <row r="963" spans="1:32" s="136" customFormat="1" ht="13.5" customHeight="1" x14ac:dyDescent="0.2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58"/>
      <c r="AF963" s="158"/>
    </row>
    <row r="964" spans="1:32" s="136" customFormat="1" ht="13.5" customHeight="1" x14ac:dyDescent="0.2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58"/>
      <c r="AF964" s="158"/>
    </row>
    <row r="965" spans="1:32" s="136" customFormat="1" ht="13.5" customHeight="1" x14ac:dyDescent="0.2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58"/>
      <c r="AF965" s="158"/>
    </row>
    <row r="966" spans="1:32" s="136" customFormat="1" ht="13.5" customHeight="1" x14ac:dyDescent="0.2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58"/>
      <c r="AF966" s="158"/>
    </row>
    <row r="967" spans="1:32" s="136" customFormat="1" ht="13.5" customHeight="1" x14ac:dyDescent="0.2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58"/>
      <c r="AF967" s="158"/>
    </row>
    <row r="968" spans="1:32" s="136" customFormat="1" ht="13.5" customHeight="1" x14ac:dyDescent="0.2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58"/>
      <c r="AF968" s="158"/>
    </row>
    <row r="969" spans="1:32" s="136" customFormat="1" ht="13.5" customHeight="1" x14ac:dyDescent="0.2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58"/>
      <c r="AF969" s="158"/>
    </row>
    <row r="970" spans="1:32" s="136" customFormat="1" ht="13.5" customHeight="1" x14ac:dyDescent="0.2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58"/>
      <c r="AF970" s="158"/>
    </row>
    <row r="971" spans="1:32" s="136" customFormat="1" ht="13.5" customHeight="1" x14ac:dyDescent="0.2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58"/>
      <c r="AF971" s="158"/>
    </row>
    <row r="972" spans="1:32" s="136" customFormat="1" ht="13.5" customHeight="1" x14ac:dyDescent="0.2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58"/>
      <c r="AF972" s="158"/>
    </row>
    <row r="973" spans="1:32" s="136" customFormat="1" ht="13.5" customHeight="1" x14ac:dyDescent="0.2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58"/>
      <c r="AF973" s="158"/>
    </row>
    <row r="974" spans="1:32" s="136" customFormat="1" ht="13.5" customHeight="1" x14ac:dyDescent="0.2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58"/>
      <c r="AF974" s="158"/>
    </row>
    <row r="975" spans="1:32" s="136" customFormat="1" ht="13.5" customHeight="1" x14ac:dyDescent="0.2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58"/>
      <c r="AF975" s="158"/>
    </row>
    <row r="976" spans="1:32" s="136" customFormat="1" ht="13.5" customHeight="1" x14ac:dyDescent="0.2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58"/>
      <c r="AF976" s="158"/>
    </row>
    <row r="977" spans="1:32" s="136" customFormat="1" ht="13.5" customHeight="1" x14ac:dyDescent="0.2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58"/>
      <c r="AF977" s="158"/>
    </row>
    <row r="978" spans="1:32" s="136" customFormat="1" ht="13.5" customHeight="1" x14ac:dyDescent="0.2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58"/>
      <c r="AF978" s="158"/>
    </row>
    <row r="979" spans="1:32" s="136" customFormat="1" ht="13.5" customHeight="1" x14ac:dyDescent="0.2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58"/>
      <c r="AF979" s="158"/>
    </row>
    <row r="980" spans="1:32" s="136" customFormat="1" ht="13.5" customHeight="1" x14ac:dyDescent="0.2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58"/>
      <c r="AF980" s="158"/>
    </row>
    <row r="981" spans="1:32" s="136" customFormat="1" ht="13.5" customHeight="1" x14ac:dyDescent="0.2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58"/>
      <c r="AF981" s="158"/>
    </row>
    <row r="982" spans="1:32" s="136" customFormat="1" ht="13.5" customHeight="1" x14ac:dyDescent="0.2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58"/>
      <c r="AF982" s="158"/>
    </row>
    <row r="983" spans="1:32" s="136" customFormat="1" ht="13.5" customHeight="1" x14ac:dyDescent="0.2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58"/>
      <c r="AF983" s="158"/>
    </row>
    <row r="984" spans="1:32" s="136" customFormat="1" ht="13.5" customHeight="1" x14ac:dyDescent="0.2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58"/>
      <c r="AF984" s="158"/>
    </row>
    <row r="985" spans="1:32" s="136" customFormat="1" ht="13.5" customHeight="1" x14ac:dyDescent="0.2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58"/>
      <c r="AF985" s="158"/>
    </row>
    <row r="986" spans="1:32" s="136" customFormat="1" ht="13.5" customHeight="1" x14ac:dyDescent="0.2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58"/>
      <c r="AF986" s="158"/>
    </row>
    <row r="987" spans="1:32" s="136" customFormat="1" ht="13.5" customHeight="1" x14ac:dyDescent="0.2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58"/>
      <c r="AF987" s="158"/>
    </row>
    <row r="988" spans="1:32" s="136" customFormat="1" ht="13.5" customHeight="1" x14ac:dyDescent="0.2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58"/>
      <c r="AF988" s="158"/>
    </row>
    <row r="989" spans="1:32" s="136" customFormat="1" ht="13.5" customHeight="1" x14ac:dyDescent="0.2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58"/>
      <c r="AF989" s="158"/>
    </row>
    <row r="990" spans="1:32" s="136" customFormat="1" ht="13.5" customHeight="1" x14ac:dyDescent="0.2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58"/>
      <c r="AF990" s="158"/>
    </row>
    <row r="991" spans="1:32" s="136" customFormat="1" ht="13.5" customHeight="1" x14ac:dyDescent="0.2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58"/>
      <c r="AF991" s="158"/>
    </row>
    <row r="992" spans="1:32" s="136" customFormat="1" ht="13.5" customHeight="1" x14ac:dyDescent="0.2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58"/>
      <c r="AF992" s="158"/>
    </row>
    <row r="993" spans="1:32" s="136" customFormat="1" ht="13.5" customHeight="1" x14ac:dyDescent="0.2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58"/>
      <c r="AF993" s="158"/>
    </row>
    <row r="994" spans="1:32" s="136" customFormat="1" ht="13.5" customHeight="1" x14ac:dyDescent="0.2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58"/>
      <c r="AF994" s="158"/>
    </row>
    <row r="995" spans="1:32" s="136" customFormat="1" ht="13.5" customHeight="1" x14ac:dyDescent="0.2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58"/>
      <c r="AF995" s="158"/>
    </row>
    <row r="996" spans="1:32" s="136" customFormat="1" ht="13.5" customHeight="1" x14ac:dyDescent="0.2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58"/>
      <c r="AF996" s="158"/>
    </row>
    <row r="997" spans="1:32" s="136" customFormat="1" ht="13.5" customHeight="1" x14ac:dyDescent="0.2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58"/>
      <c r="AF997" s="158"/>
    </row>
    <row r="998" spans="1:32" s="136" customFormat="1" ht="13.5" customHeight="1" x14ac:dyDescent="0.2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58"/>
      <c r="AF998" s="158"/>
    </row>
    <row r="999" spans="1:32" s="136" customFormat="1" ht="13.5" customHeight="1" x14ac:dyDescent="0.2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58"/>
      <c r="AF999" s="158"/>
    </row>
    <row r="1000" spans="1:32" s="136" customFormat="1" ht="13.5" customHeight="1" x14ac:dyDescent="0.2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58"/>
      <c r="AF1000" s="158"/>
    </row>
  </sheetData>
  <sortState ref="A8:AE57">
    <sortCondition ref="A8:A57"/>
    <sortCondition ref="B8:B57"/>
    <sortCondition ref="C8:C5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56" man="1"/>
    <brk id="21" min="1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26.77734375" style="49" customWidth="1"/>
    <col min="4" max="87" width="14.77734375" style="54" customWidth="1"/>
    <col min="88" max="16384" width="9" style="49"/>
  </cols>
  <sheetData>
    <row r="1" spans="1:87" ht="16.2" x14ac:dyDescent="0.2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2">
      <c r="A2" s="161" t="s">
        <v>269</v>
      </c>
      <c r="B2" s="161" t="s">
        <v>270</v>
      </c>
      <c r="C2" s="168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2">
      <c r="A3" s="162"/>
      <c r="B3" s="162"/>
      <c r="C3" s="167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2">
      <c r="A4" s="162"/>
      <c r="B4" s="162"/>
      <c r="C4" s="167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60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60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60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2">
      <c r="A5" s="162"/>
      <c r="B5" s="162"/>
      <c r="C5" s="167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60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60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60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2">
      <c r="A6" s="162"/>
      <c r="B6" s="162"/>
      <c r="C6" s="167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2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275</v>
      </c>
      <c r="D7" s="140">
        <f t="shared" ref="D7:D38" si="0">+SUM(E7,J7)</f>
        <v>2736681</v>
      </c>
      <c r="E7" s="140">
        <f t="shared" ref="E7:E38" si="1">+SUM(F7:I7)</f>
        <v>2337367</v>
      </c>
      <c r="F7" s="140">
        <f t="shared" ref="F7:K7" si="2">SUM(F$8:F$1000)</f>
        <v>0</v>
      </c>
      <c r="G7" s="140">
        <f t="shared" si="2"/>
        <v>1622720</v>
      </c>
      <c r="H7" s="140">
        <f t="shared" si="2"/>
        <v>69186</v>
      </c>
      <c r="I7" s="140">
        <f t="shared" si="2"/>
        <v>645461</v>
      </c>
      <c r="J7" s="140">
        <f t="shared" si="2"/>
        <v>399314</v>
      </c>
      <c r="K7" s="140">
        <f t="shared" si="2"/>
        <v>682753</v>
      </c>
      <c r="L7" s="140">
        <f t="shared" ref="L7:L38" si="3">+SUM(M7,R7,V7,W7,AC7)</f>
        <v>38848634</v>
      </c>
      <c r="M7" s="140">
        <f t="shared" ref="M7:M38" si="4">+SUM(N7:Q7)</f>
        <v>8814459</v>
      </c>
      <c r="N7" s="140">
        <f>SUM(N$8:N$1000)</f>
        <v>2522889</v>
      </c>
      <c r="O7" s="140">
        <f>SUM(O$8:O$1000)</f>
        <v>4177771</v>
      </c>
      <c r="P7" s="140">
        <f>SUM(P$8:P$1000)</f>
        <v>1929475</v>
      </c>
      <c r="Q7" s="140">
        <f>SUM(Q$8:Q$1000)</f>
        <v>184324</v>
      </c>
      <c r="R7" s="140">
        <f t="shared" ref="R7:R38" si="5">+SUM(S7:U7)</f>
        <v>8429571</v>
      </c>
      <c r="S7" s="140">
        <f>SUM(S$8:S$1000)</f>
        <v>544528</v>
      </c>
      <c r="T7" s="140">
        <f>SUM(T$8:T$1000)</f>
        <v>7101644</v>
      </c>
      <c r="U7" s="140">
        <f>SUM(U$8:U$1000)</f>
        <v>783399</v>
      </c>
      <c r="V7" s="140">
        <f>SUM(V$8:V$1000)</f>
        <v>123605</v>
      </c>
      <c r="W7" s="140">
        <f t="shared" ref="W7:W38" si="6">+SUM(X7:AA7)</f>
        <v>21471690</v>
      </c>
      <c r="X7" s="140">
        <f t="shared" ref="X7:AD7" si="7">SUM(X$8:X$1000)</f>
        <v>7979789</v>
      </c>
      <c r="Y7" s="140">
        <f t="shared" si="7"/>
        <v>12032379</v>
      </c>
      <c r="Z7" s="140">
        <f t="shared" si="7"/>
        <v>1109348</v>
      </c>
      <c r="AA7" s="140">
        <f t="shared" si="7"/>
        <v>350174</v>
      </c>
      <c r="AB7" s="140">
        <f t="shared" si="7"/>
        <v>4933520</v>
      </c>
      <c r="AC7" s="140">
        <f t="shared" si="7"/>
        <v>9309</v>
      </c>
      <c r="AD7" s="140">
        <f t="shared" si="7"/>
        <v>3777384</v>
      </c>
      <c r="AE7" s="140">
        <f t="shared" ref="AE7:AE38" si="8">+SUM(D7,L7,AD7)</f>
        <v>45362699</v>
      </c>
      <c r="AF7" s="140">
        <f t="shared" ref="AF7:AF38" si="9">+SUM(AG7,AL7)</f>
        <v>1355100</v>
      </c>
      <c r="AG7" s="140">
        <f t="shared" ref="AG7:AG38" si="10">+SUM(AH7:AK7)</f>
        <v>1355100</v>
      </c>
      <c r="AH7" s="140">
        <f t="shared" ref="AH7:AM7" si="11">SUM(AH$8:AH$1000)</f>
        <v>0</v>
      </c>
      <c r="AI7" s="140">
        <f t="shared" si="11"/>
        <v>1329625</v>
      </c>
      <c r="AJ7" s="140">
        <f t="shared" si="11"/>
        <v>19295</v>
      </c>
      <c r="AK7" s="140">
        <f t="shared" si="11"/>
        <v>6180</v>
      </c>
      <c r="AL7" s="140">
        <f t="shared" si="11"/>
        <v>0</v>
      </c>
      <c r="AM7" s="140">
        <f t="shared" si="11"/>
        <v>0</v>
      </c>
      <c r="AN7" s="140">
        <f t="shared" ref="AN7:AN38" si="12">+SUM(AO7,AT7,AX7,AY7,BE7)</f>
        <v>5849896</v>
      </c>
      <c r="AO7" s="140">
        <f t="shared" ref="AO7:AO38" si="13">+SUM(AP7:AS7)</f>
        <v>995660</v>
      </c>
      <c r="AP7" s="140">
        <f>SUM(AP$8:AP$1000)</f>
        <v>441718</v>
      </c>
      <c r="AQ7" s="140">
        <f>SUM(AQ$8:AQ$1000)</f>
        <v>223312</v>
      </c>
      <c r="AR7" s="140">
        <f>SUM(AR$8:AR$1000)</f>
        <v>319066</v>
      </c>
      <c r="AS7" s="140">
        <f>SUM(AS$8:AS$1000)</f>
        <v>11564</v>
      </c>
      <c r="AT7" s="140">
        <f t="shared" ref="AT7:AT38" si="14">+SUM(AU7:AW7)</f>
        <v>2146446</v>
      </c>
      <c r="AU7" s="140">
        <f>SUM(AU$8:AU$1000)</f>
        <v>78090</v>
      </c>
      <c r="AV7" s="140">
        <f>SUM(AV$8:AV$1000)</f>
        <v>2062886</v>
      </c>
      <c r="AW7" s="140">
        <f>SUM(AW$8:AW$1000)</f>
        <v>5470</v>
      </c>
      <c r="AX7" s="140">
        <f>SUM(AX$8:AX$1000)</f>
        <v>14521</v>
      </c>
      <c r="AY7" s="140">
        <f t="shared" ref="AY7:AY38" si="15">+SUM(AZ7:BC7)</f>
        <v>2693269</v>
      </c>
      <c r="AZ7" s="140">
        <f t="shared" ref="AZ7:BF7" si="16">SUM(AZ$8:AZ$1000)</f>
        <v>371499</v>
      </c>
      <c r="BA7" s="140">
        <f t="shared" si="16"/>
        <v>2235269</v>
      </c>
      <c r="BB7" s="140">
        <f t="shared" si="16"/>
        <v>16446</v>
      </c>
      <c r="BC7" s="140">
        <f t="shared" si="16"/>
        <v>70055</v>
      </c>
      <c r="BD7" s="140">
        <f t="shared" si="16"/>
        <v>2506497</v>
      </c>
      <c r="BE7" s="140">
        <f t="shared" si="16"/>
        <v>0</v>
      </c>
      <c r="BF7" s="140">
        <f t="shared" si="16"/>
        <v>308544</v>
      </c>
      <c r="BG7" s="140">
        <f t="shared" ref="BG7:BG38" si="17">+SUM(BF7,AN7,AF7)</f>
        <v>7513540</v>
      </c>
      <c r="BH7" s="140">
        <f t="shared" ref="BH7:CI7" si="18">SUM(D7,AF7)</f>
        <v>4091781</v>
      </c>
      <c r="BI7" s="140">
        <f t="shared" si="18"/>
        <v>3692467</v>
      </c>
      <c r="BJ7" s="140">
        <f t="shared" si="18"/>
        <v>0</v>
      </c>
      <c r="BK7" s="140">
        <f t="shared" si="18"/>
        <v>2952345</v>
      </c>
      <c r="BL7" s="140">
        <f t="shared" si="18"/>
        <v>88481</v>
      </c>
      <c r="BM7" s="140">
        <f t="shared" si="18"/>
        <v>651641</v>
      </c>
      <c r="BN7" s="140">
        <f t="shared" si="18"/>
        <v>399314</v>
      </c>
      <c r="BO7" s="140">
        <f t="shared" si="18"/>
        <v>682753</v>
      </c>
      <c r="BP7" s="140">
        <f t="shared" si="18"/>
        <v>44698530</v>
      </c>
      <c r="BQ7" s="140">
        <f t="shared" si="18"/>
        <v>9810119</v>
      </c>
      <c r="BR7" s="140">
        <f t="shared" si="18"/>
        <v>2964607</v>
      </c>
      <c r="BS7" s="140">
        <f t="shared" si="18"/>
        <v>4401083</v>
      </c>
      <c r="BT7" s="140">
        <f t="shared" si="18"/>
        <v>2248541</v>
      </c>
      <c r="BU7" s="140">
        <f t="shared" si="18"/>
        <v>195888</v>
      </c>
      <c r="BV7" s="140">
        <f t="shared" si="18"/>
        <v>10576017</v>
      </c>
      <c r="BW7" s="140">
        <f t="shared" si="18"/>
        <v>622618</v>
      </c>
      <c r="BX7" s="140">
        <f t="shared" si="18"/>
        <v>9164530</v>
      </c>
      <c r="BY7" s="140">
        <f t="shared" si="18"/>
        <v>788869</v>
      </c>
      <c r="BZ7" s="140">
        <f t="shared" si="18"/>
        <v>138126</v>
      </c>
      <c r="CA7" s="140">
        <f t="shared" si="18"/>
        <v>24164959</v>
      </c>
      <c r="CB7" s="140">
        <f t="shared" si="18"/>
        <v>8351288</v>
      </c>
      <c r="CC7" s="140">
        <f t="shared" si="18"/>
        <v>14267648</v>
      </c>
      <c r="CD7" s="140">
        <f t="shared" si="18"/>
        <v>1125794</v>
      </c>
      <c r="CE7" s="140">
        <f t="shared" si="18"/>
        <v>420229</v>
      </c>
      <c r="CF7" s="140">
        <f t="shared" si="18"/>
        <v>7440017</v>
      </c>
      <c r="CG7" s="140">
        <f t="shared" si="18"/>
        <v>9309</v>
      </c>
      <c r="CH7" s="140">
        <f t="shared" si="18"/>
        <v>4085928</v>
      </c>
      <c r="CI7" s="140">
        <f t="shared" si="18"/>
        <v>52876239</v>
      </c>
    </row>
    <row r="8" spans="1:87" s="136" customFormat="1" ht="13.5" customHeight="1" x14ac:dyDescent="0.2">
      <c r="A8" s="119" t="s">
        <v>24</v>
      </c>
      <c r="B8" s="120" t="s">
        <v>324</v>
      </c>
      <c r="C8" s="119" t="s">
        <v>325</v>
      </c>
      <c r="D8" s="121">
        <f t="shared" si="0"/>
        <v>0</v>
      </c>
      <c r="E8" s="121">
        <f t="shared" si="1"/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 t="shared" si="3"/>
        <v>7901420</v>
      </c>
      <c r="M8" s="121">
        <f t="shared" si="4"/>
        <v>2082829</v>
      </c>
      <c r="N8" s="121">
        <v>209582</v>
      </c>
      <c r="O8" s="121">
        <v>1419362</v>
      </c>
      <c r="P8" s="121">
        <v>448806</v>
      </c>
      <c r="Q8" s="121">
        <v>5079</v>
      </c>
      <c r="R8" s="121">
        <f t="shared" si="5"/>
        <v>2053713</v>
      </c>
      <c r="S8" s="121">
        <v>68538</v>
      </c>
      <c r="T8" s="121">
        <v>1905876</v>
      </c>
      <c r="U8" s="121">
        <v>79299</v>
      </c>
      <c r="V8" s="121">
        <v>15501</v>
      </c>
      <c r="W8" s="121">
        <f t="shared" si="6"/>
        <v>3749377</v>
      </c>
      <c r="X8" s="121">
        <v>1582298</v>
      </c>
      <c r="Y8" s="121">
        <v>2020080</v>
      </c>
      <c r="Z8" s="121">
        <v>91297</v>
      </c>
      <c r="AA8" s="121">
        <v>55702</v>
      </c>
      <c r="AB8" s="121">
        <v>0</v>
      </c>
      <c r="AC8" s="121">
        <v>0</v>
      </c>
      <c r="AD8" s="121">
        <v>148981</v>
      </c>
      <c r="AE8" s="121">
        <f t="shared" si="8"/>
        <v>8050401</v>
      </c>
      <c r="AF8" s="121">
        <f t="shared" si="9"/>
        <v>0</v>
      </c>
      <c r="AG8" s="121">
        <f t="shared" si="10"/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 t="shared" si="12"/>
        <v>521336</v>
      </c>
      <c r="AO8" s="121">
        <f t="shared" si="13"/>
        <v>123340</v>
      </c>
      <c r="AP8" s="121">
        <v>0</v>
      </c>
      <c r="AQ8" s="121">
        <v>0</v>
      </c>
      <c r="AR8" s="121">
        <v>123340</v>
      </c>
      <c r="AS8" s="121">
        <v>0</v>
      </c>
      <c r="AT8" s="121">
        <f t="shared" si="14"/>
        <v>248992</v>
      </c>
      <c r="AU8" s="121">
        <v>0</v>
      </c>
      <c r="AV8" s="121">
        <v>248992</v>
      </c>
      <c r="AW8" s="121">
        <v>0</v>
      </c>
      <c r="AX8" s="121">
        <v>0</v>
      </c>
      <c r="AY8" s="121">
        <f t="shared" si="15"/>
        <v>149004</v>
      </c>
      <c r="AZ8" s="121">
        <v>0</v>
      </c>
      <c r="BA8" s="121">
        <v>149004</v>
      </c>
      <c r="BB8" s="121">
        <v>0</v>
      </c>
      <c r="BC8" s="121">
        <v>0</v>
      </c>
      <c r="BD8" s="121">
        <v>0</v>
      </c>
      <c r="BE8" s="121">
        <v>0</v>
      </c>
      <c r="BF8" s="121">
        <v>153720</v>
      </c>
      <c r="BG8" s="121">
        <f t="shared" si="17"/>
        <v>675056</v>
      </c>
      <c r="BH8" s="121">
        <f t="shared" ref="BH8:BH39" si="19">SUM(D8,AF8)</f>
        <v>0</v>
      </c>
      <c r="BI8" s="121">
        <f t="shared" ref="BI8:BI39" si="20">SUM(E8,AG8)</f>
        <v>0</v>
      </c>
      <c r="BJ8" s="121">
        <f t="shared" ref="BJ8:BJ39" si="21">SUM(F8,AH8)</f>
        <v>0</v>
      </c>
      <c r="BK8" s="121">
        <f t="shared" ref="BK8:BK39" si="22">SUM(G8,AI8)</f>
        <v>0</v>
      </c>
      <c r="BL8" s="121">
        <f t="shared" ref="BL8:BL39" si="23">SUM(H8,AJ8)</f>
        <v>0</v>
      </c>
      <c r="BM8" s="121">
        <f t="shared" ref="BM8:BM39" si="24">SUM(I8,AK8)</f>
        <v>0</v>
      </c>
      <c r="BN8" s="121">
        <f t="shared" ref="BN8:BN39" si="25">SUM(J8,AL8)</f>
        <v>0</v>
      </c>
      <c r="BO8" s="121">
        <f t="shared" ref="BO8:BO39" si="26">SUM(K8,AM8)</f>
        <v>0</v>
      </c>
      <c r="BP8" s="121">
        <f t="shared" ref="BP8:BP39" si="27">SUM(L8,AN8)</f>
        <v>8422756</v>
      </c>
      <c r="BQ8" s="121">
        <f t="shared" ref="BQ8:BQ39" si="28">SUM(M8,AO8)</f>
        <v>2206169</v>
      </c>
      <c r="BR8" s="121">
        <f t="shared" ref="BR8:BR39" si="29">SUM(N8,AP8)</f>
        <v>209582</v>
      </c>
      <c r="BS8" s="121">
        <f t="shared" ref="BS8:BS39" si="30">SUM(O8,AQ8)</f>
        <v>1419362</v>
      </c>
      <c r="BT8" s="121">
        <f t="shared" ref="BT8:BT39" si="31">SUM(P8,AR8)</f>
        <v>572146</v>
      </c>
      <c r="BU8" s="121">
        <f t="shared" ref="BU8:BU39" si="32">SUM(Q8,AS8)</f>
        <v>5079</v>
      </c>
      <c r="BV8" s="121">
        <f t="shared" ref="BV8:BV39" si="33">SUM(R8,AT8)</f>
        <v>2302705</v>
      </c>
      <c r="BW8" s="121">
        <f t="shared" ref="BW8:BW39" si="34">SUM(S8,AU8)</f>
        <v>68538</v>
      </c>
      <c r="BX8" s="121">
        <f t="shared" ref="BX8:BX39" si="35">SUM(T8,AV8)</f>
        <v>2154868</v>
      </c>
      <c r="BY8" s="121">
        <f t="shared" ref="BY8:BY39" si="36">SUM(U8,AW8)</f>
        <v>79299</v>
      </c>
      <c r="BZ8" s="121">
        <f t="shared" ref="BZ8:BZ39" si="37">SUM(V8,AX8)</f>
        <v>15501</v>
      </c>
      <c r="CA8" s="121">
        <f t="shared" ref="CA8:CA39" si="38">SUM(W8,AY8)</f>
        <v>3898381</v>
      </c>
      <c r="CB8" s="121">
        <f t="shared" ref="CB8:CB39" si="39">SUM(X8,AZ8)</f>
        <v>1582298</v>
      </c>
      <c r="CC8" s="121">
        <f t="shared" ref="CC8:CC39" si="40">SUM(Y8,BA8)</f>
        <v>2169084</v>
      </c>
      <c r="CD8" s="121">
        <f t="shared" ref="CD8:CD39" si="41">SUM(Z8,BB8)</f>
        <v>91297</v>
      </c>
      <c r="CE8" s="121">
        <f t="shared" ref="CE8:CE39" si="42">SUM(AA8,BC8)</f>
        <v>55702</v>
      </c>
      <c r="CF8" s="121">
        <f t="shared" ref="CF8:CF39" si="43">SUM(AB8,BD8)</f>
        <v>0</v>
      </c>
      <c r="CG8" s="121">
        <f t="shared" ref="CG8:CG39" si="44">SUM(AC8,BE8)</f>
        <v>0</v>
      </c>
      <c r="CH8" s="121">
        <f t="shared" ref="CH8:CH39" si="45">SUM(AD8,BF8)</f>
        <v>302701</v>
      </c>
      <c r="CI8" s="121">
        <f t="shared" ref="CI8:CI39" si="46">SUM(AE8,BG8)</f>
        <v>8725457</v>
      </c>
    </row>
    <row r="9" spans="1:87" s="136" customFormat="1" ht="13.5" customHeight="1" x14ac:dyDescent="0.2">
      <c r="A9" s="119" t="s">
        <v>24</v>
      </c>
      <c r="B9" s="120" t="s">
        <v>327</v>
      </c>
      <c r="C9" s="119" t="s">
        <v>328</v>
      </c>
      <c r="D9" s="121">
        <f t="shared" si="0"/>
        <v>328887</v>
      </c>
      <c r="E9" s="121">
        <f t="shared" si="1"/>
        <v>756</v>
      </c>
      <c r="F9" s="121">
        <v>0</v>
      </c>
      <c r="G9" s="121">
        <v>0</v>
      </c>
      <c r="H9" s="121">
        <v>0</v>
      </c>
      <c r="I9" s="121">
        <v>756</v>
      </c>
      <c r="J9" s="121">
        <v>328131</v>
      </c>
      <c r="K9" s="121">
        <v>0</v>
      </c>
      <c r="L9" s="121">
        <f t="shared" si="3"/>
        <v>5936833</v>
      </c>
      <c r="M9" s="121">
        <f t="shared" si="4"/>
        <v>1606548</v>
      </c>
      <c r="N9" s="121">
        <v>601578</v>
      </c>
      <c r="O9" s="121">
        <v>685765</v>
      </c>
      <c r="P9" s="121">
        <v>292897</v>
      </c>
      <c r="Q9" s="121">
        <v>26308</v>
      </c>
      <c r="R9" s="121">
        <f t="shared" si="5"/>
        <v>737408</v>
      </c>
      <c r="S9" s="121">
        <v>50846</v>
      </c>
      <c r="T9" s="121">
        <v>569319</v>
      </c>
      <c r="U9" s="121">
        <v>117243</v>
      </c>
      <c r="V9" s="121">
        <v>17798</v>
      </c>
      <c r="W9" s="121">
        <f t="shared" si="6"/>
        <v>3575079</v>
      </c>
      <c r="X9" s="121">
        <v>2008692</v>
      </c>
      <c r="Y9" s="121">
        <v>1392534</v>
      </c>
      <c r="Z9" s="121">
        <v>116316</v>
      </c>
      <c r="AA9" s="121">
        <v>57537</v>
      </c>
      <c r="AB9" s="121">
        <v>0</v>
      </c>
      <c r="AC9" s="121">
        <v>0</v>
      </c>
      <c r="AD9" s="121">
        <v>2376303</v>
      </c>
      <c r="AE9" s="121">
        <f t="shared" si="8"/>
        <v>8642023</v>
      </c>
      <c r="AF9" s="121">
        <f t="shared" si="9"/>
        <v>665579</v>
      </c>
      <c r="AG9" s="121">
        <f t="shared" si="10"/>
        <v>665579</v>
      </c>
      <c r="AH9" s="121">
        <v>0</v>
      </c>
      <c r="AI9" s="121">
        <v>665579</v>
      </c>
      <c r="AJ9" s="121">
        <v>0</v>
      </c>
      <c r="AK9" s="121">
        <v>0</v>
      </c>
      <c r="AL9" s="121">
        <v>0</v>
      </c>
      <c r="AM9" s="121">
        <v>0</v>
      </c>
      <c r="AN9" s="121">
        <f t="shared" si="12"/>
        <v>678928</v>
      </c>
      <c r="AO9" s="121">
        <f t="shared" si="13"/>
        <v>129137</v>
      </c>
      <c r="AP9" s="121">
        <v>116223</v>
      </c>
      <c r="AQ9" s="121">
        <v>12914</v>
      </c>
      <c r="AR9" s="121">
        <v>0</v>
      </c>
      <c r="AS9" s="121">
        <v>0</v>
      </c>
      <c r="AT9" s="121">
        <f t="shared" si="14"/>
        <v>212812</v>
      </c>
      <c r="AU9" s="121">
        <v>0</v>
      </c>
      <c r="AV9" s="121">
        <v>212812</v>
      </c>
      <c r="AW9" s="121">
        <v>0</v>
      </c>
      <c r="AX9" s="121">
        <v>0</v>
      </c>
      <c r="AY9" s="121">
        <f t="shared" si="15"/>
        <v>336979</v>
      </c>
      <c r="AZ9" s="121">
        <v>0</v>
      </c>
      <c r="BA9" s="121">
        <v>336979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 t="shared" si="17"/>
        <v>1344507</v>
      </c>
      <c r="BH9" s="121">
        <f t="shared" si="19"/>
        <v>994466</v>
      </c>
      <c r="BI9" s="121">
        <f t="shared" si="20"/>
        <v>666335</v>
      </c>
      <c r="BJ9" s="121">
        <f t="shared" si="21"/>
        <v>0</v>
      </c>
      <c r="BK9" s="121">
        <f t="shared" si="22"/>
        <v>665579</v>
      </c>
      <c r="BL9" s="121">
        <f t="shared" si="23"/>
        <v>0</v>
      </c>
      <c r="BM9" s="121">
        <f t="shared" si="24"/>
        <v>756</v>
      </c>
      <c r="BN9" s="121">
        <f t="shared" si="25"/>
        <v>328131</v>
      </c>
      <c r="BO9" s="121">
        <f t="shared" si="26"/>
        <v>0</v>
      </c>
      <c r="BP9" s="121">
        <f t="shared" si="27"/>
        <v>6615761</v>
      </c>
      <c r="BQ9" s="121">
        <f t="shared" si="28"/>
        <v>1735685</v>
      </c>
      <c r="BR9" s="121">
        <f t="shared" si="29"/>
        <v>717801</v>
      </c>
      <c r="BS9" s="121">
        <f t="shared" si="30"/>
        <v>698679</v>
      </c>
      <c r="BT9" s="121">
        <f t="shared" si="31"/>
        <v>292897</v>
      </c>
      <c r="BU9" s="121">
        <f t="shared" si="32"/>
        <v>26308</v>
      </c>
      <c r="BV9" s="121">
        <f t="shared" si="33"/>
        <v>950220</v>
      </c>
      <c r="BW9" s="121">
        <f t="shared" si="34"/>
        <v>50846</v>
      </c>
      <c r="BX9" s="121">
        <f t="shared" si="35"/>
        <v>782131</v>
      </c>
      <c r="BY9" s="121">
        <f t="shared" si="36"/>
        <v>117243</v>
      </c>
      <c r="BZ9" s="121">
        <f t="shared" si="37"/>
        <v>17798</v>
      </c>
      <c r="CA9" s="121">
        <f t="shared" si="38"/>
        <v>3912058</v>
      </c>
      <c r="CB9" s="121">
        <f t="shared" si="39"/>
        <v>2008692</v>
      </c>
      <c r="CC9" s="121">
        <f t="shared" si="40"/>
        <v>1729513</v>
      </c>
      <c r="CD9" s="121">
        <f t="shared" si="41"/>
        <v>116316</v>
      </c>
      <c r="CE9" s="121">
        <f t="shared" si="42"/>
        <v>57537</v>
      </c>
      <c r="CF9" s="121">
        <f t="shared" si="43"/>
        <v>0</v>
      </c>
      <c r="CG9" s="121">
        <f t="shared" si="44"/>
        <v>0</v>
      </c>
      <c r="CH9" s="121">
        <f t="shared" si="45"/>
        <v>2376303</v>
      </c>
      <c r="CI9" s="121">
        <f t="shared" si="46"/>
        <v>9986530</v>
      </c>
    </row>
    <row r="10" spans="1:87" s="136" customFormat="1" ht="13.5" customHeight="1" x14ac:dyDescent="0.2">
      <c r="A10" s="119" t="s">
        <v>24</v>
      </c>
      <c r="B10" s="120" t="s">
        <v>330</v>
      </c>
      <c r="C10" s="119" t="s">
        <v>331</v>
      </c>
      <c r="D10" s="121">
        <f t="shared" si="0"/>
        <v>2359</v>
      </c>
      <c r="E10" s="121">
        <f t="shared" si="1"/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2359</v>
      </c>
      <c r="K10" s="121">
        <v>0</v>
      </c>
      <c r="L10" s="121">
        <f t="shared" si="3"/>
        <v>2181128</v>
      </c>
      <c r="M10" s="121">
        <f t="shared" si="4"/>
        <v>938384</v>
      </c>
      <c r="N10" s="121">
        <v>231907</v>
      </c>
      <c r="O10" s="121">
        <v>454602</v>
      </c>
      <c r="P10" s="121">
        <v>218736</v>
      </c>
      <c r="Q10" s="121">
        <v>33139</v>
      </c>
      <c r="R10" s="121">
        <f t="shared" si="5"/>
        <v>495324</v>
      </c>
      <c r="S10" s="121">
        <v>29640</v>
      </c>
      <c r="T10" s="121">
        <v>361949</v>
      </c>
      <c r="U10" s="121">
        <v>103735</v>
      </c>
      <c r="V10" s="121">
        <v>6199</v>
      </c>
      <c r="W10" s="121">
        <f t="shared" si="6"/>
        <v>741221</v>
      </c>
      <c r="X10" s="121">
        <v>305848</v>
      </c>
      <c r="Y10" s="121">
        <v>400728</v>
      </c>
      <c r="Z10" s="121">
        <v>34645</v>
      </c>
      <c r="AA10" s="121">
        <v>0</v>
      </c>
      <c r="AB10" s="121">
        <v>50798</v>
      </c>
      <c r="AC10" s="121">
        <v>0</v>
      </c>
      <c r="AD10" s="121">
        <v>47427</v>
      </c>
      <c r="AE10" s="121">
        <f t="shared" si="8"/>
        <v>2230914</v>
      </c>
      <c r="AF10" s="121">
        <f t="shared" si="9"/>
        <v>0</v>
      </c>
      <c r="AG10" s="121">
        <f t="shared" si="10"/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 t="shared" si="12"/>
        <v>195117</v>
      </c>
      <c r="AO10" s="121">
        <f t="shared" si="13"/>
        <v>25153</v>
      </c>
      <c r="AP10" s="121">
        <v>17651</v>
      </c>
      <c r="AQ10" s="121">
        <v>0</v>
      </c>
      <c r="AR10" s="121">
        <v>7502</v>
      </c>
      <c r="AS10" s="121">
        <v>0</v>
      </c>
      <c r="AT10" s="121">
        <f t="shared" si="14"/>
        <v>91727</v>
      </c>
      <c r="AU10" s="121">
        <v>0</v>
      </c>
      <c r="AV10" s="121">
        <v>91727</v>
      </c>
      <c r="AW10" s="121">
        <v>0</v>
      </c>
      <c r="AX10" s="121">
        <v>0</v>
      </c>
      <c r="AY10" s="121">
        <f t="shared" si="15"/>
        <v>78237</v>
      </c>
      <c r="AZ10" s="121">
        <v>0</v>
      </c>
      <c r="BA10" s="121">
        <v>78237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 t="shared" si="17"/>
        <v>195117</v>
      </c>
      <c r="BH10" s="121">
        <f t="shared" si="19"/>
        <v>2359</v>
      </c>
      <c r="BI10" s="121">
        <f t="shared" si="20"/>
        <v>0</v>
      </c>
      <c r="BJ10" s="121">
        <f t="shared" si="21"/>
        <v>0</v>
      </c>
      <c r="BK10" s="121">
        <f t="shared" si="22"/>
        <v>0</v>
      </c>
      <c r="BL10" s="121">
        <f t="shared" si="23"/>
        <v>0</v>
      </c>
      <c r="BM10" s="121">
        <f t="shared" si="24"/>
        <v>0</v>
      </c>
      <c r="BN10" s="121">
        <f t="shared" si="25"/>
        <v>2359</v>
      </c>
      <c r="BO10" s="121">
        <f t="shared" si="26"/>
        <v>0</v>
      </c>
      <c r="BP10" s="121">
        <f t="shared" si="27"/>
        <v>2376245</v>
      </c>
      <c r="BQ10" s="121">
        <f t="shared" si="28"/>
        <v>963537</v>
      </c>
      <c r="BR10" s="121">
        <f t="shared" si="29"/>
        <v>249558</v>
      </c>
      <c r="BS10" s="121">
        <f t="shared" si="30"/>
        <v>454602</v>
      </c>
      <c r="BT10" s="121">
        <f t="shared" si="31"/>
        <v>226238</v>
      </c>
      <c r="BU10" s="121">
        <f t="shared" si="32"/>
        <v>33139</v>
      </c>
      <c r="BV10" s="121">
        <f t="shared" si="33"/>
        <v>587051</v>
      </c>
      <c r="BW10" s="121">
        <f t="shared" si="34"/>
        <v>29640</v>
      </c>
      <c r="BX10" s="121">
        <f t="shared" si="35"/>
        <v>453676</v>
      </c>
      <c r="BY10" s="121">
        <f t="shared" si="36"/>
        <v>103735</v>
      </c>
      <c r="BZ10" s="121">
        <f t="shared" si="37"/>
        <v>6199</v>
      </c>
      <c r="CA10" s="121">
        <f t="shared" si="38"/>
        <v>819458</v>
      </c>
      <c r="CB10" s="121">
        <f t="shared" si="39"/>
        <v>305848</v>
      </c>
      <c r="CC10" s="121">
        <f t="shared" si="40"/>
        <v>478965</v>
      </c>
      <c r="CD10" s="121">
        <f t="shared" si="41"/>
        <v>34645</v>
      </c>
      <c r="CE10" s="121">
        <f t="shared" si="42"/>
        <v>0</v>
      </c>
      <c r="CF10" s="121">
        <f t="shared" si="43"/>
        <v>50798</v>
      </c>
      <c r="CG10" s="121">
        <f t="shared" si="44"/>
        <v>0</v>
      </c>
      <c r="CH10" s="121">
        <f t="shared" si="45"/>
        <v>47427</v>
      </c>
      <c r="CI10" s="121">
        <f t="shared" si="46"/>
        <v>2426031</v>
      </c>
    </row>
    <row r="11" spans="1:87" s="136" customFormat="1" ht="13.5" customHeight="1" x14ac:dyDescent="0.2">
      <c r="A11" s="119" t="s">
        <v>24</v>
      </c>
      <c r="B11" s="120" t="s">
        <v>335</v>
      </c>
      <c r="C11" s="119" t="s">
        <v>336</v>
      </c>
      <c r="D11" s="121">
        <f t="shared" si="0"/>
        <v>0</v>
      </c>
      <c r="E11" s="121">
        <f t="shared" si="1"/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 t="shared" si="3"/>
        <v>1356584</v>
      </c>
      <c r="M11" s="121">
        <f t="shared" si="4"/>
        <v>122116</v>
      </c>
      <c r="N11" s="121">
        <v>44290</v>
      </c>
      <c r="O11" s="121">
        <v>77826</v>
      </c>
      <c r="P11" s="121">
        <v>0</v>
      </c>
      <c r="Q11" s="121">
        <v>0</v>
      </c>
      <c r="R11" s="121">
        <f t="shared" si="5"/>
        <v>754876</v>
      </c>
      <c r="S11" s="121">
        <v>5706</v>
      </c>
      <c r="T11" s="121">
        <v>746689</v>
      </c>
      <c r="U11" s="121">
        <v>2481</v>
      </c>
      <c r="V11" s="121">
        <v>5921</v>
      </c>
      <c r="W11" s="121">
        <f t="shared" si="6"/>
        <v>466975</v>
      </c>
      <c r="X11" s="121">
        <v>141569</v>
      </c>
      <c r="Y11" s="121">
        <v>316018</v>
      </c>
      <c r="Z11" s="121">
        <v>9207</v>
      </c>
      <c r="AA11" s="121">
        <v>181</v>
      </c>
      <c r="AB11" s="121">
        <v>0</v>
      </c>
      <c r="AC11" s="121">
        <v>6696</v>
      </c>
      <c r="AD11" s="121">
        <v>4608</v>
      </c>
      <c r="AE11" s="121">
        <f t="shared" si="8"/>
        <v>1361192</v>
      </c>
      <c r="AF11" s="121">
        <f t="shared" si="9"/>
        <v>0</v>
      </c>
      <c r="AG11" s="121">
        <f t="shared" si="10"/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 t="shared" si="12"/>
        <v>79611</v>
      </c>
      <c r="AO11" s="121">
        <f t="shared" si="13"/>
        <v>15694</v>
      </c>
      <c r="AP11" s="121">
        <v>15694</v>
      </c>
      <c r="AQ11" s="121">
        <v>0</v>
      </c>
      <c r="AR11" s="121">
        <v>0</v>
      </c>
      <c r="AS11" s="121">
        <v>0</v>
      </c>
      <c r="AT11" s="121">
        <f t="shared" si="14"/>
        <v>24991</v>
      </c>
      <c r="AU11" s="121">
        <v>0</v>
      </c>
      <c r="AV11" s="121">
        <v>24991</v>
      </c>
      <c r="AW11" s="121">
        <v>0</v>
      </c>
      <c r="AX11" s="121">
        <v>0</v>
      </c>
      <c r="AY11" s="121">
        <f t="shared" si="15"/>
        <v>38926</v>
      </c>
      <c r="AZ11" s="121">
        <v>0</v>
      </c>
      <c r="BA11" s="121">
        <v>36829</v>
      </c>
      <c r="BB11" s="121">
        <v>0</v>
      </c>
      <c r="BC11" s="121">
        <v>2097</v>
      </c>
      <c r="BD11" s="121">
        <v>0</v>
      </c>
      <c r="BE11" s="121">
        <v>0</v>
      </c>
      <c r="BF11" s="121">
        <v>0</v>
      </c>
      <c r="BG11" s="121">
        <f t="shared" si="17"/>
        <v>79611</v>
      </c>
      <c r="BH11" s="121">
        <f t="shared" si="19"/>
        <v>0</v>
      </c>
      <c r="BI11" s="121">
        <f t="shared" si="20"/>
        <v>0</v>
      </c>
      <c r="BJ11" s="121">
        <f t="shared" si="21"/>
        <v>0</v>
      </c>
      <c r="BK11" s="121">
        <f t="shared" si="22"/>
        <v>0</v>
      </c>
      <c r="BL11" s="121">
        <f t="shared" si="23"/>
        <v>0</v>
      </c>
      <c r="BM11" s="121">
        <f t="shared" si="24"/>
        <v>0</v>
      </c>
      <c r="BN11" s="121">
        <f t="shared" si="25"/>
        <v>0</v>
      </c>
      <c r="BO11" s="121">
        <f t="shared" si="26"/>
        <v>0</v>
      </c>
      <c r="BP11" s="121">
        <f t="shared" si="27"/>
        <v>1436195</v>
      </c>
      <c r="BQ11" s="121">
        <f t="shared" si="28"/>
        <v>137810</v>
      </c>
      <c r="BR11" s="121">
        <f t="shared" si="29"/>
        <v>59984</v>
      </c>
      <c r="BS11" s="121">
        <f t="shared" si="30"/>
        <v>77826</v>
      </c>
      <c r="BT11" s="121">
        <f t="shared" si="31"/>
        <v>0</v>
      </c>
      <c r="BU11" s="121">
        <f t="shared" si="32"/>
        <v>0</v>
      </c>
      <c r="BV11" s="121">
        <f t="shared" si="33"/>
        <v>779867</v>
      </c>
      <c r="BW11" s="121">
        <f t="shared" si="34"/>
        <v>5706</v>
      </c>
      <c r="BX11" s="121">
        <f t="shared" si="35"/>
        <v>771680</v>
      </c>
      <c r="BY11" s="121">
        <f t="shared" si="36"/>
        <v>2481</v>
      </c>
      <c r="BZ11" s="121">
        <f t="shared" si="37"/>
        <v>5921</v>
      </c>
      <c r="CA11" s="121">
        <f t="shared" si="38"/>
        <v>505901</v>
      </c>
      <c r="CB11" s="121">
        <f t="shared" si="39"/>
        <v>141569</v>
      </c>
      <c r="CC11" s="121">
        <f t="shared" si="40"/>
        <v>352847</v>
      </c>
      <c r="CD11" s="121">
        <f t="shared" si="41"/>
        <v>9207</v>
      </c>
      <c r="CE11" s="121">
        <f t="shared" si="42"/>
        <v>2278</v>
      </c>
      <c r="CF11" s="121">
        <f t="shared" si="43"/>
        <v>0</v>
      </c>
      <c r="CG11" s="121">
        <f t="shared" si="44"/>
        <v>6696</v>
      </c>
      <c r="CH11" s="121">
        <f t="shared" si="45"/>
        <v>4608</v>
      </c>
      <c r="CI11" s="121">
        <f t="shared" si="46"/>
        <v>1440803</v>
      </c>
    </row>
    <row r="12" spans="1:87" s="136" customFormat="1" ht="13.5" customHeight="1" x14ac:dyDescent="0.2">
      <c r="A12" s="119" t="s">
        <v>24</v>
      </c>
      <c r="B12" s="120" t="s">
        <v>338</v>
      </c>
      <c r="C12" s="119" t="s">
        <v>339</v>
      </c>
      <c r="D12" s="121">
        <f t="shared" si="0"/>
        <v>92143</v>
      </c>
      <c r="E12" s="121">
        <f t="shared" si="1"/>
        <v>92143</v>
      </c>
      <c r="F12" s="121">
        <v>0</v>
      </c>
      <c r="G12" s="121">
        <v>92016</v>
      </c>
      <c r="H12" s="121">
        <v>0</v>
      </c>
      <c r="I12" s="121">
        <v>127</v>
      </c>
      <c r="J12" s="121">
        <v>0</v>
      </c>
      <c r="K12" s="121">
        <v>0</v>
      </c>
      <c r="L12" s="121">
        <f t="shared" si="3"/>
        <v>946073</v>
      </c>
      <c r="M12" s="121">
        <f t="shared" si="4"/>
        <v>157238</v>
      </c>
      <c r="N12" s="121">
        <v>79027</v>
      </c>
      <c r="O12" s="121">
        <v>25172</v>
      </c>
      <c r="P12" s="121">
        <v>43602</v>
      </c>
      <c r="Q12" s="121">
        <v>9437</v>
      </c>
      <c r="R12" s="121">
        <f t="shared" si="5"/>
        <v>310910</v>
      </c>
      <c r="S12" s="121">
        <v>3889</v>
      </c>
      <c r="T12" s="121">
        <v>293888</v>
      </c>
      <c r="U12" s="121">
        <v>13133</v>
      </c>
      <c r="V12" s="121">
        <v>0</v>
      </c>
      <c r="W12" s="121">
        <f t="shared" si="6"/>
        <v>475819</v>
      </c>
      <c r="X12" s="121">
        <v>246524</v>
      </c>
      <c r="Y12" s="121">
        <v>138258</v>
      </c>
      <c r="Z12" s="121">
        <v>80716</v>
      </c>
      <c r="AA12" s="121">
        <v>10321</v>
      </c>
      <c r="AB12" s="121">
        <v>0</v>
      </c>
      <c r="AC12" s="121">
        <v>2106</v>
      </c>
      <c r="AD12" s="121">
        <v>20464</v>
      </c>
      <c r="AE12" s="121">
        <f t="shared" si="8"/>
        <v>1058680</v>
      </c>
      <c r="AF12" s="121">
        <f t="shared" si="9"/>
        <v>0</v>
      </c>
      <c r="AG12" s="121">
        <f t="shared" si="10"/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 t="shared" si="12"/>
        <v>79721</v>
      </c>
      <c r="AO12" s="121">
        <f t="shared" si="13"/>
        <v>2425</v>
      </c>
      <c r="AP12" s="121">
        <v>2425</v>
      </c>
      <c r="AQ12" s="121">
        <v>0</v>
      </c>
      <c r="AR12" s="121">
        <v>0</v>
      </c>
      <c r="AS12" s="121">
        <v>0</v>
      </c>
      <c r="AT12" s="121">
        <f t="shared" si="14"/>
        <v>34243</v>
      </c>
      <c r="AU12" s="121">
        <v>0</v>
      </c>
      <c r="AV12" s="121">
        <v>34243</v>
      </c>
      <c r="AW12" s="121">
        <v>0</v>
      </c>
      <c r="AX12" s="121">
        <v>0</v>
      </c>
      <c r="AY12" s="121">
        <f t="shared" si="15"/>
        <v>43053</v>
      </c>
      <c r="AZ12" s="121">
        <v>0</v>
      </c>
      <c r="BA12" s="121">
        <v>41604</v>
      </c>
      <c r="BB12" s="121">
        <v>0</v>
      </c>
      <c r="BC12" s="121">
        <v>1449</v>
      </c>
      <c r="BD12" s="121">
        <v>0</v>
      </c>
      <c r="BE12" s="121">
        <v>0</v>
      </c>
      <c r="BF12" s="121">
        <v>0</v>
      </c>
      <c r="BG12" s="121">
        <f t="shared" si="17"/>
        <v>79721</v>
      </c>
      <c r="BH12" s="121">
        <f t="shared" si="19"/>
        <v>92143</v>
      </c>
      <c r="BI12" s="121">
        <f t="shared" si="20"/>
        <v>92143</v>
      </c>
      <c r="BJ12" s="121">
        <f t="shared" si="21"/>
        <v>0</v>
      </c>
      <c r="BK12" s="121">
        <f t="shared" si="22"/>
        <v>92016</v>
      </c>
      <c r="BL12" s="121">
        <f t="shared" si="23"/>
        <v>0</v>
      </c>
      <c r="BM12" s="121">
        <f t="shared" si="24"/>
        <v>127</v>
      </c>
      <c r="BN12" s="121">
        <f t="shared" si="25"/>
        <v>0</v>
      </c>
      <c r="BO12" s="121">
        <f t="shared" si="26"/>
        <v>0</v>
      </c>
      <c r="BP12" s="121">
        <f t="shared" si="27"/>
        <v>1025794</v>
      </c>
      <c r="BQ12" s="121">
        <f t="shared" si="28"/>
        <v>159663</v>
      </c>
      <c r="BR12" s="121">
        <f t="shared" si="29"/>
        <v>81452</v>
      </c>
      <c r="BS12" s="121">
        <f t="shared" si="30"/>
        <v>25172</v>
      </c>
      <c r="BT12" s="121">
        <f t="shared" si="31"/>
        <v>43602</v>
      </c>
      <c r="BU12" s="121">
        <f t="shared" si="32"/>
        <v>9437</v>
      </c>
      <c r="BV12" s="121">
        <f t="shared" si="33"/>
        <v>345153</v>
      </c>
      <c r="BW12" s="121">
        <f t="shared" si="34"/>
        <v>3889</v>
      </c>
      <c r="BX12" s="121">
        <f t="shared" si="35"/>
        <v>328131</v>
      </c>
      <c r="BY12" s="121">
        <f t="shared" si="36"/>
        <v>13133</v>
      </c>
      <c r="BZ12" s="121">
        <f t="shared" si="37"/>
        <v>0</v>
      </c>
      <c r="CA12" s="121">
        <f t="shared" si="38"/>
        <v>518872</v>
      </c>
      <c r="CB12" s="121">
        <f t="shared" si="39"/>
        <v>246524</v>
      </c>
      <c r="CC12" s="121">
        <f t="shared" si="40"/>
        <v>179862</v>
      </c>
      <c r="CD12" s="121">
        <f t="shared" si="41"/>
        <v>80716</v>
      </c>
      <c r="CE12" s="121">
        <f t="shared" si="42"/>
        <v>11770</v>
      </c>
      <c r="CF12" s="121">
        <f t="shared" si="43"/>
        <v>0</v>
      </c>
      <c r="CG12" s="121">
        <f t="shared" si="44"/>
        <v>2106</v>
      </c>
      <c r="CH12" s="121">
        <f t="shared" si="45"/>
        <v>20464</v>
      </c>
      <c r="CI12" s="121">
        <f t="shared" si="46"/>
        <v>1138401</v>
      </c>
    </row>
    <row r="13" spans="1:87" s="136" customFormat="1" ht="13.5" customHeight="1" x14ac:dyDescent="0.2">
      <c r="A13" s="119" t="s">
        <v>24</v>
      </c>
      <c r="B13" s="120" t="s">
        <v>341</v>
      </c>
      <c r="C13" s="119" t="s">
        <v>342</v>
      </c>
      <c r="D13" s="121">
        <f t="shared" si="0"/>
        <v>0</v>
      </c>
      <c r="E13" s="121">
        <f t="shared" si="1"/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 t="shared" si="3"/>
        <v>1250117</v>
      </c>
      <c r="M13" s="121">
        <f t="shared" si="4"/>
        <v>167144</v>
      </c>
      <c r="N13" s="121">
        <v>99135</v>
      </c>
      <c r="O13" s="121">
        <v>0</v>
      </c>
      <c r="P13" s="121">
        <v>68009</v>
      </c>
      <c r="Q13" s="121">
        <v>0</v>
      </c>
      <c r="R13" s="121">
        <f t="shared" si="5"/>
        <v>306574</v>
      </c>
      <c r="S13" s="121">
        <v>0</v>
      </c>
      <c r="T13" s="121">
        <v>289948</v>
      </c>
      <c r="U13" s="121">
        <v>16626</v>
      </c>
      <c r="V13" s="121">
        <v>0</v>
      </c>
      <c r="W13" s="121">
        <f t="shared" si="6"/>
        <v>776399</v>
      </c>
      <c r="X13" s="121">
        <v>402948</v>
      </c>
      <c r="Y13" s="121">
        <v>251982</v>
      </c>
      <c r="Z13" s="121">
        <v>121469</v>
      </c>
      <c r="AA13" s="121">
        <v>0</v>
      </c>
      <c r="AB13" s="121">
        <v>0</v>
      </c>
      <c r="AC13" s="121">
        <v>0</v>
      </c>
      <c r="AD13" s="121">
        <v>7607</v>
      </c>
      <c r="AE13" s="121">
        <f t="shared" si="8"/>
        <v>1257724</v>
      </c>
      <c r="AF13" s="121">
        <f t="shared" si="9"/>
        <v>0</v>
      </c>
      <c r="AG13" s="121">
        <f t="shared" si="10"/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 t="shared" si="12"/>
        <v>144119</v>
      </c>
      <c r="AO13" s="121">
        <f t="shared" si="13"/>
        <v>14056</v>
      </c>
      <c r="AP13" s="121">
        <v>14056</v>
      </c>
      <c r="AQ13" s="121">
        <v>0</v>
      </c>
      <c r="AR13" s="121">
        <v>0</v>
      </c>
      <c r="AS13" s="121">
        <v>0</v>
      </c>
      <c r="AT13" s="121">
        <f t="shared" si="14"/>
        <v>80976</v>
      </c>
      <c r="AU13" s="121">
        <v>0</v>
      </c>
      <c r="AV13" s="121">
        <v>80976</v>
      </c>
      <c r="AW13" s="121">
        <v>0</v>
      </c>
      <c r="AX13" s="121">
        <v>0</v>
      </c>
      <c r="AY13" s="121">
        <f t="shared" si="15"/>
        <v>49087</v>
      </c>
      <c r="AZ13" s="121">
        <v>0</v>
      </c>
      <c r="BA13" s="121">
        <v>46936</v>
      </c>
      <c r="BB13" s="121">
        <v>0</v>
      </c>
      <c r="BC13" s="121">
        <v>2151</v>
      </c>
      <c r="BD13" s="121">
        <v>0</v>
      </c>
      <c r="BE13" s="121">
        <v>0</v>
      </c>
      <c r="BF13" s="121">
        <v>51076</v>
      </c>
      <c r="BG13" s="121">
        <f t="shared" si="17"/>
        <v>195195</v>
      </c>
      <c r="BH13" s="121">
        <f t="shared" si="19"/>
        <v>0</v>
      </c>
      <c r="BI13" s="121">
        <f t="shared" si="20"/>
        <v>0</v>
      </c>
      <c r="BJ13" s="121">
        <f t="shared" si="21"/>
        <v>0</v>
      </c>
      <c r="BK13" s="121">
        <f t="shared" si="22"/>
        <v>0</v>
      </c>
      <c r="BL13" s="121">
        <f t="shared" si="23"/>
        <v>0</v>
      </c>
      <c r="BM13" s="121">
        <f t="shared" si="24"/>
        <v>0</v>
      </c>
      <c r="BN13" s="121">
        <f t="shared" si="25"/>
        <v>0</v>
      </c>
      <c r="BO13" s="121">
        <f t="shared" si="26"/>
        <v>0</v>
      </c>
      <c r="BP13" s="121">
        <f t="shared" si="27"/>
        <v>1394236</v>
      </c>
      <c r="BQ13" s="121">
        <f t="shared" si="28"/>
        <v>181200</v>
      </c>
      <c r="BR13" s="121">
        <f t="shared" si="29"/>
        <v>113191</v>
      </c>
      <c r="BS13" s="121">
        <f t="shared" si="30"/>
        <v>0</v>
      </c>
      <c r="BT13" s="121">
        <f t="shared" si="31"/>
        <v>68009</v>
      </c>
      <c r="BU13" s="121">
        <f t="shared" si="32"/>
        <v>0</v>
      </c>
      <c r="BV13" s="121">
        <f t="shared" si="33"/>
        <v>387550</v>
      </c>
      <c r="BW13" s="121">
        <f t="shared" si="34"/>
        <v>0</v>
      </c>
      <c r="BX13" s="121">
        <f t="shared" si="35"/>
        <v>370924</v>
      </c>
      <c r="BY13" s="121">
        <f t="shared" si="36"/>
        <v>16626</v>
      </c>
      <c r="BZ13" s="121">
        <f t="shared" si="37"/>
        <v>0</v>
      </c>
      <c r="CA13" s="121">
        <f t="shared" si="38"/>
        <v>825486</v>
      </c>
      <c r="CB13" s="121">
        <f t="shared" si="39"/>
        <v>402948</v>
      </c>
      <c r="CC13" s="121">
        <f t="shared" si="40"/>
        <v>298918</v>
      </c>
      <c r="CD13" s="121">
        <f t="shared" si="41"/>
        <v>121469</v>
      </c>
      <c r="CE13" s="121">
        <f t="shared" si="42"/>
        <v>2151</v>
      </c>
      <c r="CF13" s="121">
        <f t="shared" si="43"/>
        <v>0</v>
      </c>
      <c r="CG13" s="121">
        <f t="shared" si="44"/>
        <v>0</v>
      </c>
      <c r="CH13" s="121">
        <f t="shared" si="45"/>
        <v>58683</v>
      </c>
      <c r="CI13" s="121">
        <f t="shared" si="46"/>
        <v>1452919</v>
      </c>
    </row>
    <row r="14" spans="1:87" s="136" customFormat="1" ht="13.5" customHeight="1" x14ac:dyDescent="0.2">
      <c r="A14" s="119" t="s">
        <v>24</v>
      </c>
      <c r="B14" s="120" t="s">
        <v>344</v>
      </c>
      <c r="C14" s="119" t="s">
        <v>345</v>
      </c>
      <c r="D14" s="121">
        <f t="shared" si="0"/>
        <v>3467</v>
      </c>
      <c r="E14" s="121">
        <f t="shared" si="1"/>
        <v>3467</v>
      </c>
      <c r="F14" s="121">
        <v>0</v>
      </c>
      <c r="G14" s="121">
        <v>2063</v>
      </c>
      <c r="H14" s="121">
        <v>1404</v>
      </c>
      <c r="I14" s="121">
        <v>0</v>
      </c>
      <c r="J14" s="121">
        <v>0</v>
      </c>
      <c r="K14" s="121">
        <v>0</v>
      </c>
      <c r="L14" s="121">
        <f t="shared" si="3"/>
        <v>937552</v>
      </c>
      <c r="M14" s="121">
        <f t="shared" si="4"/>
        <v>510487</v>
      </c>
      <c r="N14" s="121">
        <v>47667</v>
      </c>
      <c r="O14" s="121">
        <v>352507</v>
      </c>
      <c r="P14" s="121">
        <v>102039</v>
      </c>
      <c r="Q14" s="121">
        <v>8274</v>
      </c>
      <c r="R14" s="121">
        <f t="shared" si="5"/>
        <v>118474</v>
      </c>
      <c r="S14" s="121">
        <v>33835</v>
      </c>
      <c r="T14" s="121">
        <v>79512</v>
      </c>
      <c r="U14" s="121">
        <v>5127</v>
      </c>
      <c r="V14" s="121">
        <v>8849</v>
      </c>
      <c r="W14" s="121">
        <f t="shared" si="6"/>
        <v>299742</v>
      </c>
      <c r="X14" s="121">
        <v>0</v>
      </c>
      <c r="Y14" s="121">
        <v>296961</v>
      </c>
      <c r="Z14" s="121">
        <v>2561</v>
      </c>
      <c r="AA14" s="121">
        <v>220</v>
      </c>
      <c r="AB14" s="121">
        <v>0</v>
      </c>
      <c r="AC14" s="121">
        <v>0</v>
      </c>
      <c r="AD14" s="121">
        <v>0</v>
      </c>
      <c r="AE14" s="121">
        <f t="shared" si="8"/>
        <v>941019</v>
      </c>
      <c r="AF14" s="121">
        <f t="shared" si="9"/>
        <v>16988</v>
      </c>
      <c r="AG14" s="121">
        <f t="shared" si="10"/>
        <v>16988</v>
      </c>
      <c r="AH14" s="121">
        <v>0</v>
      </c>
      <c r="AI14" s="121">
        <v>16988</v>
      </c>
      <c r="AJ14" s="121">
        <v>0</v>
      </c>
      <c r="AK14" s="121">
        <v>0</v>
      </c>
      <c r="AL14" s="121">
        <v>0</v>
      </c>
      <c r="AM14" s="121">
        <v>0</v>
      </c>
      <c r="AN14" s="121">
        <f t="shared" si="12"/>
        <v>115667</v>
      </c>
      <c r="AO14" s="121">
        <f t="shared" si="13"/>
        <v>46624</v>
      </c>
      <c r="AP14" s="121">
        <v>5983</v>
      </c>
      <c r="AQ14" s="121">
        <v>0</v>
      </c>
      <c r="AR14" s="121">
        <v>40641</v>
      </c>
      <c r="AS14" s="121">
        <v>0</v>
      </c>
      <c r="AT14" s="121">
        <f t="shared" si="14"/>
        <v>35314</v>
      </c>
      <c r="AU14" s="121">
        <v>0</v>
      </c>
      <c r="AV14" s="121">
        <v>35314</v>
      </c>
      <c r="AW14" s="121">
        <v>0</v>
      </c>
      <c r="AX14" s="121">
        <v>999</v>
      </c>
      <c r="AY14" s="121">
        <f t="shared" si="15"/>
        <v>32730</v>
      </c>
      <c r="AZ14" s="121">
        <v>0</v>
      </c>
      <c r="BA14" s="121">
        <v>32730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 t="shared" si="17"/>
        <v>132655</v>
      </c>
      <c r="BH14" s="121">
        <f t="shared" si="19"/>
        <v>20455</v>
      </c>
      <c r="BI14" s="121">
        <f t="shared" si="20"/>
        <v>20455</v>
      </c>
      <c r="BJ14" s="121">
        <f t="shared" si="21"/>
        <v>0</v>
      </c>
      <c r="BK14" s="121">
        <f t="shared" si="22"/>
        <v>19051</v>
      </c>
      <c r="BL14" s="121">
        <f t="shared" si="23"/>
        <v>1404</v>
      </c>
      <c r="BM14" s="121">
        <f t="shared" si="24"/>
        <v>0</v>
      </c>
      <c r="BN14" s="121">
        <f t="shared" si="25"/>
        <v>0</v>
      </c>
      <c r="BO14" s="121">
        <f t="shared" si="26"/>
        <v>0</v>
      </c>
      <c r="BP14" s="121">
        <f t="shared" si="27"/>
        <v>1053219</v>
      </c>
      <c r="BQ14" s="121">
        <f t="shared" si="28"/>
        <v>557111</v>
      </c>
      <c r="BR14" s="121">
        <f t="shared" si="29"/>
        <v>53650</v>
      </c>
      <c r="BS14" s="121">
        <f t="shared" si="30"/>
        <v>352507</v>
      </c>
      <c r="BT14" s="121">
        <f t="shared" si="31"/>
        <v>142680</v>
      </c>
      <c r="BU14" s="121">
        <f t="shared" si="32"/>
        <v>8274</v>
      </c>
      <c r="BV14" s="121">
        <f t="shared" si="33"/>
        <v>153788</v>
      </c>
      <c r="BW14" s="121">
        <f t="shared" si="34"/>
        <v>33835</v>
      </c>
      <c r="BX14" s="121">
        <f t="shared" si="35"/>
        <v>114826</v>
      </c>
      <c r="BY14" s="121">
        <f t="shared" si="36"/>
        <v>5127</v>
      </c>
      <c r="BZ14" s="121">
        <f t="shared" si="37"/>
        <v>9848</v>
      </c>
      <c r="CA14" s="121">
        <f t="shared" si="38"/>
        <v>332472</v>
      </c>
      <c r="CB14" s="121">
        <f t="shared" si="39"/>
        <v>0</v>
      </c>
      <c r="CC14" s="121">
        <f t="shared" si="40"/>
        <v>329691</v>
      </c>
      <c r="CD14" s="121">
        <f t="shared" si="41"/>
        <v>2561</v>
      </c>
      <c r="CE14" s="121">
        <f t="shared" si="42"/>
        <v>220</v>
      </c>
      <c r="CF14" s="121">
        <f t="shared" si="43"/>
        <v>0</v>
      </c>
      <c r="CG14" s="121">
        <f t="shared" si="44"/>
        <v>0</v>
      </c>
      <c r="CH14" s="121">
        <f t="shared" si="45"/>
        <v>0</v>
      </c>
      <c r="CI14" s="121">
        <f t="shared" si="46"/>
        <v>1073674</v>
      </c>
    </row>
    <row r="15" spans="1:87" s="136" customFormat="1" ht="13.5" customHeight="1" x14ac:dyDescent="0.2">
      <c r="A15" s="119" t="s">
        <v>24</v>
      </c>
      <c r="B15" s="120" t="s">
        <v>347</v>
      </c>
      <c r="C15" s="119" t="s">
        <v>348</v>
      </c>
      <c r="D15" s="121">
        <f t="shared" si="0"/>
        <v>4249</v>
      </c>
      <c r="E15" s="121">
        <f t="shared" si="1"/>
        <v>4249</v>
      </c>
      <c r="F15" s="121">
        <v>0</v>
      </c>
      <c r="G15" s="121">
        <v>0</v>
      </c>
      <c r="H15" s="121">
        <v>4249</v>
      </c>
      <c r="I15" s="121">
        <v>0</v>
      </c>
      <c r="J15" s="121">
        <v>0</v>
      </c>
      <c r="K15" s="121">
        <v>0</v>
      </c>
      <c r="L15" s="121">
        <f t="shared" si="3"/>
        <v>1382715</v>
      </c>
      <c r="M15" s="121">
        <f t="shared" si="4"/>
        <v>354901</v>
      </c>
      <c r="N15" s="121">
        <v>85642</v>
      </c>
      <c r="O15" s="121">
        <v>215228</v>
      </c>
      <c r="P15" s="121">
        <v>38642</v>
      </c>
      <c r="Q15" s="121">
        <v>15389</v>
      </c>
      <c r="R15" s="121">
        <f t="shared" si="5"/>
        <v>220132</v>
      </c>
      <c r="S15" s="121">
        <v>25045</v>
      </c>
      <c r="T15" s="121">
        <v>170601</v>
      </c>
      <c r="U15" s="121">
        <v>24486</v>
      </c>
      <c r="V15" s="121">
        <v>18338</v>
      </c>
      <c r="W15" s="121">
        <f t="shared" si="6"/>
        <v>789344</v>
      </c>
      <c r="X15" s="121">
        <v>152064</v>
      </c>
      <c r="Y15" s="121">
        <v>616401</v>
      </c>
      <c r="Z15" s="121">
        <v>6660</v>
      </c>
      <c r="AA15" s="121">
        <v>14219</v>
      </c>
      <c r="AB15" s="121">
        <v>0</v>
      </c>
      <c r="AC15" s="121">
        <v>0</v>
      </c>
      <c r="AD15" s="121">
        <v>0</v>
      </c>
      <c r="AE15" s="121">
        <f t="shared" si="8"/>
        <v>1386964</v>
      </c>
      <c r="AF15" s="121">
        <f t="shared" si="9"/>
        <v>22118</v>
      </c>
      <c r="AG15" s="121">
        <f t="shared" si="10"/>
        <v>22118</v>
      </c>
      <c r="AH15" s="121">
        <v>0</v>
      </c>
      <c r="AI15" s="121">
        <v>22118</v>
      </c>
      <c r="AJ15" s="121">
        <v>0</v>
      </c>
      <c r="AK15" s="121">
        <v>0</v>
      </c>
      <c r="AL15" s="121">
        <v>0</v>
      </c>
      <c r="AM15" s="121">
        <v>0</v>
      </c>
      <c r="AN15" s="121">
        <f t="shared" si="12"/>
        <v>166579</v>
      </c>
      <c r="AO15" s="121">
        <f t="shared" si="13"/>
        <v>42940</v>
      </c>
      <c r="AP15" s="121">
        <v>40830</v>
      </c>
      <c r="AQ15" s="121">
        <v>0</v>
      </c>
      <c r="AR15" s="121">
        <v>2110</v>
      </c>
      <c r="AS15" s="121">
        <v>0</v>
      </c>
      <c r="AT15" s="121">
        <f t="shared" si="14"/>
        <v>79057</v>
      </c>
      <c r="AU15" s="121">
        <v>0</v>
      </c>
      <c r="AV15" s="121">
        <v>79057</v>
      </c>
      <c r="AW15" s="121">
        <v>0</v>
      </c>
      <c r="AX15" s="121">
        <v>0</v>
      </c>
      <c r="AY15" s="121">
        <f t="shared" si="15"/>
        <v>44582</v>
      </c>
      <c r="AZ15" s="121">
        <v>0</v>
      </c>
      <c r="BA15" s="121">
        <v>44582</v>
      </c>
      <c r="BB15" s="121">
        <v>0</v>
      </c>
      <c r="BC15" s="121">
        <v>0</v>
      </c>
      <c r="BD15" s="121">
        <v>30046</v>
      </c>
      <c r="BE15" s="121">
        <v>0</v>
      </c>
      <c r="BF15" s="121">
        <v>0</v>
      </c>
      <c r="BG15" s="121">
        <f t="shared" si="17"/>
        <v>188697</v>
      </c>
      <c r="BH15" s="121">
        <f t="shared" si="19"/>
        <v>26367</v>
      </c>
      <c r="BI15" s="121">
        <f t="shared" si="20"/>
        <v>26367</v>
      </c>
      <c r="BJ15" s="121">
        <f t="shared" si="21"/>
        <v>0</v>
      </c>
      <c r="BK15" s="121">
        <f t="shared" si="22"/>
        <v>22118</v>
      </c>
      <c r="BL15" s="121">
        <f t="shared" si="23"/>
        <v>4249</v>
      </c>
      <c r="BM15" s="121">
        <f t="shared" si="24"/>
        <v>0</v>
      </c>
      <c r="BN15" s="121">
        <f t="shared" si="25"/>
        <v>0</v>
      </c>
      <c r="BO15" s="121">
        <f t="shared" si="26"/>
        <v>0</v>
      </c>
      <c r="BP15" s="121">
        <f t="shared" si="27"/>
        <v>1549294</v>
      </c>
      <c r="BQ15" s="121">
        <f t="shared" si="28"/>
        <v>397841</v>
      </c>
      <c r="BR15" s="121">
        <f t="shared" si="29"/>
        <v>126472</v>
      </c>
      <c r="BS15" s="121">
        <f t="shared" si="30"/>
        <v>215228</v>
      </c>
      <c r="BT15" s="121">
        <f t="shared" si="31"/>
        <v>40752</v>
      </c>
      <c r="BU15" s="121">
        <f t="shared" si="32"/>
        <v>15389</v>
      </c>
      <c r="BV15" s="121">
        <f t="shared" si="33"/>
        <v>299189</v>
      </c>
      <c r="BW15" s="121">
        <f t="shared" si="34"/>
        <v>25045</v>
      </c>
      <c r="BX15" s="121">
        <f t="shared" si="35"/>
        <v>249658</v>
      </c>
      <c r="BY15" s="121">
        <f t="shared" si="36"/>
        <v>24486</v>
      </c>
      <c r="BZ15" s="121">
        <f t="shared" si="37"/>
        <v>18338</v>
      </c>
      <c r="CA15" s="121">
        <f t="shared" si="38"/>
        <v>833926</v>
      </c>
      <c r="CB15" s="121">
        <f t="shared" si="39"/>
        <v>152064</v>
      </c>
      <c r="CC15" s="121">
        <f t="shared" si="40"/>
        <v>660983</v>
      </c>
      <c r="CD15" s="121">
        <f t="shared" si="41"/>
        <v>6660</v>
      </c>
      <c r="CE15" s="121">
        <f t="shared" si="42"/>
        <v>14219</v>
      </c>
      <c r="CF15" s="121">
        <f t="shared" si="43"/>
        <v>30046</v>
      </c>
      <c r="CG15" s="121">
        <f t="shared" si="44"/>
        <v>0</v>
      </c>
      <c r="CH15" s="121">
        <f t="shared" si="45"/>
        <v>0</v>
      </c>
      <c r="CI15" s="121">
        <f t="shared" si="46"/>
        <v>1575661</v>
      </c>
    </row>
    <row r="16" spans="1:87" s="136" customFormat="1" ht="13.5" customHeight="1" x14ac:dyDescent="0.2">
      <c r="A16" s="119" t="s">
        <v>24</v>
      </c>
      <c r="B16" s="120" t="s">
        <v>352</v>
      </c>
      <c r="C16" s="119" t="s">
        <v>353</v>
      </c>
      <c r="D16" s="121">
        <f t="shared" si="0"/>
        <v>644578</v>
      </c>
      <c r="E16" s="121">
        <f t="shared" si="1"/>
        <v>644578</v>
      </c>
      <c r="F16" s="121">
        <v>0</v>
      </c>
      <c r="G16" s="121">
        <v>0</v>
      </c>
      <c r="H16" s="121">
        <v>0</v>
      </c>
      <c r="I16" s="121">
        <v>644578</v>
      </c>
      <c r="J16" s="121">
        <v>0</v>
      </c>
      <c r="K16" s="121">
        <v>0</v>
      </c>
      <c r="L16" s="121">
        <f t="shared" si="3"/>
        <v>2057407</v>
      </c>
      <c r="M16" s="121">
        <f t="shared" si="4"/>
        <v>522725</v>
      </c>
      <c r="N16" s="121">
        <v>0</v>
      </c>
      <c r="O16" s="121">
        <v>432855</v>
      </c>
      <c r="P16" s="121">
        <v>89870</v>
      </c>
      <c r="Q16" s="121">
        <v>0</v>
      </c>
      <c r="R16" s="121">
        <f t="shared" si="5"/>
        <v>330370</v>
      </c>
      <c r="S16" s="121">
        <v>33151</v>
      </c>
      <c r="T16" s="121">
        <v>295520</v>
      </c>
      <c r="U16" s="121">
        <v>1699</v>
      </c>
      <c r="V16" s="121">
        <v>1886</v>
      </c>
      <c r="W16" s="121">
        <f t="shared" si="6"/>
        <v>1202426</v>
      </c>
      <c r="X16" s="121">
        <v>342804</v>
      </c>
      <c r="Y16" s="121">
        <v>653010</v>
      </c>
      <c r="Z16" s="121">
        <v>195753</v>
      </c>
      <c r="AA16" s="121">
        <v>10859</v>
      </c>
      <c r="AB16" s="121">
        <v>0</v>
      </c>
      <c r="AC16" s="121">
        <v>0</v>
      </c>
      <c r="AD16" s="121">
        <v>9092</v>
      </c>
      <c r="AE16" s="121">
        <f t="shared" si="8"/>
        <v>2711077</v>
      </c>
      <c r="AF16" s="121">
        <f t="shared" si="9"/>
        <v>0</v>
      </c>
      <c r="AG16" s="121">
        <f t="shared" si="10"/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 t="shared" si="12"/>
        <v>309156</v>
      </c>
      <c r="AO16" s="121">
        <f t="shared" si="13"/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 t="shared" si="14"/>
        <v>33636</v>
      </c>
      <c r="AU16" s="121">
        <v>0</v>
      </c>
      <c r="AV16" s="121">
        <v>33636</v>
      </c>
      <c r="AW16" s="121">
        <v>0</v>
      </c>
      <c r="AX16" s="121">
        <v>0</v>
      </c>
      <c r="AY16" s="121">
        <f t="shared" si="15"/>
        <v>275520</v>
      </c>
      <c r="AZ16" s="121">
        <v>0</v>
      </c>
      <c r="BA16" s="121">
        <v>274286</v>
      </c>
      <c r="BB16" s="121">
        <v>0</v>
      </c>
      <c r="BC16" s="121">
        <v>1234</v>
      </c>
      <c r="BD16" s="121">
        <v>0</v>
      </c>
      <c r="BE16" s="121">
        <v>0</v>
      </c>
      <c r="BF16" s="121">
        <v>0</v>
      </c>
      <c r="BG16" s="121">
        <f t="shared" si="17"/>
        <v>309156</v>
      </c>
      <c r="BH16" s="121">
        <f t="shared" si="19"/>
        <v>644578</v>
      </c>
      <c r="BI16" s="121">
        <f t="shared" si="20"/>
        <v>644578</v>
      </c>
      <c r="BJ16" s="121">
        <f t="shared" si="21"/>
        <v>0</v>
      </c>
      <c r="BK16" s="121">
        <f t="shared" si="22"/>
        <v>0</v>
      </c>
      <c r="BL16" s="121">
        <f t="shared" si="23"/>
        <v>0</v>
      </c>
      <c r="BM16" s="121">
        <f t="shared" si="24"/>
        <v>644578</v>
      </c>
      <c r="BN16" s="121">
        <f t="shared" si="25"/>
        <v>0</v>
      </c>
      <c r="BO16" s="121">
        <f t="shared" si="26"/>
        <v>0</v>
      </c>
      <c r="BP16" s="121">
        <f t="shared" si="27"/>
        <v>2366563</v>
      </c>
      <c r="BQ16" s="121">
        <f t="shared" si="28"/>
        <v>522725</v>
      </c>
      <c r="BR16" s="121">
        <f t="shared" si="29"/>
        <v>0</v>
      </c>
      <c r="BS16" s="121">
        <f t="shared" si="30"/>
        <v>432855</v>
      </c>
      <c r="BT16" s="121">
        <f t="shared" si="31"/>
        <v>89870</v>
      </c>
      <c r="BU16" s="121">
        <f t="shared" si="32"/>
        <v>0</v>
      </c>
      <c r="BV16" s="121">
        <f t="shared" si="33"/>
        <v>364006</v>
      </c>
      <c r="BW16" s="121">
        <f t="shared" si="34"/>
        <v>33151</v>
      </c>
      <c r="BX16" s="121">
        <f t="shared" si="35"/>
        <v>329156</v>
      </c>
      <c r="BY16" s="121">
        <f t="shared" si="36"/>
        <v>1699</v>
      </c>
      <c r="BZ16" s="121">
        <f t="shared" si="37"/>
        <v>1886</v>
      </c>
      <c r="CA16" s="121">
        <f t="shared" si="38"/>
        <v>1477946</v>
      </c>
      <c r="CB16" s="121">
        <f t="shared" si="39"/>
        <v>342804</v>
      </c>
      <c r="CC16" s="121">
        <f t="shared" si="40"/>
        <v>927296</v>
      </c>
      <c r="CD16" s="121">
        <f t="shared" si="41"/>
        <v>195753</v>
      </c>
      <c r="CE16" s="121">
        <f t="shared" si="42"/>
        <v>12093</v>
      </c>
      <c r="CF16" s="121">
        <f t="shared" si="43"/>
        <v>0</v>
      </c>
      <c r="CG16" s="121">
        <f t="shared" si="44"/>
        <v>0</v>
      </c>
      <c r="CH16" s="121">
        <f t="shared" si="45"/>
        <v>9092</v>
      </c>
      <c r="CI16" s="121">
        <f t="shared" si="46"/>
        <v>3020233</v>
      </c>
    </row>
    <row r="17" spans="1:87" s="136" customFormat="1" ht="13.5" customHeight="1" x14ac:dyDescent="0.2">
      <c r="A17" s="119" t="s">
        <v>24</v>
      </c>
      <c r="B17" s="120" t="s">
        <v>355</v>
      </c>
      <c r="C17" s="119" t="s">
        <v>356</v>
      </c>
      <c r="D17" s="121">
        <f t="shared" si="0"/>
        <v>89720</v>
      </c>
      <c r="E17" s="121">
        <f t="shared" si="1"/>
        <v>89720</v>
      </c>
      <c r="F17" s="121">
        <v>0</v>
      </c>
      <c r="G17" s="121">
        <v>69649</v>
      </c>
      <c r="H17" s="121">
        <v>20071</v>
      </c>
      <c r="I17" s="121">
        <v>0</v>
      </c>
      <c r="J17" s="121">
        <v>0</v>
      </c>
      <c r="K17" s="121">
        <v>0</v>
      </c>
      <c r="L17" s="121">
        <f t="shared" si="3"/>
        <v>1114785</v>
      </c>
      <c r="M17" s="121">
        <f t="shared" si="4"/>
        <v>212064</v>
      </c>
      <c r="N17" s="121">
        <v>129229</v>
      </c>
      <c r="O17" s="121">
        <v>63442</v>
      </c>
      <c r="P17" s="121">
        <v>0</v>
      </c>
      <c r="Q17" s="121">
        <v>19393</v>
      </c>
      <c r="R17" s="121">
        <f t="shared" si="5"/>
        <v>59112</v>
      </c>
      <c r="S17" s="121">
        <v>3186</v>
      </c>
      <c r="T17" s="121">
        <v>42031</v>
      </c>
      <c r="U17" s="121">
        <v>13895</v>
      </c>
      <c r="V17" s="121">
        <v>0</v>
      </c>
      <c r="W17" s="121">
        <f t="shared" si="6"/>
        <v>843609</v>
      </c>
      <c r="X17" s="121">
        <v>422248</v>
      </c>
      <c r="Y17" s="121">
        <v>405246</v>
      </c>
      <c r="Z17" s="121">
        <v>16115</v>
      </c>
      <c r="AA17" s="121">
        <v>0</v>
      </c>
      <c r="AB17" s="121">
        <v>268504</v>
      </c>
      <c r="AC17" s="121">
        <v>0</v>
      </c>
      <c r="AD17" s="121">
        <v>888</v>
      </c>
      <c r="AE17" s="121">
        <f t="shared" si="8"/>
        <v>1205393</v>
      </c>
      <c r="AF17" s="121">
        <f t="shared" si="9"/>
        <v>9958</v>
      </c>
      <c r="AG17" s="121">
        <f t="shared" si="10"/>
        <v>9958</v>
      </c>
      <c r="AH17" s="121">
        <v>0</v>
      </c>
      <c r="AI17" s="121">
        <v>9958</v>
      </c>
      <c r="AJ17" s="121">
        <v>0</v>
      </c>
      <c r="AK17" s="121">
        <v>0</v>
      </c>
      <c r="AL17" s="121">
        <v>0</v>
      </c>
      <c r="AM17" s="121">
        <v>0</v>
      </c>
      <c r="AN17" s="121">
        <f t="shared" si="12"/>
        <v>106594</v>
      </c>
      <c r="AO17" s="121">
        <f t="shared" si="13"/>
        <v>17999</v>
      </c>
      <c r="AP17" s="121">
        <v>6464</v>
      </c>
      <c r="AQ17" s="121">
        <v>11535</v>
      </c>
      <c r="AR17" s="121">
        <v>0</v>
      </c>
      <c r="AS17" s="121">
        <v>0</v>
      </c>
      <c r="AT17" s="121">
        <f t="shared" si="14"/>
        <v>44987</v>
      </c>
      <c r="AU17" s="121">
        <v>0</v>
      </c>
      <c r="AV17" s="121">
        <v>44987</v>
      </c>
      <c r="AW17" s="121">
        <v>0</v>
      </c>
      <c r="AX17" s="121">
        <v>0</v>
      </c>
      <c r="AY17" s="121">
        <f t="shared" si="15"/>
        <v>43608</v>
      </c>
      <c r="AZ17" s="121">
        <v>0</v>
      </c>
      <c r="BA17" s="121">
        <v>43608</v>
      </c>
      <c r="BB17" s="121">
        <v>0</v>
      </c>
      <c r="BC17" s="121">
        <v>0</v>
      </c>
      <c r="BD17" s="121">
        <v>0</v>
      </c>
      <c r="BE17" s="121">
        <v>0</v>
      </c>
      <c r="BF17" s="121">
        <v>235</v>
      </c>
      <c r="BG17" s="121">
        <f t="shared" si="17"/>
        <v>116787</v>
      </c>
      <c r="BH17" s="121">
        <f t="shared" si="19"/>
        <v>99678</v>
      </c>
      <c r="BI17" s="121">
        <f t="shared" si="20"/>
        <v>99678</v>
      </c>
      <c r="BJ17" s="121">
        <f t="shared" si="21"/>
        <v>0</v>
      </c>
      <c r="BK17" s="121">
        <f t="shared" si="22"/>
        <v>79607</v>
      </c>
      <c r="BL17" s="121">
        <f t="shared" si="23"/>
        <v>20071</v>
      </c>
      <c r="BM17" s="121">
        <f t="shared" si="24"/>
        <v>0</v>
      </c>
      <c r="BN17" s="121">
        <f t="shared" si="25"/>
        <v>0</v>
      </c>
      <c r="BO17" s="121">
        <f t="shared" si="26"/>
        <v>0</v>
      </c>
      <c r="BP17" s="121">
        <f t="shared" si="27"/>
        <v>1221379</v>
      </c>
      <c r="BQ17" s="121">
        <f t="shared" si="28"/>
        <v>230063</v>
      </c>
      <c r="BR17" s="121">
        <f t="shared" si="29"/>
        <v>135693</v>
      </c>
      <c r="BS17" s="121">
        <f t="shared" si="30"/>
        <v>74977</v>
      </c>
      <c r="BT17" s="121">
        <f t="shared" si="31"/>
        <v>0</v>
      </c>
      <c r="BU17" s="121">
        <f t="shared" si="32"/>
        <v>19393</v>
      </c>
      <c r="BV17" s="121">
        <f t="shared" si="33"/>
        <v>104099</v>
      </c>
      <c r="BW17" s="121">
        <f t="shared" si="34"/>
        <v>3186</v>
      </c>
      <c r="BX17" s="121">
        <f t="shared" si="35"/>
        <v>87018</v>
      </c>
      <c r="BY17" s="121">
        <f t="shared" si="36"/>
        <v>13895</v>
      </c>
      <c r="BZ17" s="121">
        <f t="shared" si="37"/>
        <v>0</v>
      </c>
      <c r="CA17" s="121">
        <f t="shared" si="38"/>
        <v>887217</v>
      </c>
      <c r="CB17" s="121">
        <f t="shared" si="39"/>
        <v>422248</v>
      </c>
      <c r="CC17" s="121">
        <f t="shared" si="40"/>
        <v>448854</v>
      </c>
      <c r="CD17" s="121">
        <f t="shared" si="41"/>
        <v>16115</v>
      </c>
      <c r="CE17" s="121">
        <f t="shared" si="42"/>
        <v>0</v>
      </c>
      <c r="CF17" s="121">
        <f t="shared" si="43"/>
        <v>268504</v>
      </c>
      <c r="CG17" s="121">
        <f t="shared" si="44"/>
        <v>0</v>
      </c>
      <c r="CH17" s="121">
        <f t="shared" si="45"/>
        <v>1123</v>
      </c>
      <c r="CI17" s="121">
        <f t="shared" si="46"/>
        <v>1322180</v>
      </c>
    </row>
    <row r="18" spans="1:87" s="136" customFormat="1" ht="13.5" customHeight="1" x14ac:dyDescent="0.2">
      <c r="A18" s="119" t="s">
        <v>24</v>
      </c>
      <c r="B18" s="120" t="s">
        <v>360</v>
      </c>
      <c r="C18" s="119" t="s">
        <v>361</v>
      </c>
      <c r="D18" s="121">
        <f t="shared" si="0"/>
        <v>0</v>
      </c>
      <c r="E18" s="121">
        <f t="shared" si="1"/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 t="shared" si="3"/>
        <v>499586</v>
      </c>
      <c r="M18" s="121">
        <f t="shared" si="4"/>
        <v>127030</v>
      </c>
      <c r="N18" s="121">
        <v>42727</v>
      </c>
      <c r="O18" s="121">
        <v>84303</v>
      </c>
      <c r="P18" s="121">
        <v>0</v>
      </c>
      <c r="Q18" s="121">
        <v>0</v>
      </c>
      <c r="R18" s="121">
        <f t="shared" si="5"/>
        <v>10573</v>
      </c>
      <c r="S18" s="121">
        <v>9994</v>
      </c>
      <c r="T18" s="121">
        <v>0</v>
      </c>
      <c r="U18" s="121">
        <v>579</v>
      </c>
      <c r="V18" s="121">
        <v>4535</v>
      </c>
      <c r="W18" s="121">
        <f t="shared" si="6"/>
        <v>357448</v>
      </c>
      <c r="X18" s="121">
        <v>356341</v>
      </c>
      <c r="Y18" s="121">
        <v>0</v>
      </c>
      <c r="Z18" s="121">
        <v>1051</v>
      </c>
      <c r="AA18" s="121">
        <v>56</v>
      </c>
      <c r="AB18" s="121">
        <v>503240</v>
      </c>
      <c r="AC18" s="121">
        <v>0</v>
      </c>
      <c r="AD18" s="121">
        <v>102</v>
      </c>
      <c r="AE18" s="121">
        <f t="shared" si="8"/>
        <v>499688</v>
      </c>
      <c r="AF18" s="121">
        <f t="shared" si="9"/>
        <v>6180</v>
      </c>
      <c r="AG18" s="121">
        <f t="shared" si="10"/>
        <v>6180</v>
      </c>
      <c r="AH18" s="121">
        <v>0</v>
      </c>
      <c r="AI18" s="121">
        <v>0</v>
      </c>
      <c r="AJ18" s="121">
        <v>0</v>
      </c>
      <c r="AK18" s="121">
        <v>6180</v>
      </c>
      <c r="AL18" s="121">
        <v>0</v>
      </c>
      <c r="AM18" s="121">
        <v>0</v>
      </c>
      <c r="AN18" s="121">
        <f t="shared" si="12"/>
        <v>361452</v>
      </c>
      <c r="AO18" s="121">
        <f t="shared" si="13"/>
        <v>239004</v>
      </c>
      <c r="AP18" s="121">
        <v>40141</v>
      </c>
      <c r="AQ18" s="121">
        <v>198863</v>
      </c>
      <c r="AR18" s="121">
        <v>0</v>
      </c>
      <c r="AS18" s="121">
        <v>0</v>
      </c>
      <c r="AT18" s="121">
        <f t="shared" si="14"/>
        <v>44701</v>
      </c>
      <c r="AU18" s="121">
        <v>21390</v>
      </c>
      <c r="AV18" s="121">
        <v>23311</v>
      </c>
      <c r="AW18" s="121">
        <v>0</v>
      </c>
      <c r="AX18" s="121">
        <v>13522</v>
      </c>
      <c r="AY18" s="121">
        <f t="shared" si="15"/>
        <v>64225</v>
      </c>
      <c r="AZ18" s="121">
        <v>54929</v>
      </c>
      <c r="BA18" s="121">
        <v>0</v>
      </c>
      <c r="BB18" s="121">
        <v>0</v>
      </c>
      <c r="BC18" s="121">
        <v>9296</v>
      </c>
      <c r="BD18" s="121">
        <v>273804</v>
      </c>
      <c r="BE18" s="121">
        <v>0</v>
      </c>
      <c r="BF18" s="121">
        <v>38463</v>
      </c>
      <c r="BG18" s="121">
        <f t="shared" si="17"/>
        <v>406095</v>
      </c>
      <c r="BH18" s="121">
        <f t="shared" si="19"/>
        <v>6180</v>
      </c>
      <c r="BI18" s="121">
        <f t="shared" si="20"/>
        <v>6180</v>
      </c>
      <c r="BJ18" s="121">
        <f t="shared" si="21"/>
        <v>0</v>
      </c>
      <c r="BK18" s="121">
        <f t="shared" si="22"/>
        <v>0</v>
      </c>
      <c r="BL18" s="121">
        <f t="shared" si="23"/>
        <v>0</v>
      </c>
      <c r="BM18" s="121">
        <f t="shared" si="24"/>
        <v>6180</v>
      </c>
      <c r="BN18" s="121">
        <f t="shared" si="25"/>
        <v>0</v>
      </c>
      <c r="BO18" s="121">
        <f t="shared" si="26"/>
        <v>0</v>
      </c>
      <c r="BP18" s="121">
        <f t="shared" si="27"/>
        <v>861038</v>
      </c>
      <c r="BQ18" s="121">
        <f t="shared" si="28"/>
        <v>366034</v>
      </c>
      <c r="BR18" s="121">
        <f t="shared" si="29"/>
        <v>82868</v>
      </c>
      <c r="BS18" s="121">
        <f t="shared" si="30"/>
        <v>283166</v>
      </c>
      <c r="BT18" s="121">
        <f t="shared" si="31"/>
        <v>0</v>
      </c>
      <c r="BU18" s="121">
        <f t="shared" si="32"/>
        <v>0</v>
      </c>
      <c r="BV18" s="121">
        <f t="shared" si="33"/>
        <v>55274</v>
      </c>
      <c r="BW18" s="121">
        <f t="shared" si="34"/>
        <v>31384</v>
      </c>
      <c r="BX18" s="121">
        <f t="shared" si="35"/>
        <v>23311</v>
      </c>
      <c r="BY18" s="121">
        <f t="shared" si="36"/>
        <v>579</v>
      </c>
      <c r="BZ18" s="121">
        <f t="shared" si="37"/>
        <v>18057</v>
      </c>
      <c r="CA18" s="121">
        <f t="shared" si="38"/>
        <v>421673</v>
      </c>
      <c r="CB18" s="121">
        <f t="shared" si="39"/>
        <v>411270</v>
      </c>
      <c r="CC18" s="121">
        <f t="shared" si="40"/>
        <v>0</v>
      </c>
      <c r="CD18" s="121">
        <f t="shared" si="41"/>
        <v>1051</v>
      </c>
      <c r="CE18" s="121">
        <f t="shared" si="42"/>
        <v>9352</v>
      </c>
      <c r="CF18" s="121">
        <f t="shared" si="43"/>
        <v>777044</v>
      </c>
      <c r="CG18" s="121">
        <f t="shared" si="44"/>
        <v>0</v>
      </c>
      <c r="CH18" s="121">
        <f t="shared" si="45"/>
        <v>38565</v>
      </c>
      <c r="CI18" s="121">
        <f t="shared" si="46"/>
        <v>905783</v>
      </c>
    </row>
    <row r="19" spans="1:87" s="136" customFormat="1" ht="13.5" customHeight="1" x14ac:dyDescent="0.2">
      <c r="A19" s="119" t="s">
        <v>24</v>
      </c>
      <c r="B19" s="120" t="s">
        <v>365</v>
      </c>
      <c r="C19" s="119" t="s">
        <v>366</v>
      </c>
      <c r="D19" s="121">
        <f t="shared" si="0"/>
        <v>0</v>
      </c>
      <c r="E19" s="121">
        <f t="shared" si="1"/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 t="shared" si="3"/>
        <v>296243</v>
      </c>
      <c r="M19" s="121">
        <f t="shared" si="4"/>
        <v>53823</v>
      </c>
      <c r="N19" s="121">
        <v>53823</v>
      </c>
      <c r="O19" s="121">
        <v>0</v>
      </c>
      <c r="P19" s="121">
        <v>0</v>
      </c>
      <c r="Q19" s="121">
        <v>0</v>
      </c>
      <c r="R19" s="121">
        <f t="shared" si="5"/>
        <v>242420</v>
      </c>
      <c r="S19" s="121">
        <v>181218</v>
      </c>
      <c r="T19" s="121">
        <v>14146</v>
      </c>
      <c r="U19" s="121">
        <v>47056</v>
      </c>
      <c r="V19" s="121">
        <v>0</v>
      </c>
      <c r="W19" s="121">
        <f t="shared" si="6"/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407920</v>
      </c>
      <c r="AC19" s="121">
        <v>0</v>
      </c>
      <c r="AD19" s="121">
        <v>368540</v>
      </c>
      <c r="AE19" s="121">
        <f t="shared" si="8"/>
        <v>664783</v>
      </c>
      <c r="AF19" s="121">
        <f t="shared" si="9"/>
        <v>0</v>
      </c>
      <c r="AG19" s="121">
        <f t="shared" si="10"/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 t="shared" si="12"/>
        <v>157457</v>
      </c>
      <c r="AO19" s="121">
        <f t="shared" si="13"/>
        <v>16215</v>
      </c>
      <c r="AP19" s="121">
        <v>0</v>
      </c>
      <c r="AQ19" s="121">
        <v>0</v>
      </c>
      <c r="AR19" s="121">
        <v>16215</v>
      </c>
      <c r="AS19" s="121">
        <v>0</v>
      </c>
      <c r="AT19" s="121">
        <f t="shared" si="14"/>
        <v>89979</v>
      </c>
      <c r="AU19" s="121">
        <v>0</v>
      </c>
      <c r="AV19" s="121">
        <v>89979</v>
      </c>
      <c r="AW19" s="121">
        <v>0</v>
      </c>
      <c r="AX19" s="121">
        <v>0</v>
      </c>
      <c r="AY19" s="121">
        <f t="shared" si="15"/>
        <v>51263</v>
      </c>
      <c r="AZ19" s="121">
        <v>0</v>
      </c>
      <c r="BA19" s="121">
        <v>51263</v>
      </c>
      <c r="BB19" s="121">
        <v>0</v>
      </c>
      <c r="BC19" s="121">
        <v>0</v>
      </c>
      <c r="BD19" s="121">
        <v>68365</v>
      </c>
      <c r="BE19" s="121">
        <v>0</v>
      </c>
      <c r="BF19" s="121">
        <v>440</v>
      </c>
      <c r="BG19" s="121">
        <f t="shared" si="17"/>
        <v>157897</v>
      </c>
      <c r="BH19" s="121">
        <f t="shared" si="19"/>
        <v>0</v>
      </c>
      <c r="BI19" s="121">
        <f t="shared" si="20"/>
        <v>0</v>
      </c>
      <c r="BJ19" s="121">
        <f t="shared" si="21"/>
        <v>0</v>
      </c>
      <c r="BK19" s="121">
        <f t="shared" si="22"/>
        <v>0</v>
      </c>
      <c r="BL19" s="121">
        <f t="shared" si="23"/>
        <v>0</v>
      </c>
      <c r="BM19" s="121">
        <f t="shared" si="24"/>
        <v>0</v>
      </c>
      <c r="BN19" s="121">
        <f t="shared" si="25"/>
        <v>0</v>
      </c>
      <c r="BO19" s="121">
        <f t="shared" si="26"/>
        <v>0</v>
      </c>
      <c r="BP19" s="121">
        <f t="shared" si="27"/>
        <v>453700</v>
      </c>
      <c r="BQ19" s="121">
        <f t="shared" si="28"/>
        <v>70038</v>
      </c>
      <c r="BR19" s="121">
        <f t="shared" si="29"/>
        <v>53823</v>
      </c>
      <c r="BS19" s="121">
        <f t="shared" si="30"/>
        <v>0</v>
      </c>
      <c r="BT19" s="121">
        <f t="shared" si="31"/>
        <v>16215</v>
      </c>
      <c r="BU19" s="121">
        <f t="shared" si="32"/>
        <v>0</v>
      </c>
      <c r="BV19" s="121">
        <f t="shared" si="33"/>
        <v>332399</v>
      </c>
      <c r="BW19" s="121">
        <f t="shared" si="34"/>
        <v>181218</v>
      </c>
      <c r="BX19" s="121">
        <f t="shared" si="35"/>
        <v>104125</v>
      </c>
      <c r="BY19" s="121">
        <f t="shared" si="36"/>
        <v>47056</v>
      </c>
      <c r="BZ19" s="121">
        <f t="shared" si="37"/>
        <v>0</v>
      </c>
      <c r="CA19" s="121">
        <f t="shared" si="38"/>
        <v>51263</v>
      </c>
      <c r="CB19" s="121">
        <f t="shared" si="39"/>
        <v>0</v>
      </c>
      <c r="CC19" s="121">
        <f t="shared" si="40"/>
        <v>51263</v>
      </c>
      <c r="CD19" s="121">
        <f t="shared" si="41"/>
        <v>0</v>
      </c>
      <c r="CE19" s="121">
        <f t="shared" si="42"/>
        <v>0</v>
      </c>
      <c r="CF19" s="121">
        <f t="shared" si="43"/>
        <v>476285</v>
      </c>
      <c r="CG19" s="121">
        <f t="shared" si="44"/>
        <v>0</v>
      </c>
      <c r="CH19" s="121">
        <f t="shared" si="45"/>
        <v>368980</v>
      </c>
      <c r="CI19" s="121">
        <f t="shared" si="46"/>
        <v>822680</v>
      </c>
    </row>
    <row r="20" spans="1:87" s="136" customFormat="1" ht="13.5" customHeight="1" x14ac:dyDescent="0.2">
      <c r="A20" s="119" t="s">
        <v>24</v>
      </c>
      <c r="B20" s="120" t="s">
        <v>372</v>
      </c>
      <c r="C20" s="119" t="s">
        <v>373</v>
      </c>
      <c r="D20" s="121">
        <f t="shared" si="0"/>
        <v>0</v>
      </c>
      <c r="E20" s="121">
        <f t="shared" si="1"/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 t="shared" si="3"/>
        <v>519042</v>
      </c>
      <c r="M20" s="121">
        <f t="shared" si="4"/>
        <v>197803</v>
      </c>
      <c r="N20" s="121">
        <v>26961</v>
      </c>
      <c r="O20" s="121">
        <v>170842</v>
      </c>
      <c r="P20" s="121">
        <v>0</v>
      </c>
      <c r="Q20" s="121">
        <v>0</v>
      </c>
      <c r="R20" s="121">
        <f t="shared" si="5"/>
        <v>22451</v>
      </c>
      <c r="S20" s="121">
        <v>19410</v>
      </c>
      <c r="T20" s="121">
        <v>0</v>
      </c>
      <c r="U20" s="121">
        <v>3041</v>
      </c>
      <c r="V20" s="121">
        <v>15228</v>
      </c>
      <c r="W20" s="121">
        <f t="shared" si="6"/>
        <v>283560</v>
      </c>
      <c r="X20" s="121">
        <v>267991</v>
      </c>
      <c r="Y20" s="121">
        <v>15569</v>
      </c>
      <c r="Z20" s="121">
        <v>0</v>
      </c>
      <c r="AA20" s="121">
        <v>0</v>
      </c>
      <c r="AB20" s="121">
        <v>448244</v>
      </c>
      <c r="AC20" s="121">
        <v>0</v>
      </c>
      <c r="AD20" s="121">
        <v>0</v>
      </c>
      <c r="AE20" s="121">
        <f t="shared" si="8"/>
        <v>519042</v>
      </c>
      <c r="AF20" s="121">
        <f t="shared" si="9"/>
        <v>0</v>
      </c>
      <c r="AG20" s="121">
        <f t="shared" si="10"/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 t="shared" si="12"/>
        <v>148220</v>
      </c>
      <c r="AO20" s="121">
        <f t="shared" si="13"/>
        <v>17678</v>
      </c>
      <c r="AP20" s="121">
        <v>17678</v>
      </c>
      <c r="AQ20" s="121">
        <v>0</v>
      </c>
      <c r="AR20" s="121">
        <v>0</v>
      </c>
      <c r="AS20" s="121">
        <v>0</v>
      </c>
      <c r="AT20" s="121">
        <f t="shared" si="14"/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 t="shared" si="15"/>
        <v>130542</v>
      </c>
      <c r="AZ20" s="121">
        <v>92281</v>
      </c>
      <c r="BA20" s="121">
        <v>17663</v>
      </c>
      <c r="BB20" s="121">
        <v>0</v>
      </c>
      <c r="BC20" s="121">
        <v>20598</v>
      </c>
      <c r="BD20" s="121">
        <v>255696</v>
      </c>
      <c r="BE20" s="121">
        <v>0</v>
      </c>
      <c r="BF20" s="121">
        <v>0</v>
      </c>
      <c r="BG20" s="121">
        <f t="shared" si="17"/>
        <v>148220</v>
      </c>
      <c r="BH20" s="121">
        <f t="shared" si="19"/>
        <v>0</v>
      </c>
      <c r="BI20" s="121">
        <f t="shared" si="20"/>
        <v>0</v>
      </c>
      <c r="BJ20" s="121">
        <f t="shared" si="21"/>
        <v>0</v>
      </c>
      <c r="BK20" s="121">
        <f t="shared" si="22"/>
        <v>0</v>
      </c>
      <c r="BL20" s="121">
        <f t="shared" si="23"/>
        <v>0</v>
      </c>
      <c r="BM20" s="121">
        <f t="shared" si="24"/>
        <v>0</v>
      </c>
      <c r="BN20" s="121">
        <f t="shared" si="25"/>
        <v>0</v>
      </c>
      <c r="BO20" s="121">
        <f t="shared" si="26"/>
        <v>0</v>
      </c>
      <c r="BP20" s="121">
        <f t="shared" si="27"/>
        <v>667262</v>
      </c>
      <c r="BQ20" s="121">
        <f t="shared" si="28"/>
        <v>215481</v>
      </c>
      <c r="BR20" s="121">
        <f t="shared" si="29"/>
        <v>44639</v>
      </c>
      <c r="BS20" s="121">
        <f t="shared" si="30"/>
        <v>170842</v>
      </c>
      <c r="BT20" s="121">
        <f t="shared" si="31"/>
        <v>0</v>
      </c>
      <c r="BU20" s="121">
        <f t="shared" si="32"/>
        <v>0</v>
      </c>
      <c r="BV20" s="121">
        <f t="shared" si="33"/>
        <v>22451</v>
      </c>
      <c r="BW20" s="121">
        <f t="shared" si="34"/>
        <v>19410</v>
      </c>
      <c r="BX20" s="121">
        <f t="shared" si="35"/>
        <v>0</v>
      </c>
      <c r="BY20" s="121">
        <f t="shared" si="36"/>
        <v>3041</v>
      </c>
      <c r="BZ20" s="121">
        <f t="shared" si="37"/>
        <v>15228</v>
      </c>
      <c r="CA20" s="121">
        <f t="shared" si="38"/>
        <v>414102</v>
      </c>
      <c r="CB20" s="121">
        <f t="shared" si="39"/>
        <v>360272</v>
      </c>
      <c r="CC20" s="121">
        <f t="shared" si="40"/>
        <v>33232</v>
      </c>
      <c r="CD20" s="121">
        <f t="shared" si="41"/>
        <v>0</v>
      </c>
      <c r="CE20" s="121">
        <f t="shared" si="42"/>
        <v>20598</v>
      </c>
      <c r="CF20" s="121">
        <f t="shared" si="43"/>
        <v>703940</v>
      </c>
      <c r="CG20" s="121">
        <f t="shared" si="44"/>
        <v>0</v>
      </c>
      <c r="CH20" s="121">
        <f t="shared" si="45"/>
        <v>0</v>
      </c>
      <c r="CI20" s="121">
        <f t="shared" si="46"/>
        <v>667262</v>
      </c>
    </row>
    <row r="21" spans="1:87" s="136" customFormat="1" ht="13.5" customHeight="1" x14ac:dyDescent="0.2">
      <c r="A21" s="119" t="s">
        <v>24</v>
      </c>
      <c r="B21" s="120" t="s">
        <v>375</v>
      </c>
      <c r="C21" s="119" t="s">
        <v>376</v>
      </c>
      <c r="D21" s="121">
        <f t="shared" si="0"/>
        <v>0</v>
      </c>
      <c r="E21" s="121">
        <f t="shared" si="1"/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298393</v>
      </c>
      <c r="L21" s="121">
        <f t="shared" si="3"/>
        <v>492486</v>
      </c>
      <c r="M21" s="121">
        <f t="shared" si="4"/>
        <v>236009</v>
      </c>
      <c r="N21" s="121">
        <v>49397</v>
      </c>
      <c r="O21" s="121">
        <v>87817</v>
      </c>
      <c r="P21" s="121">
        <v>65863</v>
      </c>
      <c r="Q21" s="121">
        <v>32932</v>
      </c>
      <c r="R21" s="121">
        <f t="shared" si="5"/>
        <v>74613</v>
      </c>
      <c r="S21" s="121">
        <v>9233</v>
      </c>
      <c r="T21" s="121">
        <v>34218</v>
      </c>
      <c r="U21" s="121">
        <v>31162</v>
      </c>
      <c r="V21" s="121">
        <v>3856</v>
      </c>
      <c r="W21" s="121">
        <f t="shared" si="6"/>
        <v>178008</v>
      </c>
      <c r="X21" s="121">
        <v>153558</v>
      </c>
      <c r="Y21" s="121">
        <v>24071</v>
      </c>
      <c r="Z21" s="121">
        <v>103</v>
      </c>
      <c r="AA21" s="121">
        <v>276</v>
      </c>
      <c r="AB21" s="121">
        <v>446618</v>
      </c>
      <c r="AC21" s="121">
        <v>0</v>
      </c>
      <c r="AD21" s="121">
        <v>0</v>
      </c>
      <c r="AE21" s="121">
        <f t="shared" si="8"/>
        <v>492486</v>
      </c>
      <c r="AF21" s="121">
        <f t="shared" si="9"/>
        <v>0</v>
      </c>
      <c r="AG21" s="121">
        <f t="shared" si="10"/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 t="shared" si="12"/>
        <v>0</v>
      </c>
      <c r="AO21" s="121">
        <f t="shared" si="13"/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 t="shared" si="14"/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 t="shared" si="15"/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219757</v>
      </c>
      <c r="BE21" s="121">
        <v>0</v>
      </c>
      <c r="BF21" s="121">
        <v>0</v>
      </c>
      <c r="BG21" s="121">
        <f t="shared" si="17"/>
        <v>0</v>
      </c>
      <c r="BH21" s="121">
        <f t="shared" si="19"/>
        <v>0</v>
      </c>
      <c r="BI21" s="121">
        <f t="shared" si="20"/>
        <v>0</v>
      </c>
      <c r="BJ21" s="121">
        <f t="shared" si="21"/>
        <v>0</v>
      </c>
      <c r="BK21" s="121">
        <f t="shared" si="22"/>
        <v>0</v>
      </c>
      <c r="BL21" s="121">
        <f t="shared" si="23"/>
        <v>0</v>
      </c>
      <c r="BM21" s="121">
        <f t="shared" si="24"/>
        <v>0</v>
      </c>
      <c r="BN21" s="121">
        <f t="shared" si="25"/>
        <v>0</v>
      </c>
      <c r="BO21" s="121">
        <f t="shared" si="26"/>
        <v>298393</v>
      </c>
      <c r="BP21" s="121">
        <f t="shared" si="27"/>
        <v>492486</v>
      </c>
      <c r="BQ21" s="121">
        <f t="shared" si="28"/>
        <v>236009</v>
      </c>
      <c r="BR21" s="121">
        <f t="shared" si="29"/>
        <v>49397</v>
      </c>
      <c r="BS21" s="121">
        <f t="shared" si="30"/>
        <v>87817</v>
      </c>
      <c r="BT21" s="121">
        <f t="shared" si="31"/>
        <v>65863</v>
      </c>
      <c r="BU21" s="121">
        <f t="shared" si="32"/>
        <v>32932</v>
      </c>
      <c r="BV21" s="121">
        <f t="shared" si="33"/>
        <v>74613</v>
      </c>
      <c r="BW21" s="121">
        <f t="shared" si="34"/>
        <v>9233</v>
      </c>
      <c r="BX21" s="121">
        <f t="shared" si="35"/>
        <v>34218</v>
      </c>
      <c r="BY21" s="121">
        <f t="shared" si="36"/>
        <v>31162</v>
      </c>
      <c r="BZ21" s="121">
        <f t="shared" si="37"/>
        <v>3856</v>
      </c>
      <c r="CA21" s="121">
        <f t="shared" si="38"/>
        <v>178008</v>
      </c>
      <c r="CB21" s="121">
        <f t="shared" si="39"/>
        <v>153558</v>
      </c>
      <c r="CC21" s="121">
        <f t="shared" si="40"/>
        <v>24071</v>
      </c>
      <c r="CD21" s="121">
        <f t="shared" si="41"/>
        <v>103</v>
      </c>
      <c r="CE21" s="121">
        <f t="shared" si="42"/>
        <v>276</v>
      </c>
      <c r="CF21" s="121">
        <f t="shared" si="43"/>
        <v>666375</v>
      </c>
      <c r="CG21" s="121">
        <f t="shared" si="44"/>
        <v>0</v>
      </c>
      <c r="CH21" s="121">
        <f t="shared" si="45"/>
        <v>0</v>
      </c>
      <c r="CI21" s="121">
        <f t="shared" si="46"/>
        <v>492486</v>
      </c>
    </row>
    <row r="22" spans="1:87" s="136" customFormat="1" ht="13.5" customHeight="1" x14ac:dyDescent="0.2">
      <c r="A22" s="119" t="s">
        <v>24</v>
      </c>
      <c r="B22" s="120" t="s">
        <v>380</v>
      </c>
      <c r="C22" s="119" t="s">
        <v>381</v>
      </c>
      <c r="D22" s="121">
        <f t="shared" si="0"/>
        <v>0</v>
      </c>
      <c r="E22" s="121">
        <f t="shared" si="1"/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 t="shared" si="3"/>
        <v>209477</v>
      </c>
      <c r="M22" s="121">
        <f t="shared" si="4"/>
        <v>38478</v>
      </c>
      <c r="N22" s="121">
        <v>38478</v>
      </c>
      <c r="O22" s="121">
        <v>0</v>
      </c>
      <c r="P22" s="121">
        <v>0</v>
      </c>
      <c r="Q22" s="121">
        <v>0</v>
      </c>
      <c r="R22" s="121">
        <f t="shared" si="5"/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 t="shared" si="6"/>
        <v>170999</v>
      </c>
      <c r="X22" s="121">
        <v>112536</v>
      </c>
      <c r="Y22" s="121">
        <v>58463</v>
      </c>
      <c r="Z22" s="121">
        <v>0</v>
      </c>
      <c r="AA22" s="121">
        <v>0</v>
      </c>
      <c r="AB22" s="121">
        <v>538697</v>
      </c>
      <c r="AC22" s="121">
        <v>0</v>
      </c>
      <c r="AD22" s="121">
        <v>107932</v>
      </c>
      <c r="AE22" s="121">
        <f t="shared" si="8"/>
        <v>317409</v>
      </c>
      <c r="AF22" s="121">
        <f t="shared" si="9"/>
        <v>0</v>
      </c>
      <c r="AG22" s="121">
        <f t="shared" si="10"/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 t="shared" si="12"/>
        <v>0</v>
      </c>
      <c r="AO22" s="121">
        <f t="shared" si="13"/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 t="shared" si="14"/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 t="shared" si="15"/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230459</v>
      </c>
      <c r="BE22" s="121">
        <v>0</v>
      </c>
      <c r="BF22" s="121">
        <v>0</v>
      </c>
      <c r="BG22" s="121">
        <f t="shared" si="17"/>
        <v>0</v>
      </c>
      <c r="BH22" s="121">
        <f t="shared" si="19"/>
        <v>0</v>
      </c>
      <c r="BI22" s="121">
        <f t="shared" si="20"/>
        <v>0</v>
      </c>
      <c r="BJ22" s="121">
        <f t="shared" si="21"/>
        <v>0</v>
      </c>
      <c r="BK22" s="121">
        <f t="shared" si="22"/>
        <v>0</v>
      </c>
      <c r="BL22" s="121">
        <f t="shared" si="23"/>
        <v>0</v>
      </c>
      <c r="BM22" s="121">
        <f t="shared" si="24"/>
        <v>0</v>
      </c>
      <c r="BN22" s="121">
        <f t="shared" si="25"/>
        <v>0</v>
      </c>
      <c r="BO22" s="121">
        <f t="shared" si="26"/>
        <v>0</v>
      </c>
      <c r="BP22" s="121">
        <f t="shared" si="27"/>
        <v>209477</v>
      </c>
      <c r="BQ22" s="121">
        <f t="shared" si="28"/>
        <v>38478</v>
      </c>
      <c r="BR22" s="121">
        <f t="shared" si="29"/>
        <v>38478</v>
      </c>
      <c r="BS22" s="121">
        <f t="shared" si="30"/>
        <v>0</v>
      </c>
      <c r="BT22" s="121">
        <f t="shared" si="31"/>
        <v>0</v>
      </c>
      <c r="BU22" s="121">
        <f t="shared" si="32"/>
        <v>0</v>
      </c>
      <c r="BV22" s="121">
        <f t="shared" si="33"/>
        <v>0</v>
      </c>
      <c r="BW22" s="121">
        <f t="shared" si="34"/>
        <v>0</v>
      </c>
      <c r="BX22" s="121">
        <f t="shared" si="35"/>
        <v>0</v>
      </c>
      <c r="BY22" s="121">
        <f t="shared" si="36"/>
        <v>0</v>
      </c>
      <c r="BZ22" s="121">
        <f t="shared" si="37"/>
        <v>0</v>
      </c>
      <c r="CA22" s="121">
        <f t="shared" si="38"/>
        <v>170999</v>
      </c>
      <c r="CB22" s="121">
        <f t="shared" si="39"/>
        <v>112536</v>
      </c>
      <c r="CC22" s="121">
        <f t="shared" si="40"/>
        <v>58463</v>
      </c>
      <c r="CD22" s="121">
        <f t="shared" si="41"/>
        <v>0</v>
      </c>
      <c r="CE22" s="121">
        <f t="shared" si="42"/>
        <v>0</v>
      </c>
      <c r="CF22" s="121">
        <f t="shared" si="43"/>
        <v>769156</v>
      </c>
      <c r="CG22" s="121">
        <f t="shared" si="44"/>
        <v>0</v>
      </c>
      <c r="CH22" s="121">
        <f t="shared" si="45"/>
        <v>107932</v>
      </c>
      <c r="CI22" s="121">
        <f t="shared" si="46"/>
        <v>317409</v>
      </c>
    </row>
    <row r="23" spans="1:87" s="136" customFormat="1" ht="13.5" customHeight="1" x14ac:dyDescent="0.2">
      <c r="A23" s="119" t="s">
        <v>24</v>
      </c>
      <c r="B23" s="120" t="s">
        <v>385</v>
      </c>
      <c r="C23" s="119" t="s">
        <v>386</v>
      </c>
      <c r="D23" s="121">
        <f t="shared" si="0"/>
        <v>0</v>
      </c>
      <c r="E23" s="121">
        <f t="shared" si="1"/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 t="shared" si="3"/>
        <v>404341</v>
      </c>
      <c r="M23" s="121">
        <f t="shared" si="4"/>
        <v>142497</v>
      </c>
      <c r="N23" s="121">
        <v>41540</v>
      </c>
      <c r="O23" s="121">
        <v>50405</v>
      </c>
      <c r="P23" s="121">
        <v>50552</v>
      </c>
      <c r="Q23" s="121">
        <v>0</v>
      </c>
      <c r="R23" s="121">
        <f t="shared" si="5"/>
        <v>109208</v>
      </c>
      <c r="S23" s="121">
        <v>8182</v>
      </c>
      <c r="T23" s="121">
        <v>101026</v>
      </c>
      <c r="U23" s="121">
        <v>0</v>
      </c>
      <c r="V23" s="121">
        <v>0</v>
      </c>
      <c r="W23" s="121">
        <f t="shared" si="6"/>
        <v>152636</v>
      </c>
      <c r="X23" s="121">
        <v>78947</v>
      </c>
      <c r="Y23" s="121">
        <v>16459</v>
      </c>
      <c r="Z23" s="121">
        <v>45339</v>
      </c>
      <c r="AA23" s="121">
        <v>11891</v>
      </c>
      <c r="AB23" s="121">
        <v>0</v>
      </c>
      <c r="AC23" s="121">
        <v>0</v>
      </c>
      <c r="AD23" s="121">
        <v>16988</v>
      </c>
      <c r="AE23" s="121">
        <f t="shared" si="8"/>
        <v>421329</v>
      </c>
      <c r="AF23" s="121">
        <f t="shared" si="9"/>
        <v>0</v>
      </c>
      <c r="AG23" s="121">
        <f t="shared" si="10"/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 t="shared" si="12"/>
        <v>0</v>
      </c>
      <c r="AO23" s="121">
        <f t="shared" si="13"/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 t="shared" si="14"/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 t="shared" si="15"/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70503</v>
      </c>
      <c r="BE23" s="121">
        <v>0</v>
      </c>
      <c r="BF23" s="121">
        <v>0</v>
      </c>
      <c r="BG23" s="121">
        <f t="shared" si="17"/>
        <v>0</v>
      </c>
      <c r="BH23" s="121">
        <f t="shared" si="19"/>
        <v>0</v>
      </c>
      <c r="BI23" s="121">
        <f t="shared" si="20"/>
        <v>0</v>
      </c>
      <c r="BJ23" s="121">
        <f t="shared" si="21"/>
        <v>0</v>
      </c>
      <c r="BK23" s="121">
        <f t="shared" si="22"/>
        <v>0</v>
      </c>
      <c r="BL23" s="121">
        <f t="shared" si="23"/>
        <v>0</v>
      </c>
      <c r="BM23" s="121">
        <f t="shared" si="24"/>
        <v>0</v>
      </c>
      <c r="BN23" s="121">
        <f t="shared" si="25"/>
        <v>0</v>
      </c>
      <c r="BO23" s="121">
        <f t="shared" si="26"/>
        <v>0</v>
      </c>
      <c r="BP23" s="121">
        <f t="shared" si="27"/>
        <v>404341</v>
      </c>
      <c r="BQ23" s="121">
        <f t="shared" si="28"/>
        <v>142497</v>
      </c>
      <c r="BR23" s="121">
        <f t="shared" si="29"/>
        <v>41540</v>
      </c>
      <c r="BS23" s="121">
        <f t="shared" si="30"/>
        <v>50405</v>
      </c>
      <c r="BT23" s="121">
        <f t="shared" si="31"/>
        <v>50552</v>
      </c>
      <c r="BU23" s="121">
        <f t="shared" si="32"/>
        <v>0</v>
      </c>
      <c r="BV23" s="121">
        <f t="shared" si="33"/>
        <v>109208</v>
      </c>
      <c r="BW23" s="121">
        <f t="shared" si="34"/>
        <v>8182</v>
      </c>
      <c r="BX23" s="121">
        <f t="shared" si="35"/>
        <v>101026</v>
      </c>
      <c r="BY23" s="121">
        <f t="shared" si="36"/>
        <v>0</v>
      </c>
      <c r="BZ23" s="121">
        <f t="shared" si="37"/>
        <v>0</v>
      </c>
      <c r="CA23" s="121">
        <f t="shared" si="38"/>
        <v>152636</v>
      </c>
      <c r="CB23" s="121">
        <f t="shared" si="39"/>
        <v>78947</v>
      </c>
      <c r="CC23" s="121">
        <f t="shared" si="40"/>
        <v>16459</v>
      </c>
      <c r="CD23" s="121">
        <f t="shared" si="41"/>
        <v>45339</v>
      </c>
      <c r="CE23" s="121">
        <f t="shared" si="42"/>
        <v>11891</v>
      </c>
      <c r="CF23" s="121">
        <f t="shared" si="43"/>
        <v>70503</v>
      </c>
      <c r="CG23" s="121">
        <f t="shared" si="44"/>
        <v>0</v>
      </c>
      <c r="CH23" s="121">
        <f t="shared" si="45"/>
        <v>16988</v>
      </c>
      <c r="CI23" s="121">
        <f t="shared" si="46"/>
        <v>421329</v>
      </c>
    </row>
    <row r="24" spans="1:87" s="136" customFormat="1" ht="13.5" customHeight="1" x14ac:dyDescent="0.2">
      <c r="A24" s="119" t="s">
        <v>24</v>
      </c>
      <c r="B24" s="120" t="s">
        <v>390</v>
      </c>
      <c r="C24" s="119" t="s">
        <v>391</v>
      </c>
      <c r="D24" s="121">
        <f t="shared" si="0"/>
        <v>180008</v>
      </c>
      <c r="E24" s="121">
        <f t="shared" si="1"/>
        <v>180008</v>
      </c>
      <c r="F24" s="121">
        <v>0</v>
      </c>
      <c r="G24" s="121">
        <v>174278</v>
      </c>
      <c r="H24" s="121">
        <v>5730</v>
      </c>
      <c r="I24" s="121">
        <v>0</v>
      </c>
      <c r="J24" s="121">
        <v>0</v>
      </c>
      <c r="K24" s="121">
        <v>0</v>
      </c>
      <c r="L24" s="121">
        <f t="shared" si="3"/>
        <v>659747</v>
      </c>
      <c r="M24" s="121">
        <f t="shared" si="4"/>
        <v>195353</v>
      </c>
      <c r="N24" s="121">
        <v>34744</v>
      </c>
      <c r="O24" s="121">
        <v>0</v>
      </c>
      <c r="P24" s="121">
        <v>140013</v>
      </c>
      <c r="Q24" s="121">
        <v>20596</v>
      </c>
      <c r="R24" s="121">
        <f t="shared" si="5"/>
        <v>266421</v>
      </c>
      <c r="S24" s="121">
        <v>0</v>
      </c>
      <c r="T24" s="121">
        <v>254240</v>
      </c>
      <c r="U24" s="121">
        <v>12181</v>
      </c>
      <c r="V24" s="121">
        <v>0</v>
      </c>
      <c r="W24" s="121">
        <f t="shared" si="6"/>
        <v>197973</v>
      </c>
      <c r="X24" s="121">
        <v>137985</v>
      </c>
      <c r="Y24" s="121">
        <v>49657</v>
      </c>
      <c r="Z24" s="121">
        <v>8518</v>
      </c>
      <c r="AA24" s="121">
        <v>1813</v>
      </c>
      <c r="AB24" s="121">
        <v>0</v>
      </c>
      <c r="AC24" s="121">
        <v>0</v>
      </c>
      <c r="AD24" s="121">
        <v>0</v>
      </c>
      <c r="AE24" s="121">
        <f t="shared" si="8"/>
        <v>839755</v>
      </c>
      <c r="AF24" s="121">
        <f t="shared" si="9"/>
        <v>0</v>
      </c>
      <c r="AG24" s="121">
        <f t="shared" si="10"/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 t="shared" si="12"/>
        <v>0</v>
      </c>
      <c r="AO24" s="121">
        <f t="shared" si="13"/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 t="shared" si="14"/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 t="shared" si="15"/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316622</v>
      </c>
      <c r="BE24" s="121">
        <v>0</v>
      </c>
      <c r="BF24" s="121">
        <v>0</v>
      </c>
      <c r="BG24" s="121">
        <f t="shared" si="17"/>
        <v>0</v>
      </c>
      <c r="BH24" s="121">
        <f t="shared" si="19"/>
        <v>180008</v>
      </c>
      <c r="BI24" s="121">
        <f t="shared" si="20"/>
        <v>180008</v>
      </c>
      <c r="BJ24" s="121">
        <f t="shared" si="21"/>
        <v>0</v>
      </c>
      <c r="BK24" s="121">
        <f t="shared" si="22"/>
        <v>174278</v>
      </c>
      <c r="BL24" s="121">
        <f t="shared" si="23"/>
        <v>5730</v>
      </c>
      <c r="BM24" s="121">
        <f t="shared" si="24"/>
        <v>0</v>
      </c>
      <c r="BN24" s="121">
        <f t="shared" si="25"/>
        <v>0</v>
      </c>
      <c r="BO24" s="121">
        <f t="shared" si="26"/>
        <v>0</v>
      </c>
      <c r="BP24" s="121">
        <f t="shared" si="27"/>
        <v>659747</v>
      </c>
      <c r="BQ24" s="121">
        <f t="shared" si="28"/>
        <v>195353</v>
      </c>
      <c r="BR24" s="121">
        <f t="shared" si="29"/>
        <v>34744</v>
      </c>
      <c r="BS24" s="121">
        <f t="shared" si="30"/>
        <v>0</v>
      </c>
      <c r="BT24" s="121">
        <f t="shared" si="31"/>
        <v>140013</v>
      </c>
      <c r="BU24" s="121">
        <f t="shared" si="32"/>
        <v>20596</v>
      </c>
      <c r="BV24" s="121">
        <f t="shared" si="33"/>
        <v>266421</v>
      </c>
      <c r="BW24" s="121">
        <f t="shared" si="34"/>
        <v>0</v>
      </c>
      <c r="BX24" s="121">
        <f t="shared" si="35"/>
        <v>254240</v>
      </c>
      <c r="BY24" s="121">
        <f t="shared" si="36"/>
        <v>12181</v>
      </c>
      <c r="BZ24" s="121">
        <f t="shared" si="37"/>
        <v>0</v>
      </c>
      <c r="CA24" s="121">
        <f t="shared" si="38"/>
        <v>197973</v>
      </c>
      <c r="CB24" s="121">
        <f t="shared" si="39"/>
        <v>137985</v>
      </c>
      <c r="CC24" s="121">
        <f t="shared" si="40"/>
        <v>49657</v>
      </c>
      <c r="CD24" s="121">
        <f t="shared" si="41"/>
        <v>8518</v>
      </c>
      <c r="CE24" s="121">
        <f t="shared" si="42"/>
        <v>1813</v>
      </c>
      <c r="CF24" s="121">
        <f t="shared" si="43"/>
        <v>316622</v>
      </c>
      <c r="CG24" s="121">
        <f t="shared" si="44"/>
        <v>0</v>
      </c>
      <c r="CH24" s="121">
        <f t="shared" si="45"/>
        <v>0</v>
      </c>
      <c r="CI24" s="121">
        <f t="shared" si="46"/>
        <v>839755</v>
      </c>
    </row>
    <row r="25" spans="1:87" s="136" customFormat="1" ht="13.5" customHeight="1" x14ac:dyDescent="0.2">
      <c r="A25" s="119" t="s">
        <v>24</v>
      </c>
      <c r="B25" s="120" t="s">
        <v>395</v>
      </c>
      <c r="C25" s="119" t="s">
        <v>396</v>
      </c>
      <c r="D25" s="121">
        <f t="shared" si="0"/>
        <v>0</v>
      </c>
      <c r="E25" s="121">
        <f t="shared" si="1"/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 t="shared" si="3"/>
        <v>957318</v>
      </c>
      <c r="M25" s="121">
        <f t="shared" si="4"/>
        <v>84526</v>
      </c>
      <c r="N25" s="121">
        <v>73511</v>
      </c>
      <c r="O25" s="121">
        <v>0</v>
      </c>
      <c r="P25" s="121">
        <v>8783</v>
      </c>
      <c r="Q25" s="121">
        <v>2232</v>
      </c>
      <c r="R25" s="121">
        <f t="shared" si="5"/>
        <v>124692</v>
      </c>
      <c r="S25" s="121">
        <v>5299</v>
      </c>
      <c r="T25" s="121">
        <v>82151</v>
      </c>
      <c r="U25" s="121">
        <v>37242</v>
      </c>
      <c r="V25" s="121">
        <v>0</v>
      </c>
      <c r="W25" s="121">
        <f t="shared" si="6"/>
        <v>748100</v>
      </c>
      <c r="X25" s="121">
        <v>282141</v>
      </c>
      <c r="Y25" s="121">
        <v>449633</v>
      </c>
      <c r="Z25" s="121">
        <v>3516</v>
      </c>
      <c r="AA25" s="121">
        <v>12810</v>
      </c>
      <c r="AB25" s="121">
        <v>0</v>
      </c>
      <c r="AC25" s="121">
        <v>0</v>
      </c>
      <c r="AD25" s="121">
        <v>68102</v>
      </c>
      <c r="AE25" s="121">
        <f t="shared" si="8"/>
        <v>1025420</v>
      </c>
      <c r="AF25" s="121">
        <f t="shared" si="9"/>
        <v>325890</v>
      </c>
      <c r="AG25" s="121">
        <f t="shared" si="10"/>
        <v>325890</v>
      </c>
      <c r="AH25" s="121">
        <v>0</v>
      </c>
      <c r="AI25" s="121">
        <v>325890</v>
      </c>
      <c r="AJ25" s="121">
        <v>0</v>
      </c>
      <c r="AK25" s="121">
        <v>0</v>
      </c>
      <c r="AL25" s="121">
        <v>0</v>
      </c>
      <c r="AM25" s="121">
        <v>0</v>
      </c>
      <c r="AN25" s="121">
        <f t="shared" si="12"/>
        <v>323367</v>
      </c>
      <c r="AO25" s="121">
        <f t="shared" si="13"/>
        <v>33995</v>
      </c>
      <c r="AP25" s="121">
        <v>31665</v>
      </c>
      <c r="AQ25" s="121">
        <v>0</v>
      </c>
      <c r="AR25" s="121">
        <v>2330</v>
      </c>
      <c r="AS25" s="121">
        <v>0</v>
      </c>
      <c r="AT25" s="121">
        <f t="shared" si="14"/>
        <v>40699</v>
      </c>
      <c r="AU25" s="121">
        <v>0</v>
      </c>
      <c r="AV25" s="121">
        <v>40699</v>
      </c>
      <c r="AW25" s="121">
        <v>0</v>
      </c>
      <c r="AX25" s="121">
        <v>0</v>
      </c>
      <c r="AY25" s="121">
        <f t="shared" si="15"/>
        <v>248673</v>
      </c>
      <c r="AZ25" s="121">
        <v>178286</v>
      </c>
      <c r="BA25" s="121">
        <v>70387</v>
      </c>
      <c r="BB25" s="121">
        <v>0</v>
      </c>
      <c r="BC25" s="121">
        <v>0</v>
      </c>
      <c r="BD25" s="121">
        <v>0</v>
      </c>
      <c r="BE25" s="121">
        <v>0</v>
      </c>
      <c r="BF25" s="121">
        <v>1500</v>
      </c>
      <c r="BG25" s="121">
        <f t="shared" si="17"/>
        <v>650757</v>
      </c>
      <c r="BH25" s="121">
        <f t="shared" si="19"/>
        <v>325890</v>
      </c>
      <c r="BI25" s="121">
        <f t="shared" si="20"/>
        <v>325890</v>
      </c>
      <c r="BJ25" s="121">
        <f t="shared" si="21"/>
        <v>0</v>
      </c>
      <c r="BK25" s="121">
        <f t="shared" si="22"/>
        <v>325890</v>
      </c>
      <c r="BL25" s="121">
        <f t="shared" si="23"/>
        <v>0</v>
      </c>
      <c r="BM25" s="121">
        <f t="shared" si="24"/>
        <v>0</v>
      </c>
      <c r="BN25" s="121">
        <f t="shared" si="25"/>
        <v>0</v>
      </c>
      <c r="BO25" s="121">
        <f t="shared" si="26"/>
        <v>0</v>
      </c>
      <c r="BP25" s="121">
        <f t="shared" si="27"/>
        <v>1280685</v>
      </c>
      <c r="BQ25" s="121">
        <f t="shared" si="28"/>
        <v>118521</v>
      </c>
      <c r="BR25" s="121">
        <f t="shared" si="29"/>
        <v>105176</v>
      </c>
      <c r="BS25" s="121">
        <f t="shared" si="30"/>
        <v>0</v>
      </c>
      <c r="BT25" s="121">
        <f t="shared" si="31"/>
        <v>11113</v>
      </c>
      <c r="BU25" s="121">
        <f t="shared" si="32"/>
        <v>2232</v>
      </c>
      <c r="BV25" s="121">
        <f t="shared" si="33"/>
        <v>165391</v>
      </c>
      <c r="BW25" s="121">
        <f t="shared" si="34"/>
        <v>5299</v>
      </c>
      <c r="BX25" s="121">
        <f t="shared" si="35"/>
        <v>122850</v>
      </c>
      <c r="BY25" s="121">
        <f t="shared" si="36"/>
        <v>37242</v>
      </c>
      <c r="BZ25" s="121">
        <f t="shared" si="37"/>
        <v>0</v>
      </c>
      <c r="CA25" s="121">
        <f t="shared" si="38"/>
        <v>996773</v>
      </c>
      <c r="CB25" s="121">
        <f t="shared" si="39"/>
        <v>460427</v>
      </c>
      <c r="CC25" s="121">
        <f t="shared" si="40"/>
        <v>520020</v>
      </c>
      <c r="CD25" s="121">
        <f t="shared" si="41"/>
        <v>3516</v>
      </c>
      <c r="CE25" s="121">
        <f t="shared" si="42"/>
        <v>12810</v>
      </c>
      <c r="CF25" s="121">
        <f t="shared" si="43"/>
        <v>0</v>
      </c>
      <c r="CG25" s="121">
        <f t="shared" si="44"/>
        <v>0</v>
      </c>
      <c r="CH25" s="121">
        <f t="shared" si="45"/>
        <v>69602</v>
      </c>
      <c r="CI25" s="121">
        <f t="shared" si="46"/>
        <v>1676177</v>
      </c>
    </row>
    <row r="26" spans="1:87" s="136" customFormat="1" ht="13.5" customHeight="1" x14ac:dyDescent="0.2">
      <c r="A26" s="119" t="s">
        <v>24</v>
      </c>
      <c r="B26" s="120" t="s">
        <v>398</v>
      </c>
      <c r="C26" s="119" t="s">
        <v>399</v>
      </c>
      <c r="D26" s="121">
        <f t="shared" si="0"/>
        <v>38093</v>
      </c>
      <c r="E26" s="121">
        <f t="shared" si="1"/>
        <v>38093</v>
      </c>
      <c r="F26" s="121">
        <v>0</v>
      </c>
      <c r="G26" s="121">
        <v>32291</v>
      </c>
      <c r="H26" s="121">
        <v>5802</v>
      </c>
      <c r="I26" s="121">
        <v>0</v>
      </c>
      <c r="J26" s="121">
        <v>0</v>
      </c>
      <c r="K26" s="121">
        <v>39454</v>
      </c>
      <c r="L26" s="121">
        <f t="shared" si="3"/>
        <v>472503</v>
      </c>
      <c r="M26" s="121">
        <f t="shared" si="4"/>
        <v>72221</v>
      </c>
      <c r="N26" s="121">
        <v>32501</v>
      </c>
      <c r="O26" s="121">
        <v>0</v>
      </c>
      <c r="P26" s="121">
        <v>39720</v>
      </c>
      <c r="Q26" s="121">
        <v>0</v>
      </c>
      <c r="R26" s="121">
        <f t="shared" si="5"/>
        <v>68443</v>
      </c>
      <c r="S26" s="121">
        <v>2850</v>
      </c>
      <c r="T26" s="121">
        <v>54143</v>
      </c>
      <c r="U26" s="121">
        <v>11450</v>
      </c>
      <c r="V26" s="121">
        <v>0</v>
      </c>
      <c r="W26" s="121">
        <f t="shared" si="6"/>
        <v>331839</v>
      </c>
      <c r="X26" s="121">
        <v>157069</v>
      </c>
      <c r="Y26" s="121">
        <v>151686</v>
      </c>
      <c r="Z26" s="121">
        <v>23084</v>
      </c>
      <c r="AA26" s="121">
        <v>0</v>
      </c>
      <c r="AB26" s="121">
        <v>72091</v>
      </c>
      <c r="AC26" s="121">
        <v>0</v>
      </c>
      <c r="AD26" s="121">
        <v>0</v>
      </c>
      <c r="AE26" s="121">
        <f t="shared" si="8"/>
        <v>510596</v>
      </c>
      <c r="AF26" s="121">
        <f t="shared" si="9"/>
        <v>0</v>
      </c>
      <c r="AG26" s="121">
        <f t="shared" si="10"/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 t="shared" si="12"/>
        <v>80283</v>
      </c>
      <c r="AO26" s="121">
        <f t="shared" si="13"/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 t="shared" si="14"/>
        <v>9308</v>
      </c>
      <c r="AU26" s="121">
        <v>0</v>
      </c>
      <c r="AV26" s="121">
        <v>9308</v>
      </c>
      <c r="AW26" s="121">
        <v>0</v>
      </c>
      <c r="AX26" s="121">
        <v>0</v>
      </c>
      <c r="AY26" s="121">
        <f t="shared" si="15"/>
        <v>70975</v>
      </c>
      <c r="AZ26" s="121">
        <v>0</v>
      </c>
      <c r="BA26" s="121">
        <v>59537</v>
      </c>
      <c r="BB26" s="121">
        <v>11438</v>
      </c>
      <c r="BC26" s="121">
        <v>0</v>
      </c>
      <c r="BD26" s="121">
        <v>0</v>
      </c>
      <c r="BE26" s="121">
        <v>0</v>
      </c>
      <c r="BF26" s="121">
        <v>0</v>
      </c>
      <c r="BG26" s="121">
        <f t="shared" si="17"/>
        <v>80283</v>
      </c>
      <c r="BH26" s="121">
        <f t="shared" si="19"/>
        <v>38093</v>
      </c>
      <c r="BI26" s="121">
        <f t="shared" si="20"/>
        <v>38093</v>
      </c>
      <c r="BJ26" s="121">
        <f t="shared" si="21"/>
        <v>0</v>
      </c>
      <c r="BK26" s="121">
        <f t="shared" si="22"/>
        <v>32291</v>
      </c>
      <c r="BL26" s="121">
        <f t="shared" si="23"/>
        <v>5802</v>
      </c>
      <c r="BM26" s="121">
        <f t="shared" si="24"/>
        <v>0</v>
      </c>
      <c r="BN26" s="121">
        <f t="shared" si="25"/>
        <v>0</v>
      </c>
      <c r="BO26" s="121">
        <f t="shared" si="26"/>
        <v>39454</v>
      </c>
      <c r="BP26" s="121">
        <f t="shared" si="27"/>
        <v>552786</v>
      </c>
      <c r="BQ26" s="121">
        <f t="shared" si="28"/>
        <v>72221</v>
      </c>
      <c r="BR26" s="121">
        <f t="shared" si="29"/>
        <v>32501</v>
      </c>
      <c r="BS26" s="121">
        <f t="shared" si="30"/>
        <v>0</v>
      </c>
      <c r="BT26" s="121">
        <f t="shared" si="31"/>
        <v>39720</v>
      </c>
      <c r="BU26" s="121">
        <f t="shared" si="32"/>
        <v>0</v>
      </c>
      <c r="BV26" s="121">
        <f t="shared" si="33"/>
        <v>77751</v>
      </c>
      <c r="BW26" s="121">
        <f t="shared" si="34"/>
        <v>2850</v>
      </c>
      <c r="BX26" s="121">
        <f t="shared" si="35"/>
        <v>63451</v>
      </c>
      <c r="BY26" s="121">
        <f t="shared" si="36"/>
        <v>11450</v>
      </c>
      <c r="BZ26" s="121">
        <f t="shared" si="37"/>
        <v>0</v>
      </c>
      <c r="CA26" s="121">
        <f t="shared" si="38"/>
        <v>402814</v>
      </c>
      <c r="CB26" s="121">
        <f t="shared" si="39"/>
        <v>157069</v>
      </c>
      <c r="CC26" s="121">
        <f t="shared" si="40"/>
        <v>211223</v>
      </c>
      <c r="CD26" s="121">
        <f t="shared" si="41"/>
        <v>34522</v>
      </c>
      <c r="CE26" s="121">
        <f t="shared" si="42"/>
        <v>0</v>
      </c>
      <c r="CF26" s="121">
        <f t="shared" si="43"/>
        <v>72091</v>
      </c>
      <c r="CG26" s="121">
        <f t="shared" si="44"/>
        <v>0</v>
      </c>
      <c r="CH26" s="121">
        <f t="shared" si="45"/>
        <v>0</v>
      </c>
      <c r="CI26" s="121">
        <f t="shared" si="46"/>
        <v>590879</v>
      </c>
    </row>
    <row r="27" spans="1:87" s="136" customFormat="1" ht="13.5" customHeight="1" x14ac:dyDescent="0.2">
      <c r="A27" s="119" t="s">
        <v>24</v>
      </c>
      <c r="B27" s="120" t="s">
        <v>403</v>
      </c>
      <c r="C27" s="119" t="s">
        <v>404</v>
      </c>
      <c r="D27" s="121">
        <f t="shared" si="0"/>
        <v>0</v>
      </c>
      <c r="E27" s="121">
        <f t="shared" si="1"/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105795</v>
      </c>
      <c r="L27" s="121">
        <f t="shared" si="3"/>
        <v>0</v>
      </c>
      <c r="M27" s="121">
        <f t="shared" si="4"/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 t="shared" si="5"/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 t="shared" si="6"/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335016</v>
      </c>
      <c r="AC27" s="121">
        <v>0</v>
      </c>
      <c r="AD27" s="121">
        <v>0</v>
      </c>
      <c r="AE27" s="121">
        <f t="shared" si="8"/>
        <v>0</v>
      </c>
      <c r="AF27" s="121">
        <f t="shared" si="9"/>
        <v>0</v>
      </c>
      <c r="AG27" s="121">
        <f t="shared" si="10"/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 t="shared" si="12"/>
        <v>0</v>
      </c>
      <c r="AO27" s="121">
        <f t="shared" si="13"/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 t="shared" si="14"/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 t="shared" si="15"/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79430</v>
      </c>
      <c r="BE27" s="121">
        <v>0</v>
      </c>
      <c r="BF27" s="121">
        <v>0</v>
      </c>
      <c r="BG27" s="121">
        <f t="shared" si="17"/>
        <v>0</v>
      </c>
      <c r="BH27" s="121">
        <f t="shared" si="19"/>
        <v>0</v>
      </c>
      <c r="BI27" s="121">
        <f t="shared" si="20"/>
        <v>0</v>
      </c>
      <c r="BJ27" s="121">
        <f t="shared" si="21"/>
        <v>0</v>
      </c>
      <c r="BK27" s="121">
        <f t="shared" si="22"/>
        <v>0</v>
      </c>
      <c r="BL27" s="121">
        <f t="shared" si="23"/>
        <v>0</v>
      </c>
      <c r="BM27" s="121">
        <f t="shared" si="24"/>
        <v>0</v>
      </c>
      <c r="BN27" s="121">
        <f t="shared" si="25"/>
        <v>0</v>
      </c>
      <c r="BO27" s="121">
        <f t="shared" si="26"/>
        <v>105795</v>
      </c>
      <c r="BP27" s="121">
        <f t="shared" si="27"/>
        <v>0</v>
      </c>
      <c r="BQ27" s="121">
        <f t="shared" si="28"/>
        <v>0</v>
      </c>
      <c r="BR27" s="121">
        <f t="shared" si="29"/>
        <v>0</v>
      </c>
      <c r="BS27" s="121">
        <f t="shared" si="30"/>
        <v>0</v>
      </c>
      <c r="BT27" s="121">
        <f t="shared" si="31"/>
        <v>0</v>
      </c>
      <c r="BU27" s="121">
        <f t="shared" si="32"/>
        <v>0</v>
      </c>
      <c r="BV27" s="121">
        <f t="shared" si="33"/>
        <v>0</v>
      </c>
      <c r="BW27" s="121">
        <f t="shared" si="34"/>
        <v>0</v>
      </c>
      <c r="BX27" s="121">
        <f t="shared" si="35"/>
        <v>0</v>
      </c>
      <c r="BY27" s="121">
        <f t="shared" si="36"/>
        <v>0</v>
      </c>
      <c r="BZ27" s="121">
        <f t="shared" si="37"/>
        <v>0</v>
      </c>
      <c r="CA27" s="121">
        <f t="shared" si="38"/>
        <v>0</v>
      </c>
      <c r="CB27" s="121">
        <f t="shared" si="39"/>
        <v>0</v>
      </c>
      <c r="CC27" s="121">
        <f t="shared" si="40"/>
        <v>0</v>
      </c>
      <c r="CD27" s="121">
        <f t="shared" si="41"/>
        <v>0</v>
      </c>
      <c r="CE27" s="121">
        <f t="shared" si="42"/>
        <v>0</v>
      </c>
      <c r="CF27" s="121">
        <f t="shared" si="43"/>
        <v>414446</v>
      </c>
      <c r="CG27" s="121">
        <f t="shared" si="44"/>
        <v>0</v>
      </c>
      <c r="CH27" s="121">
        <f t="shared" si="45"/>
        <v>0</v>
      </c>
      <c r="CI27" s="121">
        <f t="shared" si="46"/>
        <v>0</v>
      </c>
    </row>
    <row r="28" spans="1:87" s="136" customFormat="1" ht="13.5" customHeight="1" x14ac:dyDescent="0.2">
      <c r="A28" s="119" t="s">
        <v>24</v>
      </c>
      <c r="B28" s="120" t="s">
        <v>409</v>
      </c>
      <c r="C28" s="119" t="s">
        <v>410</v>
      </c>
      <c r="D28" s="121">
        <f t="shared" si="0"/>
        <v>0</v>
      </c>
      <c r="E28" s="121">
        <f t="shared" si="1"/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 t="shared" si="3"/>
        <v>146180</v>
      </c>
      <c r="M28" s="121">
        <f t="shared" si="4"/>
        <v>25620</v>
      </c>
      <c r="N28" s="121">
        <v>25620</v>
      </c>
      <c r="O28" s="121">
        <v>0</v>
      </c>
      <c r="P28" s="121">
        <v>0</v>
      </c>
      <c r="Q28" s="121">
        <v>0</v>
      </c>
      <c r="R28" s="121">
        <f t="shared" si="5"/>
        <v>17361</v>
      </c>
      <c r="S28" s="121">
        <v>0</v>
      </c>
      <c r="T28" s="121">
        <v>0</v>
      </c>
      <c r="U28" s="121">
        <v>17361</v>
      </c>
      <c r="V28" s="121">
        <v>0</v>
      </c>
      <c r="W28" s="121">
        <f t="shared" si="6"/>
        <v>103199</v>
      </c>
      <c r="X28" s="121">
        <v>89208</v>
      </c>
      <c r="Y28" s="121">
        <v>0</v>
      </c>
      <c r="Z28" s="121">
        <v>10997</v>
      </c>
      <c r="AA28" s="121">
        <v>2994</v>
      </c>
      <c r="AB28" s="121">
        <v>233666</v>
      </c>
      <c r="AC28" s="121">
        <v>0</v>
      </c>
      <c r="AD28" s="121">
        <v>35481</v>
      </c>
      <c r="AE28" s="121">
        <f t="shared" si="8"/>
        <v>181661</v>
      </c>
      <c r="AF28" s="121">
        <f t="shared" si="9"/>
        <v>0</v>
      </c>
      <c r="AG28" s="121">
        <f t="shared" si="10"/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 t="shared" si="12"/>
        <v>23498</v>
      </c>
      <c r="AO28" s="121">
        <f t="shared" si="13"/>
        <v>6405</v>
      </c>
      <c r="AP28" s="121">
        <v>6405</v>
      </c>
      <c r="AQ28" s="121">
        <v>0</v>
      </c>
      <c r="AR28" s="121">
        <v>0</v>
      </c>
      <c r="AS28" s="121">
        <v>0</v>
      </c>
      <c r="AT28" s="121">
        <f t="shared" si="14"/>
        <v>2985</v>
      </c>
      <c r="AU28" s="121">
        <v>0</v>
      </c>
      <c r="AV28" s="121">
        <v>2985</v>
      </c>
      <c r="AW28" s="121">
        <v>0</v>
      </c>
      <c r="AX28" s="121">
        <v>0</v>
      </c>
      <c r="AY28" s="121">
        <f t="shared" si="15"/>
        <v>14108</v>
      </c>
      <c r="AZ28" s="121">
        <v>9926</v>
      </c>
      <c r="BA28" s="121">
        <v>4182</v>
      </c>
      <c r="BB28" s="121">
        <v>0</v>
      </c>
      <c r="BC28" s="121">
        <v>0</v>
      </c>
      <c r="BD28" s="121">
        <v>148176</v>
      </c>
      <c r="BE28" s="121">
        <v>0</v>
      </c>
      <c r="BF28" s="121">
        <v>2112</v>
      </c>
      <c r="BG28" s="121">
        <f t="shared" si="17"/>
        <v>25610</v>
      </c>
      <c r="BH28" s="121">
        <f t="shared" si="19"/>
        <v>0</v>
      </c>
      <c r="BI28" s="121">
        <f t="shared" si="20"/>
        <v>0</v>
      </c>
      <c r="BJ28" s="121">
        <f t="shared" si="21"/>
        <v>0</v>
      </c>
      <c r="BK28" s="121">
        <f t="shared" si="22"/>
        <v>0</v>
      </c>
      <c r="BL28" s="121">
        <f t="shared" si="23"/>
        <v>0</v>
      </c>
      <c r="BM28" s="121">
        <f t="shared" si="24"/>
        <v>0</v>
      </c>
      <c r="BN28" s="121">
        <f t="shared" si="25"/>
        <v>0</v>
      </c>
      <c r="BO28" s="121">
        <f t="shared" si="26"/>
        <v>0</v>
      </c>
      <c r="BP28" s="121">
        <f t="shared" si="27"/>
        <v>169678</v>
      </c>
      <c r="BQ28" s="121">
        <f t="shared" si="28"/>
        <v>32025</v>
      </c>
      <c r="BR28" s="121">
        <f t="shared" si="29"/>
        <v>32025</v>
      </c>
      <c r="BS28" s="121">
        <f t="shared" si="30"/>
        <v>0</v>
      </c>
      <c r="BT28" s="121">
        <f t="shared" si="31"/>
        <v>0</v>
      </c>
      <c r="BU28" s="121">
        <f t="shared" si="32"/>
        <v>0</v>
      </c>
      <c r="BV28" s="121">
        <f t="shared" si="33"/>
        <v>20346</v>
      </c>
      <c r="BW28" s="121">
        <f t="shared" si="34"/>
        <v>0</v>
      </c>
      <c r="BX28" s="121">
        <f t="shared" si="35"/>
        <v>2985</v>
      </c>
      <c r="BY28" s="121">
        <f t="shared" si="36"/>
        <v>17361</v>
      </c>
      <c r="BZ28" s="121">
        <f t="shared" si="37"/>
        <v>0</v>
      </c>
      <c r="CA28" s="121">
        <f t="shared" si="38"/>
        <v>117307</v>
      </c>
      <c r="CB28" s="121">
        <f t="shared" si="39"/>
        <v>99134</v>
      </c>
      <c r="CC28" s="121">
        <f t="shared" si="40"/>
        <v>4182</v>
      </c>
      <c r="CD28" s="121">
        <f t="shared" si="41"/>
        <v>10997</v>
      </c>
      <c r="CE28" s="121">
        <f t="shared" si="42"/>
        <v>2994</v>
      </c>
      <c r="CF28" s="121">
        <f t="shared" si="43"/>
        <v>381842</v>
      </c>
      <c r="CG28" s="121">
        <f t="shared" si="44"/>
        <v>0</v>
      </c>
      <c r="CH28" s="121">
        <f t="shared" si="45"/>
        <v>37593</v>
      </c>
      <c r="CI28" s="121">
        <f t="shared" si="46"/>
        <v>207271</v>
      </c>
    </row>
    <row r="29" spans="1:87" s="136" customFormat="1" ht="13.5" customHeight="1" x14ac:dyDescent="0.2">
      <c r="A29" s="119" t="s">
        <v>24</v>
      </c>
      <c r="B29" s="120" t="s">
        <v>412</v>
      </c>
      <c r="C29" s="119" t="s">
        <v>413</v>
      </c>
      <c r="D29" s="121">
        <f t="shared" si="0"/>
        <v>146688</v>
      </c>
      <c r="E29" s="121">
        <f t="shared" si="1"/>
        <v>146688</v>
      </c>
      <c r="F29" s="121">
        <v>0</v>
      </c>
      <c r="G29" s="121">
        <v>146126</v>
      </c>
      <c r="H29" s="121">
        <v>562</v>
      </c>
      <c r="I29" s="121">
        <v>0</v>
      </c>
      <c r="J29" s="121">
        <v>0</v>
      </c>
      <c r="K29" s="121">
        <v>47343</v>
      </c>
      <c r="L29" s="121">
        <f t="shared" si="3"/>
        <v>532290</v>
      </c>
      <c r="M29" s="121">
        <f t="shared" si="4"/>
        <v>86351</v>
      </c>
      <c r="N29" s="121">
        <v>86351</v>
      </c>
      <c r="O29" s="121">
        <v>0</v>
      </c>
      <c r="P29" s="121">
        <v>0</v>
      </c>
      <c r="Q29" s="121">
        <v>0</v>
      </c>
      <c r="R29" s="121">
        <f t="shared" si="5"/>
        <v>99734</v>
      </c>
      <c r="S29" s="121">
        <v>3719</v>
      </c>
      <c r="T29" s="121">
        <v>91745</v>
      </c>
      <c r="U29" s="121">
        <v>4270</v>
      </c>
      <c r="V29" s="121">
        <v>0</v>
      </c>
      <c r="W29" s="121">
        <f t="shared" si="6"/>
        <v>346205</v>
      </c>
      <c r="X29" s="121">
        <v>130176</v>
      </c>
      <c r="Y29" s="121">
        <v>155778</v>
      </c>
      <c r="Z29" s="121">
        <v>15552</v>
      </c>
      <c r="AA29" s="121">
        <v>44699</v>
      </c>
      <c r="AB29" s="121">
        <v>0</v>
      </c>
      <c r="AC29" s="121">
        <v>0</v>
      </c>
      <c r="AD29" s="121">
        <v>62734</v>
      </c>
      <c r="AE29" s="121">
        <f t="shared" si="8"/>
        <v>741712</v>
      </c>
      <c r="AF29" s="121">
        <f t="shared" si="9"/>
        <v>19295</v>
      </c>
      <c r="AG29" s="121">
        <f t="shared" si="10"/>
        <v>19295</v>
      </c>
      <c r="AH29" s="121">
        <v>0</v>
      </c>
      <c r="AI29" s="121">
        <v>0</v>
      </c>
      <c r="AJ29" s="121">
        <v>19295</v>
      </c>
      <c r="AK29" s="121">
        <v>0</v>
      </c>
      <c r="AL29" s="121">
        <v>0</v>
      </c>
      <c r="AM29" s="121">
        <v>0</v>
      </c>
      <c r="AN29" s="121">
        <f t="shared" si="12"/>
        <v>94571</v>
      </c>
      <c r="AO29" s="121">
        <f t="shared" si="13"/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 t="shared" si="14"/>
        <v>56700</v>
      </c>
      <c r="AU29" s="121">
        <v>56700</v>
      </c>
      <c r="AV29" s="121">
        <v>0</v>
      </c>
      <c r="AW29" s="121">
        <v>0</v>
      </c>
      <c r="AX29" s="121">
        <v>0</v>
      </c>
      <c r="AY29" s="121">
        <f t="shared" si="15"/>
        <v>37871</v>
      </c>
      <c r="AZ29" s="121">
        <v>35245</v>
      </c>
      <c r="BA29" s="121">
        <v>0</v>
      </c>
      <c r="BB29" s="121">
        <v>2626</v>
      </c>
      <c r="BC29" s="121">
        <v>0</v>
      </c>
      <c r="BD29" s="121">
        <v>0</v>
      </c>
      <c r="BE29" s="121">
        <v>0</v>
      </c>
      <c r="BF29" s="121">
        <v>1254</v>
      </c>
      <c r="BG29" s="121">
        <f t="shared" si="17"/>
        <v>115120</v>
      </c>
      <c r="BH29" s="121">
        <f t="shared" si="19"/>
        <v>165983</v>
      </c>
      <c r="BI29" s="121">
        <f t="shared" si="20"/>
        <v>165983</v>
      </c>
      <c r="BJ29" s="121">
        <f t="shared" si="21"/>
        <v>0</v>
      </c>
      <c r="BK29" s="121">
        <f t="shared" si="22"/>
        <v>146126</v>
      </c>
      <c r="BL29" s="121">
        <f t="shared" si="23"/>
        <v>19857</v>
      </c>
      <c r="BM29" s="121">
        <f t="shared" si="24"/>
        <v>0</v>
      </c>
      <c r="BN29" s="121">
        <f t="shared" si="25"/>
        <v>0</v>
      </c>
      <c r="BO29" s="121">
        <f t="shared" si="26"/>
        <v>47343</v>
      </c>
      <c r="BP29" s="121">
        <f t="shared" si="27"/>
        <v>626861</v>
      </c>
      <c r="BQ29" s="121">
        <f t="shared" si="28"/>
        <v>86351</v>
      </c>
      <c r="BR29" s="121">
        <f t="shared" si="29"/>
        <v>86351</v>
      </c>
      <c r="BS29" s="121">
        <f t="shared" si="30"/>
        <v>0</v>
      </c>
      <c r="BT29" s="121">
        <f t="shared" si="31"/>
        <v>0</v>
      </c>
      <c r="BU29" s="121">
        <f t="shared" si="32"/>
        <v>0</v>
      </c>
      <c r="BV29" s="121">
        <f t="shared" si="33"/>
        <v>156434</v>
      </c>
      <c r="BW29" s="121">
        <f t="shared" si="34"/>
        <v>60419</v>
      </c>
      <c r="BX29" s="121">
        <f t="shared" si="35"/>
        <v>91745</v>
      </c>
      <c r="BY29" s="121">
        <f t="shared" si="36"/>
        <v>4270</v>
      </c>
      <c r="BZ29" s="121">
        <f t="shared" si="37"/>
        <v>0</v>
      </c>
      <c r="CA29" s="121">
        <f t="shared" si="38"/>
        <v>384076</v>
      </c>
      <c r="CB29" s="121">
        <f t="shared" si="39"/>
        <v>165421</v>
      </c>
      <c r="CC29" s="121">
        <f t="shared" si="40"/>
        <v>155778</v>
      </c>
      <c r="CD29" s="121">
        <f t="shared" si="41"/>
        <v>18178</v>
      </c>
      <c r="CE29" s="121">
        <f t="shared" si="42"/>
        <v>44699</v>
      </c>
      <c r="CF29" s="121">
        <f t="shared" si="43"/>
        <v>0</v>
      </c>
      <c r="CG29" s="121">
        <f t="shared" si="44"/>
        <v>0</v>
      </c>
      <c r="CH29" s="121">
        <f t="shared" si="45"/>
        <v>63988</v>
      </c>
      <c r="CI29" s="121">
        <f t="shared" si="46"/>
        <v>856832</v>
      </c>
    </row>
    <row r="30" spans="1:87" s="136" customFormat="1" ht="13.5" customHeight="1" x14ac:dyDescent="0.2">
      <c r="A30" s="119" t="s">
        <v>24</v>
      </c>
      <c r="B30" s="120" t="s">
        <v>415</v>
      </c>
      <c r="C30" s="119" t="s">
        <v>416</v>
      </c>
      <c r="D30" s="121">
        <f t="shared" si="0"/>
        <v>0</v>
      </c>
      <c r="E30" s="121">
        <f t="shared" si="1"/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95217</v>
      </c>
      <c r="L30" s="121">
        <f t="shared" si="3"/>
        <v>0</v>
      </c>
      <c r="M30" s="121">
        <f t="shared" si="4"/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 t="shared" si="5"/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 t="shared" si="6"/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569149</v>
      </c>
      <c r="AC30" s="121">
        <v>0</v>
      </c>
      <c r="AD30" s="121">
        <v>0</v>
      </c>
      <c r="AE30" s="121">
        <f t="shared" si="8"/>
        <v>0</v>
      </c>
      <c r="AF30" s="121">
        <f t="shared" si="9"/>
        <v>0</v>
      </c>
      <c r="AG30" s="121">
        <f t="shared" si="10"/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 t="shared" si="12"/>
        <v>0</v>
      </c>
      <c r="AO30" s="121">
        <f t="shared" si="13"/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 t="shared" si="14"/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 t="shared" si="15"/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176682</v>
      </c>
      <c r="BE30" s="121">
        <v>0</v>
      </c>
      <c r="BF30" s="121">
        <v>0</v>
      </c>
      <c r="BG30" s="121">
        <f t="shared" si="17"/>
        <v>0</v>
      </c>
      <c r="BH30" s="121">
        <f t="shared" si="19"/>
        <v>0</v>
      </c>
      <c r="BI30" s="121">
        <f t="shared" si="20"/>
        <v>0</v>
      </c>
      <c r="BJ30" s="121">
        <f t="shared" si="21"/>
        <v>0</v>
      </c>
      <c r="BK30" s="121">
        <f t="shared" si="22"/>
        <v>0</v>
      </c>
      <c r="BL30" s="121">
        <f t="shared" si="23"/>
        <v>0</v>
      </c>
      <c r="BM30" s="121">
        <f t="shared" si="24"/>
        <v>0</v>
      </c>
      <c r="BN30" s="121">
        <f t="shared" si="25"/>
        <v>0</v>
      </c>
      <c r="BO30" s="121">
        <f t="shared" si="26"/>
        <v>95217</v>
      </c>
      <c r="BP30" s="121">
        <f t="shared" si="27"/>
        <v>0</v>
      </c>
      <c r="BQ30" s="121">
        <f t="shared" si="28"/>
        <v>0</v>
      </c>
      <c r="BR30" s="121">
        <f t="shared" si="29"/>
        <v>0</v>
      </c>
      <c r="BS30" s="121">
        <f t="shared" si="30"/>
        <v>0</v>
      </c>
      <c r="BT30" s="121">
        <f t="shared" si="31"/>
        <v>0</v>
      </c>
      <c r="BU30" s="121">
        <f t="shared" si="32"/>
        <v>0</v>
      </c>
      <c r="BV30" s="121">
        <f t="shared" si="33"/>
        <v>0</v>
      </c>
      <c r="BW30" s="121">
        <f t="shared" si="34"/>
        <v>0</v>
      </c>
      <c r="BX30" s="121">
        <f t="shared" si="35"/>
        <v>0</v>
      </c>
      <c r="BY30" s="121">
        <f t="shared" si="36"/>
        <v>0</v>
      </c>
      <c r="BZ30" s="121">
        <f t="shared" si="37"/>
        <v>0</v>
      </c>
      <c r="CA30" s="121">
        <f t="shared" si="38"/>
        <v>0</v>
      </c>
      <c r="CB30" s="121">
        <f t="shared" si="39"/>
        <v>0</v>
      </c>
      <c r="CC30" s="121">
        <f t="shared" si="40"/>
        <v>0</v>
      </c>
      <c r="CD30" s="121">
        <f t="shared" si="41"/>
        <v>0</v>
      </c>
      <c r="CE30" s="121">
        <f t="shared" si="42"/>
        <v>0</v>
      </c>
      <c r="CF30" s="121">
        <f t="shared" si="43"/>
        <v>745831</v>
      </c>
      <c r="CG30" s="121">
        <f t="shared" si="44"/>
        <v>0</v>
      </c>
      <c r="CH30" s="121">
        <f t="shared" si="45"/>
        <v>0</v>
      </c>
      <c r="CI30" s="121">
        <f t="shared" si="46"/>
        <v>0</v>
      </c>
    </row>
    <row r="31" spans="1:87" s="136" customFormat="1" ht="13.5" customHeight="1" x14ac:dyDescent="0.2">
      <c r="A31" s="119" t="s">
        <v>24</v>
      </c>
      <c r="B31" s="120" t="s">
        <v>420</v>
      </c>
      <c r="C31" s="119" t="s">
        <v>421</v>
      </c>
      <c r="D31" s="121">
        <f t="shared" si="0"/>
        <v>0</v>
      </c>
      <c r="E31" s="121">
        <f t="shared" si="1"/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 t="shared" si="3"/>
        <v>59476</v>
      </c>
      <c r="M31" s="121">
        <f t="shared" si="4"/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 t="shared" si="5"/>
        <v>1637</v>
      </c>
      <c r="S31" s="121">
        <v>1428</v>
      </c>
      <c r="T31" s="121">
        <v>159</v>
      </c>
      <c r="U31" s="121">
        <v>50</v>
      </c>
      <c r="V31" s="121">
        <v>0</v>
      </c>
      <c r="W31" s="121">
        <f t="shared" si="6"/>
        <v>57839</v>
      </c>
      <c r="X31" s="121">
        <v>34408</v>
      </c>
      <c r="Y31" s="121">
        <v>0</v>
      </c>
      <c r="Z31" s="121">
        <v>23431</v>
      </c>
      <c r="AA31" s="121">
        <v>0</v>
      </c>
      <c r="AB31" s="121">
        <v>288414</v>
      </c>
      <c r="AC31" s="121">
        <v>0</v>
      </c>
      <c r="AD31" s="121">
        <v>3606</v>
      </c>
      <c r="AE31" s="121">
        <f t="shared" si="8"/>
        <v>63082</v>
      </c>
      <c r="AF31" s="121">
        <f t="shared" si="9"/>
        <v>0</v>
      </c>
      <c r="AG31" s="121">
        <f t="shared" si="10"/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 t="shared" si="12"/>
        <v>0</v>
      </c>
      <c r="AO31" s="121">
        <f t="shared" si="13"/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 t="shared" si="14"/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 t="shared" si="15"/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35871</v>
      </c>
      <c r="BE31" s="121">
        <v>0</v>
      </c>
      <c r="BF31" s="121">
        <v>0</v>
      </c>
      <c r="BG31" s="121">
        <f t="shared" si="17"/>
        <v>0</v>
      </c>
      <c r="BH31" s="121">
        <f t="shared" si="19"/>
        <v>0</v>
      </c>
      <c r="BI31" s="121">
        <f t="shared" si="20"/>
        <v>0</v>
      </c>
      <c r="BJ31" s="121">
        <f t="shared" si="21"/>
        <v>0</v>
      </c>
      <c r="BK31" s="121">
        <f t="shared" si="22"/>
        <v>0</v>
      </c>
      <c r="BL31" s="121">
        <f t="shared" si="23"/>
        <v>0</v>
      </c>
      <c r="BM31" s="121">
        <f t="shared" si="24"/>
        <v>0</v>
      </c>
      <c r="BN31" s="121">
        <f t="shared" si="25"/>
        <v>0</v>
      </c>
      <c r="BO31" s="121">
        <f t="shared" si="26"/>
        <v>0</v>
      </c>
      <c r="BP31" s="121">
        <f t="shared" si="27"/>
        <v>59476</v>
      </c>
      <c r="BQ31" s="121">
        <f t="shared" si="28"/>
        <v>0</v>
      </c>
      <c r="BR31" s="121">
        <f t="shared" si="29"/>
        <v>0</v>
      </c>
      <c r="BS31" s="121">
        <f t="shared" si="30"/>
        <v>0</v>
      </c>
      <c r="BT31" s="121">
        <f t="shared" si="31"/>
        <v>0</v>
      </c>
      <c r="BU31" s="121">
        <f t="shared" si="32"/>
        <v>0</v>
      </c>
      <c r="BV31" s="121">
        <f t="shared" si="33"/>
        <v>1637</v>
      </c>
      <c r="BW31" s="121">
        <f t="shared" si="34"/>
        <v>1428</v>
      </c>
      <c r="BX31" s="121">
        <f t="shared" si="35"/>
        <v>159</v>
      </c>
      <c r="BY31" s="121">
        <f t="shared" si="36"/>
        <v>50</v>
      </c>
      <c r="BZ31" s="121">
        <f t="shared" si="37"/>
        <v>0</v>
      </c>
      <c r="CA31" s="121">
        <f t="shared" si="38"/>
        <v>57839</v>
      </c>
      <c r="CB31" s="121">
        <f t="shared" si="39"/>
        <v>34408</v>
      </c>
      <c r="CC31" s="121">
        <f t="shared" si="40"/>
        <v>0</v>
      </c>
      <c r="CD31" s="121">
        <f t="shared" si="41"/>
        <v>23431</v>
      </c>
      <c r="CE31" s="121">
        <f t="shared" si="42"/>
        <v>0</v>
      </c>
      <c r="CF31" s="121">
        <f t="shared" si="43"/>
        <v>324285</v>
      </c>
      <c r="CG31" s="121">
        <f t="shared" si="44"/>
        <v>0</v>
      </c>
      <c r="CH31" s="121">
        <f t="shared" si="45"/>
        <v>3606</v>
      </c>
      <c r="CI31" s="121">
        <f t="shared" si="46"/>
        <v>63082</v>
      </c>
    </row>
    <row r="32" spans="1:87" s="136" customFormat="1" ht="13.5" customHeight="1" x14ac:dyDescent="0.2">
      <c r="A32" s="119" t="s">
        <v>24</v>
      </c>
      <c r="B32" s="120" t="s">
        <v>425</v>
      </c>
      <c r="C32" s="119" t="s">
        <v>426</v>
      </c>
      <c r="D32" s="121">
        <f t="shared" si="0"/>
        <v>0</v>
      </c>
      <c r="E32" s="121">
        <f t="shared" si="1"/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 t="shared" si="3"/>
        <v>56951</v>
      </c>
      <c r="M32" s="121">
        <f t="shared" si="4"/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 t="shared" si="5"/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 t="shared" si="6"/>
        <v>56951</v>
      </c>
      <c r="X32" s="121">
        <v>38135</v>
      </c>
      <c r="Y32" s="121">
        <v>0</v>
      </c>
      <c r="Z32" s="121">
        <v>18816</v>
      </c>
      <c r="AA32" s="121">
        <v>0</v>
      </c>
      <c r="AB32" s="121">
        <v>154007</v>
      </c>
      <c r="AC32" s="121">
        <v>0</v>
      </c>
      <c r="AD32" s="121">
        <v>0</v>
      </c>
      <c r="AE32" s="121">
        <f t="shared" si="8"/>
        <v>56951</v>
      </c>
      <c r="AF32" s="121">
        <f t="shared" si="9"/>
        <v>0</v>
      </c>
      <c r="AG32" s="121">
        <f t="shared" si="10"/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 t="shared" si="12"/>
        <v>0</v>
      </c>
      <c r="AO32" s="121">
        <f t="shared" si="13"/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 t="shared" si="14"/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 t="shared" si="15"/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26918</v>
      </c>
      <c r="BE32" s="121">
        <v>0</v>
      </c>
      <c r="BF32" s="121">
        <v>0</v>
      </c>
      <c r="BG32" s="121">
        <f t="shared" si="17"/>
        <v>0</v>
      </c>
      <c r="BH32" s="121">
        <f t="shared" si="19"/>
        <v>0</v>
      </c>
      <c r="BI32" s="121">
        <f t="shared" si="20"/>
        <v>0</v>
      </c>
      <c r="BJ32" s="121">
        <f t="shared" si="21"/>
        <v>0</v>
      </c>
      <c r="BK32" s="121">
        <f t="shared" si="22"/>
        <v>0</v>
      </c>
      <c r="BL32" s="121">
        <f t="shared" si="23"/>
        <v>0</v>
      </c>
      <c r="BM32" s="121">
        <f t="shared" si="24"/>
        <v>0</v>
      </c>
      <c r="BN32" s="121">
        <f t="shared" si="25"/>
        <v>0</v>
      </c>
      <c r="BO32" s="121">
        <f t="shared" si="26"/>
        <v>0</v>
      </c>
      <c r="BP32" s="121">
        <f t="shared" si="27"/>
        <v>56951</v>
      </c>
      <c r="BQ32" s="121">
        <f t="shared" si="28"/>
        <v>0</v>
      </c>
      <c r="BR32" s="121">
        <f t="shared" si="29"/>
        <v>0</v>
      </c>
      <c r="BS32" s="121">
        <f t="shared" si="30"/>
        <v>0</v>
      </c>
      <c r="BT32" s="121">
        <f t="shared" si="31"/>
        <v>0</v>
      </c>
      <c r="BU32" s="121">
        <f t="shared" si="32"/>
        <v>0</v>
      </c>
      <c r="BV32" s="121">
        <f t="shared" si="33"/>
        <v>0</v>
      </c>
      <c r="BW32" s="121">
        <f t="shared" si="34"/>
        <v>0</v>
      </c>
      <c r="BX32" s="121">
        <f t="shared" si="35"/>
        <v>0</v>
      </c>
      <c r="BY32" s="121">
        <f t="shared" si="36"/>
        <v>0</v>
      </c>
      <c r="BZ32" s="121">
        <f t="shared" si="37"/>
        <v>0</v>
      </c>
      <c r="CA32" s="121">
        <f t="shared" si="38"/>
        <v>56951</v>
      </c>
      <c r="CB32" s="121">
        <f t="shared" si="39"/>
        <v>38135</v>
      </c>
      <c r="CC32" s="121">
        <f t="shared" si="40"/>
        <v>0</v>
      </c>
      <c r="CD32" s="121">
        <f t="shared" si="41"/>
        <v>18816</v>
      </c>
      <c r="CE32" s="121">
        <f t="shared" si="42"/>
        <v>0</v>
      </c>
      <c r="CF32" s="121">
        <f t="shared" si="43"/>
        <v>180925</v>
      </c>
      <c r="CG32" s="121">
        <f t="shared" si="44"/>
        <v>0</v>
      </c>
      <c r="CH32" s="121">
        <f t="shared" si="45"/>
        <v>0</v>
      </c>
      <c r="CI32" s="121">
        <f t="shared" si="46"/>
        <v>56951</v>
      </c>
    </row>
    <row r="33" spans="1:87" s="136" customFormat="1" ht="13.5" customHeight="1" x14ac:dyDescent="0.2">
      <c r="A33" s="119" t="s">
        <v>24</v>
      </c>
      <c r="B33" s="120" t="s">
        <v>428</v>
      </c>
      <c r="C33" s="119" t="s">
        <v>429</v>
      </c>
      <c r="D33" s="121">
        <f t="shared" si="0"/>
        <v>0</v>
      </c>
      <c r="E33" s="121">
        <f t="shared" si="1"/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 t="shared" si="3"/>
        <v>263450</v>
      </c>
      <c r="M33" s="121">
        <f t="shared" si="4"/>
        <v>8654</v>
      </c>
      <c r="N33" s="121">
        <v>8654</v>
      </c>
      <c r="O33" s="121">
        <v>0</v>
      </c>
      <c r="P33" s="121">
        <v>0</v>
      </c>
      <c r="Q33" s="121">
        <v>0</v>
      </c>
      <c r="R33" s="121">
        <f t="shared" si="5"/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 t="shared" si="6"/>
        <v>254796</v>
      </c>
      <c r="X33" s="121">
        <v>47736</v>
      </c>
      <c r="Y33" s="121">
        <v>186042</v>
      </c>
      <c r="Z33" s="121">
        <v>21018</v>
      </c>
      <c r="AA33" s="121">
        <v>0</v>
      </c>
      <c r="AB33" s="121">
        <v>0</v>
      </c>
      <c r="AC33" s="121">
        <v>0</v>
      </c>
      <c r="AD33" s="121">
        <v>0</v>
      </c>
      <c r="AE33" s="121">
        <f t="shared" si="8"/>
        <v>263450</v>
      </c>
      <c r="AF33" s="121">
        <f t="shared" si="9"/>
        <v>0</v>
      </c>
      <c r="AG33" s="121">
        <f t="shared" si="10"/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 t="shared" si="12"/>
        <v>0</v>
      </c>
      <c r="AO33" s="121">
        <f t="shared" si="13"/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 t="shared" si="14"/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 t="shared" si="15"/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32692</v>
      </c>
      <c r="BE33" s="121">
        <v>0</v>
      </c>
      <c r="BF33" s="121">
        <v>0</v>
      </c>
      <c r="BG33" s="121">
        <f t="shared" si="17"/>
        <v>0</v>
      </c>
      <c r="BH33" s="121">
        <f t="shared" si="19"/>
        <v>0</v>
      </c>
      <c r="BI33" s="121">
        <f t="shared" si="20"/>
        <v>0</v>
      </c>
      <c r="BJ33" s="121">
        <f t="shared" si="21"/>
        <v>0</v>
      </c>
      <c r="BK33" s="121">
        <f t="shared" si="22"/>
        <v>0</v>
      </c>
      <c r="BL33" s="121">
        <f t="shared" si="23"/>
        <v>0</v>
      </c>
      <c r="BM33" s="121">
        <f t="shared" si="24"/>
        <v>0</v>
      </c>
      <c r="BN33" s="121">
        <f t="shared" si="25"/>
        <v>0</v>
      </c>
      <c r="BO33" s="121">
        <f t="shared" si="26"/>
        <v>0</v>
      </c>
      <c r="BP33" s="121">
        <f t="shared" si="27"/>
        <v>263450</v>
      </c>
      <c r="BQ33" s="121">
        <f t="shared" si="28"/>
        <v>8654</v>
      </c>
      <c r="BR33" s="121">
        <f t="shared" si="29"/>
        <v>8654</v>
      </c>
      <c r="BS33" s="121">
        <f t="shared" si="30"/>
        <v>0</v>
      </c>
      <c r="BT33" s="121">
        <f t="shared" si="31"/>
        <v>0</v>
      </c>
      <c r="BU33" s="121">
        <f t="shared" si="32"/>
        <v>0</v>
      </c>
      <c r="BV33" s="121">
        <f t="shared" si="33"/>
        <v>0</v>
      </c>
      <c r="BW33" s="121">
        <f t="shared" si="34"/>
        <v>0</v>
      </c>
      <c r="BX33" s="121">
        <f t="shared" si="35"/>
        <v>0</v>
      </c>
      <c r="BY33" s="121">
        <f t="shared" si="36"/>
        <v>0</v>
      </c>
      <c r="BZ33" s="121">
        <f t="shared" si="37"/>
        <v>0</v>
      </c>
      <c r="CA33" s="121">
        <f t="shared" si="38"/>
        <v>254796</v>
      </c>
      <c r="CB33" s="121">
        <f t="shared" si="39"/>
        <v>47736</v>
      </c>
      <c r="CC33" s="121">
        <f t="shared" si="40"/>
        <v>186042</v>
      </c>
      <c r="CD33" s="121">
        <f t="shared" si="41"/>
        <v>21018</v>
      </c>
      <c r="CE33" s="121">
        <f t="shared" si="42"/>
        <v>0</v>
      </c>
      <c r="CF33" s="121">
        <f t="shared" si="43"/>
        <v>32692</v>
      </c>
      <c r="CG33" s="121">
        <f t="shared" si="44"/>
        <v>0</v>
      </c>
      <c r="CH33" s="121">
        <f t="shared" si="45"/>
        <v>0</v>
      </c>
      <c r="CI33" s="121">
        <f t="shared" si="46"/>
        <v>263450</v>
      </c>
    </row>
    <row r="34" spans="1:87" s="136" customFormat="1" ht="13.5" customHeight="1" x14ac:dyDescent="0.2">
      <c r="A34" s="119" t="s">
        <v>24</v>
      </c>
      <c r="B34" s="120" t="s">
        <v>432</v>
      </c>
      <c r="C34" s="119" t="s">
        <v>433</v>
      </c>
      <c r="D34" s="121">
        <f t="shared" si="0"/>
        <v>0</v>
      </c>
      <c r="E34" s="121">
        <f t="shared" si="1"/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 t="shared" si="3"/>
        <v>200471</v>
      </c>
      <c r="M34" s="121">
        <f t="shared" si="4"/>
        <v>48675</v>
      </c>
      <c r="N34" s="121">
        <v>20719</v>
      </c>
      <c r="O34" s="121">
        <v>15153</v>
      </c>
      <c r="P34" s="121">
        <v>12803</v>
      </c>
      <c r="Q34" s="121">
        <v>0</v>
      </c>
      <c r="R34" s="121">
        <f t="shared" si="5"/>
        <v>33140</v>
      </c>
      <c r="S34" s="121">
        <v>4390</v>
      </c>
      <c r="T34" s="121">
        <v>25510</v>
      </c>
      <c r="U34" s="121">
        <v>3240</v>
      </c>
      <c r="V34" s="121">
        <v>0</v>
      </c>
      <c r="W34" s="121">
        <f t="shared" si="6"/>
        <v>118656</v>
      </c>
      <c r="X34" s="121">
        <v>26535</v>
      </c>
      <c r="Y34" s="121">
        <v>56792</v>
      </c>
      <c r="Z34" s="121">
        <v>27527</v>
      </c>
      <c r="AA34" s="121">
        <v>7802</v>
      </c>
      <c r="AB34" s="121">
        <v>0</v>
      </c>
      <c r="AC34" s="121">
        <v>0</v>
      </c>
      <c r="AD34" s="121">
        <v>8573</v>
      </c>
      <c r="AE34" s="121">
        <f t="shared" si="8"/>
        <v>209044</v>
      </c>
      <c r="AF34" s="121">
        <f t="shared" si="9"/>
        <v>0</v>
      </c>
      <c r="AG34" s="121">
        <f t="shared" si="10"/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 t="shared" si="12"/>
        <v>7244</v>
      </c>
      <c r="AO34" s="121">
        <f t="shared" si="13"/>
        <v>3887</v>
      </c>
      <c r="AP34" s="121">
        <v>3887</v>
      </c>
      <c r="AQ34" s="121">
        <v>0</v>
      </c>
      <c r="AR34" s="121">
        <v>0</v>
      </c>
      <c r="AS34" s="121">
        <v>0</v>
      </c>
      <c r="AT34" s="121">
        <f t="shared" si="14"/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 t="shared" si="15"/>
        <v>3357</v>
      </c>
      <c r="AZ34" s="121">
        <v>832</v>
      </c>
      <c r="BA34" s="121">
        <v>2345</v>
      </c>
      <c r="BB34" s="121">
        <v>180</v>
      </c>
      <c r="BC34" s="121">
        <v>0</v>
      </c>
      <c r="BD34" s="121">
        <v>38984</v>
      </c>
      <c r="BE34" s="121">
        <v>0</v>
      </c>
      <c r="BF34" s="121">
        <v>0</v>
      </c>
      <c r="BG34" s="121">
        <f t="shared" si="17"/>
        <v>7244</v>
      </c>
      <c r="BH34" s="121">
        <f t="shared" si="19"/>
        <v>0</v>
      </c>
      <c r="BI34" s="121">
        <f t="shared" si="20"/>
        <v>0</v>
      </c>
      <c r="BJ34" s="121">
        <f t="shared" si="21"/>
        <v>0</v>
      </c>
      <c r="BK34" s="121">
        <f t="shared" si="22"/>
        <v>0</v>
      </c>
      <c r="BL34" s="121">
        <f t="shared" si="23"/>
        <v>0</v>
      </c>
      <c r="BM34" s="121">
        <f t="shared" si="24"/>
        <v>0</v>
      </c>
      <c r="BN34" s="121">
        <f t="shared" si="25"/>
        <v>0</v>
      </c>
      <c r="BO34" s="121">
        <f t="shared" si="26"/>
        <v>0</v>
      </c>
      <c r="BP34" s="121">
        <f t="shared" si="27"/>
        <v>207715</v>
      </c>
      <c r="BQ34" s="121">
        <f t="shared" si="28"/>
        <v>52562</v>
      </c>
      <c r="BR34" s="121">
        <f t="shared" si="29"/>
        <v>24606</v>
      </c>
      <c r="BS34" s="121">
        <f t="shared" si="30"/>
        <v>15153</v>
      </c>
      <c r="BT34" s="121">
        <f t="shared" si="31"/>
        <v>12803</v>
      </c>
      <c r="BU34" s="121">
        <f t="shared" si="32"/>
        <v>0</v>
      </c>
      <c r="BV34" s="121">
        <f t="shared" si="33"/>
        <v>33140</v>
      </c>
      <c r="BW34" s="121">
        <f t="shared" si="34"/>
        <v>4390</v>
      </c>
      <c r="BX34" s="121">
        <f t="shared" si="35"/>
        <v>25510</v>
      </c>
      <c r="BY34" s="121">
        <f t="shared" si="36"/>
        <v>3240</v>
      </c>
      <c r="BZ34" s="121">
        <f t="shared" si="37"/>
        <v>0</v>
      </c>
      <c r="CA34" s="121">
        <f t="shared" si="38"/>
        <v>122013</v>
      </c>
      <c r="CB34" s="121">
        <f t="shared" si="39"/>
        <v>27367</v>
      </c>
      <c r="CC34" s="121">
        <f t="shared" si="40"/>
        <v>59137</v>
      </c>
      <c r="CD34" s="121">
        <f t="shared" si="41"/>
        <v>27707</v>
      </c>
      <c r="CE34" s="121">
        <f t="shared" si="42"/>
        <v>7802</v>
      </c>
      <c r="CF34" s="121">
        <f t="shared" si="43"/>
        <v>38984</v>
      </c>
      <c r="CG34" s="121">
        <f t="shared" si="44"/>
        <v>0</v>
      </c>
      <c r="CH34" s="121">
        <f t="shared" si="45"/>
        <v>8573</v>
      </c>
      <c r="CI34" s="121">
        <f t="shared" si="46"/>
        <v>216288</v>
      </c>
    </row>
    <row r="35" spans="1:87" s="136" customFormat="1" ht="13.5" customHeight="1" x14ac:dyDescent="0.2">
      <c r="A35" s="119" t="s">
        <v>24</v>
      </c>
      <c r="B35" s="120" t="s">
        <v>437</v>
      </c>
      <c r="C35" s="119" t="s">
        <v>438</v>
      </c>
      <c r="D35" s="121">
        <f t="shared" si="0"/>
        <v>58854</v>
      </c>
      <c r="E35" s="121">
        <f t="shared" si="1"/>
        <v>58854</v>
      </c>
      <c r="F35" s="121">
        <v>0</v>
      </c>
      <c r="G35" s="121">
        <v>49734</v>
      </c>
      <c r="H35" s="121">
        <v>9120</v>
      </c>
      <c r="I35" s="121">
        <v>0</v>
      </c>
      <c r="J35" s="121">
        <v>0</v>
      </c>
      <c r="K35" s="121">
        <v>0</v>
      </c>
      <c r="L35" s="121">
        <f t="shared" si="3"/>
        <v>158239</v>
      </c>
      <c r="M35" s="121">
        <f t="shared" si="4"/>
        <v>42814</v>
      </c>
      <c r="N35" s="121">
        <v>12953</v>
      </c>
      <c r="O35" s="121">
        <v>7630</v>
      </c>
      <c r="P35" s="121">
        <v>16468</v>
      </c>
      <c r="Q35" s="121">
        <v>5763</v>
      </c>
      <c r="R35" s="121">
        <f t="shared" si="5"/>
        <v>41405</v>
      </c>
      <c r="S35" s="121">
        <v>2991</v>
      </c>
      <c r="T35" s="121">
        <v>36637</v>
      </c>
      <c r="U35" s="121">
        <v>1777</v>
      </c>
      <c r="V35" s="121">
        <v>2671</v>
      </c>
      <c r="W35" s="121">
        <f t="shared" si="6"/>
        <v>71349</v>
      </c>
      <c r="X35" s="121">
        <v>19827</v>
      </c>
      <c r="Y35" s="121">
        <v>47341</v>
      </c>
      <c r="Z35" s="121">
        <v>1020</v>
      </c>
      <c r="AA35" s="121">
        <v>3161</v>
      </c>
      <c r="AB35" s="121">
        <v>0</v>
      </c>
      <c r="AC35" s="121">
        <v>0</v>
      </c>
      <c r="AD35" s="121">
        <v>12084</v>
      </c>
      <c r="AE35" s="121">
        <f t="shared" si="8"/>
        <v>229177</v>
      </c>
      <c r="AF35" s="121">
        <f t="shared" si="9"/>
        <v>0</v>
      </c>
      <c r="AG35" s="121">
        <f t="shared" si="10"/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 t="shared" si="12"/>
        <v>0</v>
      </c>
      <c r="AO35" s="121">
        <f t="shared" si="13"/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 t="shared" si="14"/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 t="shared" si="15"/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56520</v>
      </c>
      <c r="BE35" s="121">
        <v>0</v>
      </c>
      <c r="BF35" s="121">
        <v>0</v>
      </c>
      <c r="BG35" s="121">
        <f t="shared" si="17"/>
        <v>0</v>
      </c>
      <c r="BH35" s="121">
        <f t="shared" si="19"/>
        <v>58854</v>
      </c>
      <c r="BI35" s="121">
        <f t="shared" si="20"/>
        <v>58854</v>
      </c>
      <c r="BJ35" s="121">
        <f t="shared" si="21"/>
        <v>0</v>
      </c>
      <c r="BK35" s="121">
        <f t="shared" si="22"/>
        <v>49734</v>
      </c>
      <c r="BL35" s="121">
        <f t="shared" si="23"/>
        <v>9120</v>
      </c>
      <c r="BM35" s="121">
        <f t="shared" si="24"/>
        <v>0</v>
      </c>
      <c r="BN35" s="121">
        <f t="shared" si="25"/>
        <v>0</v>
      </c>
      <c r="BO35" s="121">
        <f t="shared" si="26"/>
        <v>0</v>
      </c>
      <c r="BP35" s="121">
        <f t="shared" si="27"/>
        <v>158239</v>
      </c>
      <c r="BQ35" s="121">
        <f t="shared" si="28"/>
        <v>42814</v>
      </c>
      <c r="BR35" s="121">
        <f t="shared" si="29"/>
        <v>12953</v>
      </c>
      <c r="BS35" s="121">
        <f t="shared" si="30"/>
        <v>7630</v>
      </c>
      <c r="BT35" s="121">
        <f t="shared" si="31"/>
        <v>16468</v>
      </c>
      <c r="BU35" s="121">
        <f t="shared" si="32"/>
        <v>5763</v>
      </c>
      <c r="BV35" s="121">
        <f t="shared" si="33"/>
        <v>41405</v>
      </c>
      <c r="BW35" s="121">
        <f t="shared" si="34"/>
        <v>2991</v>
      </c>
      <c r="BX35" s="121">
        <f t="shared" si="35"/>
        <v>36637</v>
      </c>
      <c r="BY35" s="121">
        <f t="shared" si="36"/>
        <v>1777</v>
      </c>
      <c r="BZ35" s="121">
        <f t="shared" si="37"/>
        <v>2671</v>
      </c>
      <c r="CA35" s="121">
        <f t="shared" si="38"/>
        <v>71349</v>
      </c>
      <c r="CB35" s="121">
        <f t="shared" si="39"/>
        <v>19827</v>
      </c>
      <c r="CC35" s="121">
        <f t="shared" si="40"/>
        <v>47341</v>
      </c>
      <c r="CD35" s="121">
        <f t="shared" si="41"/>
        <v>1020</v>
      </c>
      <c r="CE35" s="121">
        <f t="shared" si="42"/>
        <v>3161</v>
      </c>
      <c r="CF35" s="121">
        <f t="shared" si="43"/>
        <v>56520</v>
      </c>
      <c r="CG35" s="121">
        <f t="shared" si="44"/>
        <v>0</v>
      </c>
      <c r="CH35" s="121">
        <f t="shared" si="45"/>
        <v>12084</v>
      </c>
      <c r="CI35" s="121">
        <f t="shared" si="46"/>
        <v>229177</v>
      </c>
    </row>
    <row r="36" spans="1:87" s="136" customFormat="1" ht="13.5" customHeight="1" x14ac:dyDescent="0.2">
      <c r="A36" s="119" t="s">
        <v>24</v>
      </c>
      <c r="B36" s="120" t="s">
        <v>440</v>
      </c>
      <c r="C36" s="119" t="s">
        <v>441</v>
      </c>
      <c r="D36" s="121">
        <f t="shared" si="0"/>
        <v>0</v>
      </c>
      <c r="E36" s="121">
        <f t="shared" si="1"/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 t="shared" si="3"/>
        <v>438877</v>
      </c>
      <c r="M36" s="121">
        <f t="shared" si="4"/>
        <v>28910</v>
      </c>
      <c r="N36" s="121">
        <v>0</v>
      </c>
      <c r="O36" s="121">
        <v>0</v>
      </c>
      <c r="P36" s="121">
        <v>23128</v>
      </c>
      <c r="Q36" s="121">
        <v>5782</v>
      </c>
      <c r="R36" s="121">
        <f t="shared" si="5"/>
        <v>183877</v>
      </c>
      <c r="S36" s="121">
        <v>1508</v>
      </c>
      <c r="T36" s="121">
        <v>174314</v>
      </c>
      <c r="U36" s="121">
        <v>8055</v>
      </c>
      <c r="V36" s="121">
        <v>0</v>
      </c>
      <c r="W36" s="121">
        <f t="shared" si="6"/>
        <v>226090</v>
      </c>
      <c r="X36" s="121">
        <v>61367</v>
      </c>
      <c r="Y36" s="121">
        <v>161272</v>
      </c>
      <c r="Z36" s="121">
        <v>3451</v>
      </c>
      <c r="AA36" s="121">
        <v>0</v>
      </c>
      <c r="AB36" s="121">
        <v>0</v>
      </c>
      <c r="AC36" s="121">
        <v>0</v>
      </c>
      <c r="AD36" s="121">
        <v>0</v>
      </c>
      <c r="AE36" s="121">
        <f t="shared" si="8"/>
        <v>438877</v>
      </c>
      <c r="AF36" s="121">
        <f t="shared" si="9"/>
        <v>0</v>
      </c>
      <c r="AG36" s="121">
        <f t="shared" si="10"/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 t="shared" si="12"/>
        <v>34797</v>
      </c>
      <c r="AO36" s="121">
        <f t="shared" si="13"/>
        <v>11564</v>
      </c>
      <c r="AP36" s="121">
        <v>0</v>
      </c>
      <c r="AQ36" s="121">
        <v>0</v>
      </c>
      <c r="AR36" s="121">
        <v>0</v>
      </c>
      <c r="AS36" s="121">
        <v>11564</v>
      </c>
      <c r="AT36" s="121">
        <f t="shared" si="14"/>
        <v>21174</v>
      </c>
      <c r="AU36" s="121">
        <v>0</v>
      </c>
      <c r="AV36" s="121">
        <v>21174</v>
      </c>
      <c r="AW36" s="121">
        <v>0</v>
      </c>
      <c r="AX36" s="121">
        <v>0</v>
      </c>
      <c r="AY36" s="121">
        <f t="shared" si="15"/>
        <v>2059</v>
      </c>
      <c r="AZ36" s="121">
        <v>0</v>
      </c>
      <c r="BA36" s="121">
        <v>0</v>
      </c>
      <c r="BB36" s="121">
        <v>2059</v>
      </c>
      <c r="BC36" s="121">
        <v>0</v>
      </c>
      <c r="BD36" s="121">
        <v>0</v>
      </c>
      <c r="BE36" s="121">
        <v>0</v>
      </c>
      <c r="BF36" s="121">
        <v>0</v>
      </c>
      <c r="BG36" s="121">
        <f t="shared" si="17"/>
        <v>34797</v>
      </c>
      <c r="BH36" s="121">
        <f t="shared" si="19"/>
        <v>0</v>
      </c>
      <c r="BI36" s="121">
        <f t="shared" si="20"/>
        <v>0</v>
      </c>
      <c r="BJ36" s="121">
        <f t="shared" si="21"/>
        <v>0</v>
      </c>
      <c r="BK36" s="121">
        <f t="shared" si="22"/>
        <v>0</v>
      </c>
      <c r="BL36" s="121">
        <f t="shared" si="23"/>
        <v>0</v>
      </c>
      <c r="BM36" s="121">
        <f t="shared" si="24"/>
        <v>0</v>
      </c>
      <c r="BN36" s="121">
        <f t="shared" si="25"/>
        <v>0</v>
      </c>
      <c r="BO36" s="121">
        <f t="shared" si="26"/>
        <v>0</v>
      </c>
      <c r="BP36" s="121">
        <f t="shared" si="27"/>
        <v>473674</v>
      </c>
      <c r="BQ36" s="121">
        <f t="shared" si="28"/>
        <v>40474</v>
      </c>
      <c r="BR36" s="121">
        <f t="shared" si="29"/>
        <v>0</v>
      </c>
      <c r="BS36" s="121">
        <f t="shared" si="30"/>
        <v>0</v>
      </c>
      <c r="BT36" s="121">
        <f t="shared" si="31"/>
        <v>23128</v>
      </c>
      <c r="BU36" s="121">
        <f t="shared" si="32"/>
        <v>17346</v>
      </c>
      <c r="BV36" s="121">
        <f t="shared" si="33"/>
        <v>205051</v>
      </c>
      <c r="BW36" s="121">
        <f t="shared" si="34"/>
        <v>1508</v>
      </c>
      <c r="BX36" s="121">
        <f t="shared" si="35"/>
        <v>195488</v>
      </c>
      <c r="BY36" s="121">
        <f t="shared" si="36"/>
        <v>8055</v>
      </c>
      <c r="BZ36" s="121">
        <f t="shared" si="37"/>
        <v>0</v>
      </c>
      <c r="CA36" s="121">
        <f t="shared" si="38"/>
        <v>228149</v>
      </c>
      <c r="CB36" s="121">
        <f t="shared" si="39"/>
        <v>61367</v>
      </c>
      <c r="CC36" s="121">
        <f t="shared" si="40"/>
        <v>161272</v>
      </c>
      <c r="CD36" s="121">
        <f t="shared" si="41"/>
        <v>5510</v>
      </c>
      <c r="CE36" s="121">
        <f t="shared" si="42"/>
        <v>0</v>
      </c>
      <c r="CF36" s="121">
        <f t="shared" si="43"/>
        <v>0</v>
      </c>
      <c r="CG36" s="121">
        <f t="shared" si="44"/>
        <v>0</v>
      </c>
      <c r="CH36" s="121">
        <f t="shared" si="45"/>
        <v>0</v>
      </c>
      <c r="CI36" s="121">
        <f t="shared" si="46"/>
        <v>473674</v>
      </c>
    </row>
    <row r="37" spans="1:87" s="136" customFormat="1" ht="13.5" customHeight="1" x14ac:dyDescent="0.2">
      <c r="A37" s="119" t="s">
        <v>24</v>
      </c>
      <c r="B37" s="120" t="s">
        <v>443</v>
      </c>
      <c r="C37" s="119" t="s">
        <v>444</v>
      </c>
      <c r="D37" s="121">
        <f t="shared" si="0"/>
        <v>0</v>
      </c>
      <c r="E37" s="121">
        <f t="shared" si="1"/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 t="shared" si="3"/>
        <v>352701</v>
      </c>
      <c r="M37" s="121">
        <f t="shared" si="4"/>
        <v>20479</v>
      </c>
      <c r="N37" s="121">
        <v>20479</v>
      </c>
      <c r="O37" s="121">
        <v>0</v>
      </c>
      <c r="P37" s="121">
        <v>0</v>
      </c>
      <c r="Q37" s="121">
        <v>0</v>
      </c>
      <c r="R37" s="121">
        <f t="shared" si="5"/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 t="shared" si="6"/>
        <v>332222</v>
      </c>
      <c r="X37" s="121">
        <v>54899</v>
      </c>
      <c r="Y37" s="121">
        <v>242061</v>
      </c>
      <c r="Z37" s="121">
        <v>27307</v>
      </c>
      <c r="AA37" s="121">
        <v>7955</v>
      </c>
      <c r="AB37" s="121">
        <v>0</v>
      </c>
      <c r="AC37" s="121">
        <v>0</v>
      </c>
      <c r="AD37" s="121">
        <v>11225</v>
      </c>
      <c r="AE37" s="121">
        <f t="shared" si="8"/>
        <v>363926</v>
      </c>
      <c r="AF37" s="121">
        <f t="shared" si="9"/>
        <v>0</v>
      </c>
      <c r="AG37" s="121">
        <f t="shared" si="10"/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 t="shared" si="12"/>
        <v>35325</v>
      </c>
      <c r="AO37" s="121">
        <f t="shared" si="13"/>
        <v>1988</v>
      </c>
      <c r="AP37" s="121">
        <v>1988</v>
      </c>
      <c r="AQ37" s="121">
        <v>0</v>
      </c>
      <c r="AR37" s="121">
        <v>0</v>
      </c>
      <c r="AS37" s="121">
        <v>0</v>
      </c>
      <c r="AT37" s="121">
        <f t="shared" si="14"/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 t="shared" si="15"/>
        <v>33337</v>
      </c>
      <c r="AZ37" s="121">
        <v>0</v>
      </c>
      <c r="BA37" s="121">
        <v>33337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 t="shared" si="17"/>
        <v>35325</v>
      </c>
      <c r="BH37" s="121">
        <f t="shared" si="19"/>
        <v>0</v>
      </c>
      <c r="BI37" s="121">
        <f t="shared" si="20"/>
        <v>0</v>
      </c>
      <c r="BJ37" s="121">
        <f t="shared" si="21"/>
        <v>0</v>
      </c>
      <c r="BK37" s="121">
        <f t="shared" si="22"/>
        <v>0</v>
      </c>
      <c r="BL37" s="121">
        <f t="shared" si="23"/>
        <v>0</v>
      </c>
      <c r="BM37" s="121">
        <f t="shared" si="24"/>
        <v>0</v>
      </c>
      <c r="BN37" s="121">
        <f t="shared" si="25"/>
        <v>0</v>
      </c>
      <c r="BO37" s="121">
        <f t="shared" si="26"/>
        <v>0</v>
      </c>
      <c r="BP37" s="121">
        <f t="shared" si="27"/>
        <v>388026</v>
      </c>
      <c r="BQ37" s="121">
        <f t="shared" si="28"/>
        <v>22467</v>
      </c>
      <c r="BR37" s="121">
        <f t="shared" si="29"/>
        <v>22467</v>
      </c>
      <c r="BS37" s="121">
        <f t="shared" si="30"/>
        <v>0</v>
      </c>
      <c r="BT37" s="121">
        <f t="shared" si="31"/>
        <v>0</v>
      </c>
      <c r="BU37" s="121">
        <f t="shared" si="32"/>
        <v>0</v>
      </c>
      <c r="BV37" s="121">
        <f t="shared" si="33"/>
        <v>0</v>
      </c>
      <c r="BW37" s="121">
        <f t="shared" si="34"/>
        <v>0</v>
      </c>
      <c r="BX37" s="121">
        <f t="shared" si="35"/>
        <v>0</v>
      </c>
      <c r="BY37" s="121">
        <f t="shared" si="36"/>
        <v>0</v>
      </c>
      <c r="BZ37" s="121">
        <f t="shared" si="37"/>
        <v>0</v>
      </c>
      <c r="CA37" s="121">
        <f t="shared" si="38"/>
        <v>365559</v>
      </c>
      <c r="CB37" s="121">
        <f t="shared" si="39"/>
        <v>54899</v>
      </c>
      <c r="CC37" s="121">
        <f t="shared" si="40"/>
        <v>275398</v>
      </c>
      <c r="CD37" s="121">
        <f t="shared" si="41"/>
        <v>27307</v>
      </c>
      <c r="CE37" s="121">
        <f t="shared" si="42"/>
        <v>7955</v>
      </c>
      <c r="CF37" s="121">
        <f t="shared" si="43"/>
        <v>0</v>
      </c>
      <c r="CG37" s="121">
        <f t="shared" si="44"/>
        <v>0</v>
      </c>
      <c r="CH37" s="121">
        <f t="shared" si="45"/>
        <v>11225</v>
      </c>
      <c r="CI37" s="121">
        <f t="shared" si="46"/>
        <v>399251</v>
      </c>
    </row>
    <row r="38" spans="1:87" s="136" customFormat="1" ht="13.5" customHeight="1" x14ac:dyDescent="0.2">
      <c r="A38" s="119" t="s">
        <v>24</v>
      </c>
      <c r="B38" s="120" t="s">
        <v>446</v>
      </c>
      <c r="C38" s="119" t="s">
        <v>447</v>
      </c>
      <c r="D38" s="121">
        <f t="shared" si="0"/>
        <v>48668</v>
      </c>
      <c r="E38" s="121">
        <f t="shared" si="1"/>
        <v>48668</v>
      </c>
      <c r="F38" s="121">
        <v>0</v>
      </c>
      <c r="G38" s="121">
        <v>48668</v>
      </c>
      <c r="H38" s="121">
        <v>0</v>
      </c>
      <c r="I38" s="121">
        <v>0</v>
      </c>
      <c r="J38" s="121">
        <v>0</v>
      </c>
      <c r="K38" s="121">
        <v>0</v>
      </c>
      <c r="L38" s="121">
        <f t="shared" si="3"/>
        <v>689171</v>
      </c>
      <c r="M38" s="121">
        <f t="shared" si="4"/>
        <v>25143</v>
      </c>
      <c r="N38" s="121">
        <v>7662</v>
      </c>
      <c r="O38" s="121">
        <v>9819</v>
      </c>
      <c r="P38" s="121">
        <v>7662</v>
      </c>
      <c r="Q38" s="121">
        <v>0</v>
      </c>
      <c r="R38" s="121">
        <f t="shared" si="5"/>
        <v>287470</v>
      </c>
      <c r="S38" s="121">
        <v>7086</v>
      </c>
      <c r="T38" s="121">
        <v>168832</v>
      </c>
      <c r="U38" s="121">
        <v>111552</v>
      </c>
      <c r="V38" s="121">
        <v>6713</v>
      </c>
      <c r="W38" s="121">
        <f t="shared" si="6"/>
        <v>369845</v>
      </c>
      <c r="X38" s="121">
        <v>86543</v>
      </c>
      <c r="Y38" s="121">
        <v>174964</v>
      </c>
      <c r="Z38" s="121">
        <v>106940</v>
      </c>
      <c r="AA38" s="121">
        <v>1398</v>
      </c>
      <c r="AB38" s="121">
        <v>0</v>
      </c>
      <c r="AC38" s="121">
        <v>0</v>
      </c>
      <c r="AD38" s="121">
        <v>0</v>
      </c>
      <c r="AE38" s="121">
        <f t="shared" si="8"/>
        <v>737839</v>
      </c>
      <c r="AF38" s="121">
        <f t="shared" si="9"/>
        <v>0</v>
      </c>
      <c r="AG38" s="121">
        <f t="shared" si="10"/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 t="shared" si="12"/>
        <v>0</v>
      </c>
      <c r="AO38" s="121">
        <f t="shared" si="13"/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 t="shared" si="14"/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 t="shared" si="15"/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207358</v>
      </c>
      <c r="BE38" s="121">
        <v>0</v>
      </c>
      <c r="BF38" s="121">
        <v>0</v>
      </c>
      <c r="BG38" s="121">
        <f t="shared" si="17"/>
        <v>0</v>
      </c>
      <c r="BH38" s="121">
        <f t="shared" si="19"/>
        <v>48668</v>
      </c>
      <c r="BI38" s="121">
        <f t="shared" si="20"/>
        <v>48668</v>
      </c>
      <c r="BJ38" s="121">
        <f t="shared" si="21"/>
        <v>0</v>
      </c>
      <c r="BK38" s="121">
        <f t="shared" si="22"/>
        <v>48668</v>
      </c>
      <c r="BL38" s="121">
        <f t="shared" si="23"/>
        <v>0</v>
      </c>
      <c r="BM38" s="121">
        <f t="shared" si="24"/>
        <v>0</v>
      </c>
      <c r="BN38" s="121">
        <f t="shared" si="25"/>
        <v>0</v>
      </c>
      <c r="BO38" s="121">
        <f t="shared" si="26"/>
        <v>0</v>
      </c>
      <c r="BP38" s="121">
        <f t="shared" si="27"/>
        <v>689171</v>
      </c>
      <c r="BQ38" s="121">
        <f t="shared" si="28"/>
        <v>25143</v>
      </c>
      <c r="BR38" s="121">
        <f t="shared" si="29"/>
        <v>7662</v>
      </c>
      <c r="BS38" s="121">
        <f t="shared" si="30"/>
        <v>9819</v>
      </c>
      <c r="BT38" s="121">
        <f t="shared" si="31"/>
        <v>7662</v>
      </c>
      <c r="BU38" s="121">
        <f t="shared" si="32"/>
        <v>0</v>
      </c>
      <c r="BV38" s="121">
        <f t="shared" si="33"/>
        <v>287470</v>
      </c>
      <c r="BW38" s="121">
        <f t="shared" si="34"/>
        <v>7086</v>
      </c>
      <c r="BX38" s="121">
        <f t="shared" si="35"/>
        <v>168832</v>
      </c>
      <c r="BY38" s="121">
        <f t="shared" si="36"/>
        <v>111552</v>
      </c>
      <c r="BZ38" s="121">
        <f t="shared" si="37"/>
        <v>6713</v>
      </c>
      <c r="CA38" s="121">
        <f t="shared" si="38"/>
        <v>369845</v>
      </c>
      <c r="CB38" s="121">
        <f t="shared" si="39"/>
        <v>86543</v>
      </c>
      <c r="CC38" s="121">
        <f t="shared" si="40"/>
        <v>174964</v>
      </c>
      <c r="CD38" s="121">
        <f t="shared" si="41"/>
        <v>106940</v>
      </c>
      <c r="CE38" s="121">
        <f t="shared" si="42"/>
        <v>1398</v>
      </c>
      <c r="CF38" s="121">
        <f t="shared" si="43"/>
        <v>207358</v>
      </c>
      <c r="CG38" s="121">
        <f t="shared" si="44"/>
        <v>0</v>
      </c>
      <c r="CH38" s="121">
        <f t="shared" si="45"/>
        <v>0</v>
      </c>
      <c r="CI38" s="121">
        <f t="shared" si="46"/>
        <v>737839</v>
      </c>
    </row>
    <row r="39" spans="1:87" s="136" customFormat="1" ht="13.5" customHeight="1" x14ac:dyDescent="0.2">
      <c r="A39" s="119" t="s">
        <v>24</v>
      </c>
      <c r="B39" s="120" t="s">
        <v>450</v>
      </c>
      <c r="C39" s="119" t="s">
        <v>451</v>
      </c>
      <c r="D39" s="121">
        <f t="shared" ref="D39:D70" si="47">+SUM(E39,J39)</f>
        <v>0</v>
      </c>
      <c r="E39" s="121">
        <f t="shared" ref="E39:E70" si="48"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64805</v>
      </c>
      <c r="L39" s="121">
        <f t="shared" ref="L39:L70" si="49">+SUM(M39,R39,V39,W39,AC39)</f>
        <v>83299</v>
      </c>
      <c r="M39" s="121">
        <f t="shared" ref="M39:M70" si="50">+SUM(N39:Q39)</f>
        <v>13495</v>
      </c>
      <c r="N39" s="121">
        <v>13495</v>
      </c>
      <c r="O39" s="121">
        <v>0</v>
      </c>
      <c r="P39" s="121">
        <v>0</v>
      </c>
      <c r="Q39" s="121">
        <v>0</v>
      </c>
      <c r="R39" s="121">
        <f t="shared" ref="R39:R70" si="51">+SUM(S39:U39)</f>
        <v>10164</v>
      </c>
      <c r="S39" s="121">
        <v>547</v>
      </c>
      <c r="T39" s="121">
        <v>0</v>
      </c>
      <c r="U39" s="121">
        <v>9617</v>
      </c>
      <c r="V39" s="121">
        <v>0</v>
      </c>
      <c r="W39" s="121">
        <f t="shared" ref="W39:W70" si="52">+SUM(X39:AA39)</f>
        <v>59640</v>
      </c>
      <c r="X39" s="121">
        <v>46796</v>
      </c>
      <c r="Y39" s="121">
        <v>10655</v>
      </c>
      <c r="Z39" s="121">
        <v>2189</v>
      </c>
      <c r="AA39" s="121">
        <v>0</v>
      </c>
      <c r="AB39" s="121">
        <v>96898</v>
      </c>
      <c r="AC39" s="121">
        <v>0</v>
      </c>
      <c r="AD39" s="121">
        <v>0</v>
      </c>
      <c r="AE39" s="121">
        <f t="shared" ref="AE39:AE70" si="53">+SUM(D39,L39,AD39)</f>
        <v>83299</v>
      </c>
      <c r="AF39" s="121">
        <f t="shared" ref="AF39:AF70" si="54">+SUM(AG39,AL39)</f>
        <v>0</v>
      </c>
      <c r="AG39" s="121">
        <f t="shared" ref="AG39:AG70" si="55"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 t="shared" ref="AN39:AN70" si="56">+SUM(AO39,AT39,AX39,AY39,BE39)</f>
        <v>0</v>
      </c>
      <c r="AO39" s="121">
        <f t="shared" ref="AO39:AO70" si="57"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 t="shared" ref="AT39:AT70" si="58"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 t="shared" ref="AY39:AY70" si="59"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54820</v>
      </c>
      <c r="BE39" s="121">
        <v>0</v>
      </c>
      <c r="BF39" s="121">
        <v>0</v>
      </c>
      <c r="BG39" s="121">
        <f t="shared" ref="BG39:BG70" si="60">+SUM(BF39,AN39,AF39)</f>
        <v>0</v>
      </c>
      <c r="BH39" s="121">
        <f t="shared" si="19"/>
        <v>0</v>
      </c>
      <c r="BI39" s="121">
        <f t="shared" si="20"/>
        <v>0</v>
      </c>
      <c r="BJ39" s="121">
        <f t="shared" si="21"/>
        <v>0</v>
      </c>
      <c r="BK39" s="121">
        <f t="shared" si="22"/>
        <v>0</v>
      </c>
      <c r="BL39" s="121">
        <f t="shared" si="23"/>
        <v>0</v>
      </c>
      <c r="BM39" s="121">
        <f t="shared" si="24"/>
        <v>0</v>
      </c>
      <c r="BN39" s="121">
        <f t="shared" si="25"/>
        <v>0</v>
      </c>
      <c r="BO39" s="121">
        <f t="shared" si="26"/>
        <v>64805</v>
      </c>
      <c r="BP39" s="121">
        <f t="shared" si="27"/>
        <v>83299</v>
      </c>
      <c r="BQ39" s="121">
        <f t="shared" si="28"/>
        <v>13495</v>
      </c>
      <c r="BR39" s="121">
        <f t="shared" si="29"/>
        <v>13495</v>
      </c>
      <c r="BS39" s="121">
        <f t="shared" si="30"/>
        <v>0</v>
      </c>
      <c r="BT39" s="121">
        <f t="shared" si="31"/>
        <v>0</v>
      </c>
      <c r="BU39" s="121">
        <f t="shared" si="32"/>
        <v>0</v>
      </c>
      <c r="BV39" s="121">
        <f t="shared" si="33"/>
        <v>10164</v>
      </c>
      <c r="BW39" s="121">
        <f t="shared" si="34"/>
        <v>547</v>
      </c>
      <c r="BX39" s="121">
        <f t="shared" si="35"/>
        <v>0</v>
      </c>
      <c r="BY39" s="121">
        <f t="shared" si="36"/>
        <v>9617</v>
      </c>
      <c r="BZ39" s="121">
        <f t="shared" si="37"/>
        <v>0</v>
      </c>
      <c r="CA39" s="121">
        <f t="shared" si="38"/>
        <v>59640</v>
      </c>
      <c r="CB39" s="121">
        <f t="shared" si="39"/>
        <v>46796</v>
      </c>
      <c r="CC39" s="121">
        <f t="shared" si="40"/>
        <v>10655</v>
      </c>
      <c r="CD39" s="121">
        <f t="shared" si="41"/>
        <v>2189</v>
      </c>
      <c r="CE39" s="121">
        <f t="shared" si="42"/>
        <v>0</v>
      </c>
      <c r="CF39" s="121">
        <f t="shared" si="43"/>
        <v>151718</v>
      </c>
      <c r="CG39" s="121">
        <f t="shared" si="44"/>
        <v>0</v>
      </c>
      <c r="CH39" s="121">
        <f t="shared" si="45"/>
        <v>0</v>
      </c>
      <c r="CI39" s="121">
        <f t="shared" si="46"/>
        <v>83299</v>
      </c>
    </row>
    <row r="40" spans="1:87" s="136" customFormat="1" ht="13.5" customHeight="1" x14ac:dyDescent="0.2">
      <c r="A40" s="119" t="s">
        <v>24</v>
      </c>
      <c r="B40" s="120" t="s">
        <v>453</v>
      </c>
      <c r="C40" s="119" t="s">
        <v>454</v>
      </c>
      <c r="D40" s="121">
        <f t="shared" si="47"/>
        <v>0</v>
      </c>
      <c r="E40" s="121">
        <f t="shared" si="48"/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31746</v>
      </c>
      <c r="L40" s="121">
        <f t="shared" si="49"/>
        <v>0</v>
      </c>
      <c r="M40" s="121">
        <f t="shared" si="50"/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 t="shared" si="51"/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 t="shared" si="52"/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408600</v>
      </c>
      <c r="AC40" s="121">
        <v>0</v>
      </c>
      <c r="AD40" s="121">
        <v>0</v>
      </c>
      <c r="AE40" s="121">
        <f t="shared" si="53"/>
        <v>0</v>
      </c>
      <c r="AF40" s="121">
        <f t="shared" si="54"/>
        <v>0</v>
      </c>
      <c r="AG40" s="121">
        <f t="shared" si="55"/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 t="shared" si="56"/>
        <v>0</v>
      </c>
      <c r="AO40" s="121">
        <f t="shared" si="57"/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 t="shared" si="58"/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 t="shared" si="59"/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90732</v>
      </c>
      <c r="BE40" s="121">
        <v>0</v>
      </c>
      <c r="BF40" s="121">
        <v>0</v>
      </c>
      <c r="BG40" s="121">
        <f t="shared" si="60"/>
        <v>0</v>
      </c>
      <c r="BH40" s="121">
        <f t="shared" ref="BH40:BH57" si="61">SUM(D40,AF40)</f>
        <v>0</v>
      </c>
      <c r="BI40" s="121">
        <f t="shared" ref="BI40:BI57" si="62">SUM(E40,AG40)</f>
        <v>0</v>
      </c>
      <c r="BJ40" s="121">
        <f t="shared" ref="BJ40:BJ57" si="63">SUM(F40,AH40)</f>
        <v>0</v>
      </c>
      <c r="BK40" s="121">
        <f t="shared" ref="BK40:BK57" si="64">SUM(G40,AI40)</f>
        <v>0</v>
      </c>
      <c r="BL40" s="121">
        <f t="shared" ref="BL40:BL57" si="65">SUM(H40,AJ40)</f>
        <v>0</v>
      </c>
      <c r="BM40" s="121">
        <f t="shared" ref="BM40:BM57" si="66">SUM(I40,AK40)</f>
        <v>0</v>
      </c>
      <c r="BN40" s="121">
        <f t="shared" ref="BN40:BN57" si="67">SUM(J40,AL40)</f>
        <v>0</v>
      </c>
      <c r="BO40" s="121">
        <f t="shared" ref="BO40:BO57" si="68">SUM(K40,AM40)</f>
        <v>31746</v>
      </c>
      <c r="BP40" s="121">
        <f t="shared" ref="BP40:BP57" si="69">SUM(L40,AN40)</f>
        <v>0</v>
      </c>
      <c r="BQ40" s="121">
        <f t="shared" ref="BQ40:BQ57" si="70">SUM(M40,AO40)</f>
        <v>0</v>
      </c>
      <c r="BR40" s="121">
        <f t="shared" ref="BR40:BR57" si="71">SUM(N40,AP40)</f>
        <v>0</v>
      </c>
      <c r="BS40" s="121">
        <f t="shared" ref="BS40:BS57" si="72">SUM(O40,AQ40)</f>
        <v>0</v>
      </c>
      <c r="BT40" s="121">
        <f t="shared" ref="BT40:BT57" si="73">SUM(P40,AR40)</f>
        <v>0</v>
      </c>
      <c r="BU40" s="121">
        <f t="shared" ref="BU40:BU57" si="74">SUM(Q40,AS40)</f>
        <v>0</v>
      </c>
      <c r="BV40" s="121">
        <f t="shared" ref="BV40:BV57" si="75">SUM(R40,AT40)</f>
        <v>0</v>
      </c>
      <c r="BW40" s="121">
        <f t="shared" ref="BW40:BW57" si="76">SUM(S40,AU40)</f>
        <v>0</v>
      </c>
      <c r="BX40" s="121">
        <f t="shared" ref="BX40:BX57" si="77">SUM(T40,AV40)</f>
        <v>0</v>
      </c>
      <c r="BY40" s="121">
        <f t="shared" ref="BY40:BY57" si="78">SUM(U40,AW40)</f>
        <v>0</v>
      </c>
      <c r="BZ40" s="121">
        <f t="shared" ref="BZ40:BZ57" si="79">SUM(V40,AX40)</f>
        <v>0</v>
      </c>
      <c r="CA40" s="121">
        <f t="shared" ref="CA40:CA57" si="80">SUM(W40,AY40)</f>
        <v>0</v>
      </c>
      <c r="CB40" s="121">
        <f t="shared" ref="CB40:CB57" si="81">SUM(X40,AZ40)</f>
        <v>0</v>
      </c>
      <c r="CC40" s="121">
        <f t="shared" ref="CC40:CC57" si="82">SUM(Y40,BA40)</f>
        <v>0</v>
      </c>
      <c r="CD40" s="121">
        <f t="shared" ref="CD40:CD57" si="83">SUM(Z40,BB40)</f>
        <v>0</v>
      </c>
      <c r="CE40" s="121">
        <f t="shared" ref="CE40:CE57" si="84">SUM(AA40,BC40)</f>
        <v>0</v>
      </c>
      <c r="CF40" s="121">
        <f t="shared" ref="CF40:CF57" si="85">SUM(AB40,BD40)</f>
        <v>499332</v>
      </c>
      <c r="CG40" s="121">
        <f t="shared" ref="CG40:CG57" si="86">SUM(AC40,BE40)</f>
        <v>0</v>
      </c>
      <c r="CH40" s="121">
        <f t="shared" ref="CH40:CH57" si="87">SUM(AD40,BF40)</f>
        <v>0</v>
      </c>
      <c r="CI40" s="121">
        <f t="shared" ref="CI40:CI57" si="88">SUM(AE40,BG40)</f>
        <v>0</v>
      </c>
    </row>
    <row r="41" spans="1:87" s="136" customFormat="1" ht="13.5" customHeight="1" x14ac:dyDescent="0.2">
      <c r="A41" s="119" t="s">
        <v>24</v>
      </c>
      <c r="B41" s="120" t="s">
        <v>456</v>
      </c>
      <c r="C41" s="119" t="s">
        <v>457</v>
      </c>
      <c r="D41" s="121">
        <f t="shared" si="47"/>
        <v>0</v>
      </c>
      <c r="E41" s="121">
        <f t="shared" si="48"/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 t="shared" si="49"/>
        <v>166353</v>
      </c>
      <c r="M41" s="121">
        <f t="shared" si="50"/>
        <v>43293</v>
      </c>
      <c r="N41" s="121">
        <v>18250</v>
      </c>
      <c r="O41" s="121">
        <v>25043</v>
      </c>
      <c r="P41" s="121">
        <v>0</v>
      </c>
      <c r="Q41" s="121">
        <v>0</v>
      </c>
      <c r="R41" s="121">
        <f t="shared" si="51"/>
        <v>10266</v>
      </c>
      <c r="S41" s="121">
        <v>10266</v>
      </c>
      <c r="T41" s="121">
        <v>0</v>
      </c>
      <c r="U41" s="121">
        <v>0</v>
      </c>
      <c r="V41" s="121">
        <v>16110</v>
      </c>
      <c r="W41" s="121">
        <f t="shared" si="52"/>
        <v>96684</v>
      </c>
      <c r="X41" s="121">
        <v>28899</v>
      </c>
      <c r="Y41" s="121">
        <v>65605</v>
      </c>
      <c r="Z41" s="121">
        <v>2180</v>
      </c>
      <c r="AA41" s="121">
        <v>0</v>
      </c>
      <c r="AB41" s="121">
        <v>0</v>
      </c>
      <c r="AC41" s="121">
        <v>0</v>
      </c>
      <c r="AD41" s="121">
        <v>0</v>
      </c>
      <c r="AE41" s="121">
        <f t="shared" si="53"/>
        <v>166353</v>
      </c>
      <c r="AF41" s="121">
        <f t="shared" si="54"/>
        <v>0</v>
      </c>
      <c r="AG41" s="121">
        <f t="shared" si="55"/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 t="shared" si="56"/>
        <v>0</v>
      </c>
      <c r="AO41" s="121">
        <f t="shared" si="57"/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 t="shared" si="58"/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 t="shared" si="59"/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45720</v>
      </c>
      <c r="BE41" s="121">
        <v>0</v>
      </c>
      <c r="BF41" s="121">
        <v>0</v>
      </c>
      <c r="BG41" s="121">
        <f t="shared" si="60"/>
        <v>0</v>
      </c>
      <c r="BH41" s="121">
        <f t="shared" si="61"/>
        <v>0</v>
      </c>
      <c r="BI41" s="121">
        <f t="shared" si="62"/>
        <v>0</v>
      </c>
      <c r="BJ41" s="121">
        <f t="shared" si="63"/>
        <v>0</v>
      </c>
      <c r="BK41" s="121">
        <f t="shared" si="64"/>
        <v>0</v>
      </c>
      <c r="BL41" s="121">
        <f t="shared" si="65"/>
        <v>0</v>
      </c>
      <c r="BM41" s="121">
        <f t="shared" si="66"/>
        <v>0</v>
      </c>
      <c r="BN41" s="121">
        <f t="shared" si="67"/>
        <v>0</v>
      </c>
      <c r="BO41" s="121">
        <f t="shared" si="68"/>
        <v>0</v>
      </c>
      <c r="BP41" s="121">
        <f t="shared" si="69"/>
        <v>166353</v>
      </c>
      <c r="BQ41" s="121">
        <f t="shared" si="70"/>
        <v>43293</v>
      </c>
      <c r="BR41" s="121">
        <f t="shared" si="71"/>
        <v>18250</v>
      </c>
      <c r="BS41" s="121">
        <f t="shared" si="72"/>
        <v>25043</v>
      </c>
      <c r="BT41" s="121">
        <f t="shared" si="73"/>
        <v>0</v>
      </c>
      <c r="BU41" s="121">
        <f t="shared" si="74"/>
        <v>0</v>
      </c>
      <c r="BV41" s="121">
        <f t="shared" si="75"/>
        <v>10266</v>
      </c>
      <c r="BW41" s="121">
        <f t="shared" si="76"/>
        <v>10266</v>
      </c>
      <c r="BX41" s="121">
        <f t="shared" si="77"/>
        <v>0</v>
      </c>
      <c r="BY41" s="121">
        <f t="shared" si="78"/>
        <v>0</v>
      </c>
      <c r="BZ41" s="121">
        <f t="shared" si="79"/>
        <v>16110</v>
      </c>
      <c r="CA41" s="121">
        <f t="shared" si="80"/>
        <v>96684</v>
      </c>
      <c r="CB41" s="121">
        <f t="shared" si="81"/>
        <v>28899</v>
      </c>
      <c r="CC41" s="121">
        <f t="shared" si="82"/>
        <v>65605</v>
      </c>
      <c r="CD41" s="121">
        <f t="shared" si="83"/>
        <v>2180</v>
      </c>
      <c r="CE41" s="121">
        <f t="shared" si="84"/>
        <v>0</v>
      </c>
      <c r="CF41" s="121">
        <f t="shared" si="85"/>
        <v>45720</v>
      </c>
      <c r="CG41" s="121">
        <f t="shared" si="86"/>
        <v>0</v>
      </c>
      <c r="CH41" s="121">
        <f t="shared" si="87"/>
        <v>0</v>
      </c>
      <c r="CI41" s="121">
        <f t="shared" si="88"/>
        <v>166353</v>
      </c>
    </row>
    <row r="42" spans="1:87" s="136" customFormat="1" ht="13.5" customHeight="1" x14ac:dyDescent="0.2">
      <c r="A42" s="119" t="s">
        <v>24</v>
      </c>
      <c r="B42" s="120" t="s">
        <v>460</v>
      </c>
      <c r="C42" s="119" t="s">
        <v>461</v>
      </c>
      <c r="D42" s="121">
        <f t="shared" si="47"/>
        <v>0</v>
      </c>
      <c r="E42" s="121">
        <f t="shared" si="48"/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 t="shared" si="49"/>
        <v>67247</v>
      </c>
      <c r="M42" s="121">
        <f t="shared" si="50"/>
        <v>17608</v>
      </c>
      <c r="N42" s="121">
        <v>17608</v>
      </c>
      <c r="O42" s="121">
        <v>0</v>
      </c>
      <c r="P42" s="121">
        <v>0</v>
      </c>
      <c r="Q42" s="121">
        <v>0</v>
      </c>
      <c r="R42" s="121">
        <f t="shared" si="51"/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 t="shared" si="52"/>
        <v>49639</v>
      </c>
      <c r="X42" s="121">
        <v>35514</v>
      </c>
      <c r="Y42" s="121">
        <v>7919</v>
      </c>
      <c r="Z42" s="121">
        <v>0</v>
      </c>
      <c r="AA42" s="121">
        <v>6206</v>
      </c>
      <c r="AB42" s="121">
        <v>111658</v>
      </c>
      <c r="AC42" s="121">
        <v>0</v>
      </c>
      <c r="AD42" s="121">
        <v>0</v>
      </c>
      <c r="AE42" s="121">
        <f t="shared" si="53"/>
        <v>67247</v>
      </c>
      <c r="AF42" s="121">
        <f t="shared" si="54"/>
        <v>0</v>
      </c>
      <c r="AG42" s="121">
        <f t="shared" si="55"/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 t="shared" si="56"/>
        <v>9840</v>
      </c>
      <c r="AO42" s="121">
        <f t="shared" si="57"/>
        <v>9840</v>
      </c>
      <c r="AP42" s="121">
        <v>9840</v>
      </c>
      <c r="AQ42" s="121">
        <v>0</v>
      </c>
      <c r="AR42" s="121">
        <v>0</v>
      </c>
      <c r="AS42" s="121">
        <v>0</v>
      </c>
      <c r="AT42" s="121">
        <f t="shared" si="58"/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 t="shared" si="59"/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47342</v>
      </c>
      <c r="BE42" s="121">
        <v>0</v>
      </c>
      <c r="BF42" s="121">
        <v>0</v>
      </c>
      <c r="BG42" s="121">
        <f t="shared" si="60"/>
        <v>9840</v>
      </c>
      <c r="BH42" s="121">
        <f t="shared" si="61"/>
        <v>0</v>
      </c>
      <c r="BI42" s="121">
        <f t="shared" si="62"/>
        <v>0</v>
      </c>
      <c r="BJ42" s="121">
        <f t="shared" si="63"/>
        <v>0</v>
      </c>
      <c r="BK42" s="121">
        <f t="shared" si="64"/>
        <v>0</v>
      </c>
      <c r="BL42" s="121">
        <f t="shared" si="65"/>
        <v>0</v>
      </c>
      <c r="BM42" s="121">
        <f t="shared" si="66"/>
        <v>0</v>
      </c>
      <c r="BN42" s="121">
        <f t="shared" si="67"/>
        <v>0</v>
      </c>
      <c r="BO42" s="121">
        <f t="shared" si="68"/>
        <v>0</v>
      </c>
      <c r="BP42" s="121">
        <f t="shared" si="69"/>
        <v>77087</v>
      </c>
      <c r="BQ42" s="121">
        <f t="shared" si="70"/>
        <v>27448</v>
      </c>
      <c r="BR42" s="121">
        <f t="shared" si="71"/>
        <v>27448</v>
      </c>
      <c r="BS42" s="121">
        <f t="shared" si="72"/>
        <v>0</v>
      </c>
      <c r="BT42" s="121">
        <f t="shared" si="73"/>
        <v>0</v>
      </c>
      <c r="BU42" s="121">
        <f t="shared" si="74"/>
        <v>0</v>
      </c>
      <c r="BV42" s="121">
        <f t="shared" si="75"/>
        <v>0</v>
      </c>
      <c r="BW42" s="121">
        <f t="shared" si="76"/>
        <v>0</v>
      </c>
      <c r="BX42" s="121">
        <f t="shared" si="77"/>
        <v>0</v>
      </c>
      <c r="BY42" s="121">
        <f t="shared" si="78"/>
        <v>0</v>
      </c>
      <c r="BZ42" s="121">
        <f t="shared" si="79"/>
        <v>0</v>
      </c>
      <c r="CA42" s="121">
        <f t="shared" si="80"/>
        <v>49639</v>
      </c>
      <c r="CB42" s="121">
        <f t="shared" si="81"/>
        <v>35514</v>
      </c>
      <c r="CC42" s="121">
        <f t="shared" si="82"/>
        <v>7919</v>
      </c>
      <c r="CD42" s="121">
        <f t="shared" si="83"/>
        <v>0</v>
      </c>
      <c r="CE42" s="121">
        <f t="shared" si="84"/>
        <v>6206</v>
      </c>
      <c r="CF42" s="121">
        <f t="shared" si="85"/>
        <v>159000</v>
      </c>
      <c r="CG42" s="121">
        <f t="shared" si="86"/>
        <v>0</v>
      </c>
      <c r="CH42" s="121">
        <f t="shared" si="87"/>
        <v>0</v>
      </c>
      <c r="CI42" s="121">
        <f t="shared" si="88"/>
        <v>77087</v>
      </c>
    </row>
    <row r="43" spans="1:87" s="136" customFormat="1" ht="13.5" customHeight="1" x14ac:dyDescent="0.2">
      <c r="A43" s="119" t="s">
        <v>24</v>
      </c>
      <c r="B43" s="120" t="s">
        <v>370</v>
      </c>
      <c r="C43" s="119" t="s">
        <v>408</v>
      </c>
      <c r="D43" s="121">
        <f t="shared" si="47"/>
        <v>0</v>
      </c>
      <c r="E43" s="121">
        <f t="shared" si="48"/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 t="shared" si="49"/>
        <v>0</v>
      </c>
      <c r="M43" s="121">
        <f t="shared" si="50"/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 t="shared" si="51"/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 t="shared" si="52"/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 t="shared" si="53"/>
        <v>0</v>
      </c>
      <c r="AF43" s="121">
        <f t="shared" si="54"/>
        <v>0</v>
      </c>
      <c r="AG43" s="121">
        <f t="shared" si="55"/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 t="shared" si="56"/>
        <v>380612</v>
      </c>
      <c r="AO43" s="121">
        <f t="shared" si="57"/>
        <v>60447</v>
      </c>
      <c r="AP43" s="121">
        <v>16463</v>
      </c>
      <c r="AQ43" s="121">
        <v>0</v>
      </c>
      <c r="AR43" s="121">
        <v>43984</v>
      </c>
      <c r="AS43" s="121">
        <v>0</v>
      </c>
      <c r="AT43" s="121">
        <f t="shared" si="58"/>
        <v>182975</v>
      </c>
      <c r="AU43" s="121">
        <v>0</v>
      </c>
      <c r="AV43" s="121">
        <v>182975</v>
      </c>
      <c r="AW43" s="121">
        <v>0</v>
      </c>
      <c r="AX43" s="121">
        <v>0</v>
      </c>
      <c r="AY43" s="121">
        <f t="shared" si="59"/>
        <v>137190</v>
      </c>
      <c r="AZ43" s="121">
        <v>0</v>
      </c>
      <c r="BA43" s="121">
        <v>137190</v>
      </c>
      <c r="BB43" s="121">
        <v>0</v>
      </c>
      <c r="BC43" s="121">
        <v>0</v>
      </c>
      <c r="BD43" s="121">
        <v>0</v>
      </c>
      <c r="BE43" s="121">
        <v>0</v>
      </c>
      <c r="BF43" s="121">
        <v>30820</v>
      </c>
      <c r="BG43" s="121">
        <f t="shared" si="60"/>
        <v>411432</v>
      </c>
      <c r="BH43" s="121">
        <f t="shared" si="61"/>
        <v>0</v>
      </c>
      <c r="BI43" s="121">
        <f t="shared" si="62"/>
        <v>0</v>
      </c>
      <c r="BJ43" s="121">
        <f t="shared" si="63"/>
        <v>0</v>
      </c>
      <c r="BK43" s="121">
        <f t="shared" si="64"/>
        <v>0</v>
      </c>
      <c r="BL43" s="121">
        <f t="shared" si="65"/>
        <v>0</v>
      </c>
      <c r="BM43" s="121">
        <f t="shared" si="66"/>
        <v>0</v>
      </c>
      <c r="BN43" s="121">
        <f t="shared" si="67"/>
        <v>0</v>
      </c>
      <c r="BO43" s="121">
        <f t="shared" si="68"/>
        <v>0</v>
      </c>
      <c r="BP43" s="121">
        <f t="shared" si="69"/>
        <v>380612</v>
      </c>
      <c r="BQ43" s="121">
        <f t="shared" si="70"/>
        <v>60447</v>
      </c>
      <c r="BR43" s="121">
        <f t="shared" si="71"/>
        <v>16463</v>
      </c>
      <c r="BS43" s="121">
        <f t="shared" si="72"/>
        <v>0</v>
      </c>
      <c r="BT43" s="121">
        <f t="shared" si="73"/>
        <v>43984</v>
      </c>
      <c r="BU43" s="121">
        <f t="shared" si="74"/>
        <v>0</v>
      </c>
      <c r="BV43" s="121">
        <f t="shared" si="75"/>
        <v>182975</v>
      </c>
      <c r="BW43" s="121">
        <f t="shared" si="76"/>
        <v>0</v>
      </c>
      <c r="BX43" s="121">
        <f t="shared" si="77"/>
        <v>182975</v>
      </c>
      <c r="BY43" s="121">
        <f t="shared" si="78"/>
        <v>0</v>
      </c>
      <c r="BZ43" s="121">
        <f t="shared" si="79"/>
        <v>0</v>
      </c>
      <c r="CA43" s="121">
        <f t="shared" si="80"/>
        <v>137190</v>
      </c>
      <c r="CB43" s="121">
        <f t="shared" si="81"/>
        <v>0</v>
      </c>
      <c r="CC43" s="121">
        <f t="shared" si="82"/>
        <v>137190</v>
      </c>
      <c r="CD43" s="121">
        <f t="shared" si="83"/>
        <v>0</v>
      </c>
      <c r="CE43" s="121">
        <f t="shared" si="84"/>
        <v>0</v>
      </c>
      <c r="CF43" s="121">
        <f t="shared" si="85"/>
        <v>0</v>
      </c>
      <c r="CG43" s="121">
        <f t="shared" si="86"/>
        <v>0</v>
      </c>
      <c r="CH43" s="121">
        <f t="shared" si="87"/>
        <v>30820</v>
      </c>
      <c r="CI43" s="121">
        <f t="shared" si="88"/>
        <v>411432</v>
      </c>
    </row>
    <row r="44" spans="1:87" s="136" customFormat="1" ht="13.5" customHeight="1" x14ac:dyDescent="0.2">
      <c r="A44" s="119" t="s">
        <v>24</v>
      </c>
      <c r="B44" s="120" t="s">
        <v>406</v>
      </c>
      <c r="C44" s="119" t="s">
        <v>407</v>
      </c>
      <c r="D44" s="121">
        <f t="shared" si="47"/>
        <v>206203</v>
      </c>
      <c r="E44" s="121">
        <f t="shared" si="48"/>
        <v>206203</v>
      </c>
      <c r="F44" s="121">
        <v>0</v>
      </c>
      <c r="G44" s="121">
        <v>183955</v>
      </c>
      <c r="H44" s="121">
        <v>22248</v>
      </c>
      <c r="I44" s="121">
        <v>0</v>
      </c>
      <c r="J44" s="121">
        <v>0</v>
      </c>
      <c r="K44" s="121">
        <v>0</v>
      </c>
      <c r="L44" s="121">
        <f t="shared" si="49"/>
        <v>659706</v>
      </c>
      <c r="M44" s="121">
        <f t="shared" si="50"/>
        <v>126750</v>
      </c>
      <c r="N44" s="121">
        <v>25975</v>
      </c>
      <c r="O44" s="121">
        <v>0</v>
      </c>
      <c r="P44" s="121">
        <v>100775</v>
      </c>
      <c r="Q44" s="121">
        <v>0</v>
      </c>
      <c r="R44" s="121">
        <f t="shared" si="51"/>
        <v>130040</v>
      </c>
      <c r="S44" s="121">
        <v>20475</v>
      </c>
      <c r="T44" s="121">
        <v>105020</v>
      </c>
      <c r="U44" s="121">
        <v>4545</v>
      </c>
      <c r="V44" s="121">
        <v>0</v>
      </c>
      <c r="W44" s="121">
        <f t="shared" si="52"/>
        <v>402409</v>
      </c>
      <c r="X44" s="121">
        <v>53784</v>
      </c>
      <c r="Y44" s="121">
        <v>334394</v>
      </c>
      <c r="Z44" s="121">
        <v>14231</v>
      </c>
      <c r="AA44" s="121">
        <v>0</v>
      </c>
      <c r="AB44" s="121">
        <v>0</v>
      </c>
      <c r="AC44" s="121">
        <v>507</v>
      </c>
      <c r="AD44" s="121">
        <v>0</v>
      </c>
      <c r="AE44" s="121">
        <f t="shared" si="53"/>
        <v>865909</v>
      </c>
      <c r="AF44" s="121">
        <f t="shared" si="54"/>
        <v>0</v>
      </c>
      <c r="AG44" s="121">
        <f t="shared" si="55"/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 t="shared" si="56"/>
        <v>0</v>
      </c>
      <c r="AO44" s="121">
        <f t="shared" si="57"/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 t="shared" si="58"/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 t="shared" si="59"/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 t="shared" si="60"/>
        <v>0</v>
      </c>
      <c r="BH44" s="121">
        <f t="shared" si="61"/>
        <v>206203</v>
      </c>
      <c r="BI44" s="121">
        <f t="shared" si="62"/>
        <v>206203</v>
      </c>
      <c r="BJ44" s="121">
        <f t="shared" si="63"/>
        <v>0</v>
      </c>
      <c r="BK44" s="121">
        <f t="shared" si="64"/>
        <v>183955</v>
      </c>
      <c r="BL44" s="121">
        <f t="shared" si="65"/>
        <v>22248</v>
      </c>
      <c r="BM44" s="121">
        <f t="shared" si="66"/>
        <v>0</v>
      </c>
      <c r="BN44" s="121">
        <f t="shared" si="67"/>
        <v>0</v>
      </c>
      <c r="BO44" s="121">
        <f t="shared" si="68"/>
        <v>0</v>
      </c>
      <c r="BP44" s="121">
        <f t="shared" si="69"/>
        <v>659706</v>
      </c>
      <c r="BQ44" s="121">
        <f t="shared" si="70"/>
        <v>126750</v>
      </c>
      <c r="BR44" s="121">
        <f t="shared" si="71"/>
        <v>25975</v>
      </c>
      <c r="BS44" s="121">
        <f t="shared" si="72"/>
        <v>0</v>
      </c>
      <c r="BT44" s="121">
        <f t="shared" si="73"/>
        <v>100775</v>
      </c>
      <c r="BU44" s="121">
        <f t="shared" si="74"/>
        <v>0</v>
      </c>
      <c r="BV44" s="121">
        <f t="shared" si="75"/>
        <v>130040</v>
      </c>
      <c r="BW44" s="121">
        <f t="shared" si="76"/>
        <v>20475</v>
      </c>
      <c r="BX44" s="121">
        <f t="shared" si="77"/>
        <v>105020</v>
      </c>
      <c r="BY44" s="121">
        <f t="shared" si="78"/>
        <v>4545</v>
      </c>
      <c r="BZ44" s="121">
        <f t="shared" si="79"/>
        <v>0</v>
      </c>
      <c r="CA44" s="121">
        <f t="shared" si="80"/>
        <v>402409</v>
      </c>
      <c r="CB44" s="121">
        <f t="shared" si="81"/>
        <v>53784</v>
      </c>
      <c r="CC44" s="121">
        <f t="shared" si="82"/>
        <v>334394</v>
      </c>
      <c r="CD44" s="121">
        <f t="shared" si="83"/>
        <v>14231</v>
      </c>
      <c r="CE44" s="121">
        <f t="shared" si="84"/>
        <v>0</v>
      </c>
      <c r="CF44" s="121">
        <f t="shared" si="85"/>
        <v>0</v>
      </c>
      <c r="CG44" s="121">
        <f t="shared" si="86"/>
        <v>507</v>
      </c>
      <c r="CH44" s="121">
        <f t="shared" si="87"/>
        <v>0</v>
      </c>
      <c r="CI44" s="121">
        <f t="shared" si="88"/>
        <v>865909</v>
      </c>
    </row>
    <row r="45" spans="1:87" s="136" customFormat="1" ht="13.5" customHeight="1" x14ac:dyDescent="0.2">
      <c r="A45" s="119" t="s">
        <v>24</v>
      </c>
      <c r="B45" s="120" t="s">
        <v>378</v>
      </c>
      <c r="C45" s="119" t="s">
        <v>379</v>
      </c>
      <c r="D45" s="121">
        <f t="shared" si="47"/>
        <v>363198</v>
      </c>
      <c r="E45" s="121">
        <f t="shared" si="48"/>
        <v>363198</v>
      </c>
      <c r="F45" s="121">
        <v>0</v>
      </c>
      <c r="G45" s="121">
        <v>363198</v>
      </c>
      <c r="H45" s="121">
        <v>0</v>
      </c>
      <c r="I45" s="121">
        <v>0</v>
      </c>
      <c r="J45" s="121">
        <v>0</v>
      </c>
      <c r="K45" s="121">
        <v>0</v>
      </c>
      <c r="L45" s="121">
        <f t="shared" si="49"/>
        <v>738013</v>
      </c>
      <c r="M45" s="121">
        <f t="shared" si="50"/>
        <v>44101</v>
      </c>
      <c r="N45" s="121">
        <v>19542</v>
      </c>
      <c r="O45" s="121">
        <v>0</v>
      </c>
      <c r="P45" s="121">
        <v>24559</v>
      </c>
      <c r="Q45" s="121">
        <v>0</v>
      </c>
      <c r="R45" s="121">
        <f t="shared" si="51"/>
        <v>28296</v>
      </c>
      <c r="S45" s="121">
        <v>0</v>
      </c>
      <c r="T45" s="121">
        <v>28296</v>
      </c>
      <c r="U45" s="121">
        <v>0</v>
      </c>
      <c r="V45" s="121">
        <v>0</v>
      </c>
      <c r="W45" s="121">
        <f t="shared" si="52"/>
        <v>665616</v>
      </c>
      <c r="X45" s="121">
        <v>0</v>
      </c>
      <c r="Y45" s="121">
        <v>665616</v>
      </c>
      <c r="Z45" s="121">
        <v>0</v>
      </c>
      <c r="AA45" s="121">
        <v>0</v>
      </c>
      <c r="AB45" s="121">
        <v>0</v>
      </c>
      <c r="AC45" s="121">
        <v>0</v>
      </c>
      <c r="AD45" s="121">
        <v>47485</v>
      </c>
      <c r="AE45" s="121">
        <f t="shared" si="53"/>
        <v>1148696</v>
      </c>
      <c r="AF45" s="121">
        <f t="shared" si="54"/>
        <v>0</v>
      </c>
      <c r="AG45" s="121">
        <f t="shared" si="55"/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 t="shared" si="56"/>
        <v>274410</v>
      </c>
      <c r="AO45" s="121">
        <f t="shared" si="57"/>
        <v>91819</v>
      </c>
      <c r="AP45" s="121">
        <v>25306</v>
      </c>
      <c r="AQ45" s="121">
        <v>0</v>
      </c>
      <c r="AR45" s="121">
        <v>66513</v>
      </c>
      <c r="AS45" s="121">
        <v>0</v>
      </c>
      <c r="AT45" s="121">
        <f t="shared" si="58"/>
        <v>116902</v>
      </c>
      <c r="AU45" s="121">
        <v>0</v>
      </c>
      <c r="AV45" s="121">
        <v>111432</v>
      </c>
      <c r="AW45" s="121">
        <v>5470</v>
      </c>
      <c r="AX45" s="121">
        <v>0</v>
      </c>
      <c r="AY45" s="121">
        <f t="shared" si="59"/>
        <v>65689</v>
      </c>
      <c r="AZ45" s="121">
        <v>0</v>
      </c>
      <c r="BA45" s="121">
        <v>65689</v>
      </c>
      <c r="BB45" s="121">
        <v>0</v>
      </c>
      <c r="BC45" s="121">
        <v>0</v>
      </c>
      <c r="BD45" s="121">
        <v>0</v>
      </c>
      <c r="BE45" s="121">
        <v>0</v>
      </c>
      <c r="BF45" s="121">
        <v>167</v>
      </c>
      <c r="BG45" s="121">
        <f t="shared" si="60"/>
        <v>274577</v>
      </c>
      <c r="BH45" s="121">
        <f t="shared" si="61"/>
        <v>363198</v>
      </c>
      <c r="BI45" s="121">
        <f t="shared" si="62"/>
        <v>363198</v>
      </c>
      <c r="BJ45" s="121">
        <f t="shared" si="63"/>
        <v>0</v>
      </c>
      <c r="BK45" s="121">
        <f t="shared" si="64"/>
        <v>363198</v>
      </c>
      <c r="BL45" s="121">
        <f t="shared" si="65"/>
        <v>0</v>
      </c>
      <c r="BM45" s="121">
        <f t="shared" si="66"/>
        <v>0</v>
      </c>
      <c r="BN45" s="121">
        <f t="shared" si="67"/>
        <v>0</v>
      </c>
      <c r="BO45" s="121">
        <f t="shared" si="68"/>
        <v>0</v>
      </c>
      <c r="BP45" s="121">
        <f t="shared" si="69"/>
        <v>1012423</v>
      </c>
      <c r="BQ45" s="121">
        <f t="shared" si="70"/>
        <v>135920</v>
      </c>
      <c r="BR45" s="121">
        <f t="shared" si="71"/>
        <v>44848</v>
      </c>
      <c r="BS45" s="121">
        <f t="shared" si="72"/>
        <v>0</v>
      </c>
      <c r="BT45" s="121">
        <f t="shared" si="73"/>
        <v>91072</v>
      </c>
      <c r="BU45" s="121">
        <f t="shared" si="74"/>
        <v>0</v>
      </c>
      <c r="BV45" s="121">
        <f t="shared" si="75"/>
        <v>145198</v>
      </c>
      <c r="BW45" s="121">
        <f t="shared" si="76"/>
        <v>0</v>
      </c>
      <c r="BX45" s="121">
        <f t="shared" si="77"/>
        <v>139728</v>
      </c>
      <c r="BY45" s="121">
        <f t="shared" si="78"/>
        <v>5470</v>
      </c>
      <c r="BZ45" s="121">
        <f t="shared" si="79"/>
        <v>0</v>
      </c>
      <c r="CA45" s="121">
        <f t="shared" si="80"/>
        <v>731305</v>
      </c>
      <c r="CB45" s="121">
        <f t="shared" si="81"/>
        <v>0</v>
      </c>
      <c r="CC45" s="121">
        <f t="shared" si="82"/>
        <v>731305</v>
      </c>
      <c r="CD45" s="121">
        <f t="shared" si="83"/>
        <v>0</v>
      </c>
      <c r="CE45" s="121">
        <f t="shared" si="84"/>
        <v>0</v>
      </c>
      <c r="CF45" s="121">
        <f t="shared" si="85"/>
        <v>0</v>
      </c>
      <c r="CG45" s="121">
        <f t="shared" si="86"/>
        <v>0</v>
      </c>
      <c r="CH45" s="121">
        <f t="shared" si="87"/>
        <v>47652</v>
      </c>
      <c r="CI45" s="121">
        <f t="shared" si="88"/>
        <v>1423273</v>
      </c>
    </row>
    <row r="46" spans="1:87" s="136" customFormat="1" ht="13.5" customHeight="1" x14ac:dyDescent="0.2">
      <c r="A46" s="119" t="s">
        <v>24</v>
      </c>
      <c r="B46" s="120" t="s">
        <v>423</v>
      </c>
      <c r="C46" s="119" t="s">
        <v>424</v>
      </c>
      <c r="D46" s="121">
        <f t="shared" si="47"/>
        <v>0</v>
      </c>
      <c r="E46" s="121">
        <f t="shared" si="48"/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 t="shared" si="49"/>
        <v>259974</v>
      </c>
      <c r="M46" s="121">
        <f t="shared" si="50"/>
        <v>137611</v>
      </c>
      <c r="N46" s="121">
        <v>35012</v>
      </c>
      <c r="O46" s="121">
        <v>0</v>
      </c>
      <c r="P46" s="121">
        <v>102599</v>
      </c>
      <c r="Q46" s="121">
        <v>0</v>
      </c>
      <c r="R46" s="121">
        <f t="shared" si="51"/>
        <v>116918</v>
      </c>
      <c r="S46" s="121">
        <v>0</v>
      </c>
      <c r="T46" s="121">
        <v>116918</v>
      </c>
      <c r="U46" s="121">
        <v>0</v>
      </c>
      <c r="V46" s="121">
        <v>0</v>
      </c>
      <c r="W46" s="121">
        <f t="shared" si="52"/>
        <v>5445</v>
      </c>
      <c r="X46" s="121">
        <v>0</v>
      </c>
      <c r="Y46" s="121">
        <v>5445</v>
      </c>
      <c r="Z46" s="121">
        <v>0</v>
      </c>
      <c r="AA46" s="121">
        <v>0</v>
      </c>
      <c r="AB46" s="121">
        <v>0</v>
      </c>
      <c r="AC46" s="121">
        <v>0</v>
      </c>
      <c r="AD46" s="121">
        <v>202442</v>
      </c>
      <c r="AE46" s="121">
        <f t="shared" si="53"/>
        <v>462416</v>
      </c>
      <c r="AF46" s="121">
        <f t="shared" si="54"/>
        <v>0</v>
      </c>
      <c r="AG46" s="121">
        <f t="shared" si="55"/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 t="shared" si="56"/>
        <v>58880</v>
      </c>
      <c r="AO46" s="121">
        <f t="shared" si="57"/>
        <v>16431</v>
      </c>
      <c r="AP46" s="121">
        <v>0</v>
      </c>
      <c r="AQ46" s="121">
        <v>0</v>
      </c>
      <c r="AR46" s="121">
        <v>16431</v>
      </c>
      <c r="AS46" s="121">
        <v>0</v>
      </c>
      <c r="AT46" s="121">
        <f t="shared" si="58"/>
        <v>42449</v>
      </c>
      <c r="AU46" s="121">
        <v>0</v>
      </c>
      <c r="AV46" s="121">
        <v>42449</v>
      </c>
      <c r="AW46" s="121">
        <v>0</v>
      </c>
      <c r="AX46" s="121">
        <v>0</v>
      </c>
      <c r="AY46" s="121">
        <f t="shared" si="59"/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3928</v>
      </c>
      <c r="BG46" s="121">
        <f t="shared" si="60"/>
        <v>62808</v>
      </c>
      <c r="BH46" s="121">
        <f t="shared" si="61"/>
        <v>0</v>
      </c>
      <c r="BI46" s="121">
        <f t="shared" si="62"/>
        <v>0</v>
      </c>
      <c r="BJ46" s="121">
        <f t="shared" si="63"/>
        <v>0</v>
      </c>
      <c r="BK46" s="121">
        <f t="shared" si="64"/>
        <v>0</v>
      </c>
      <c r="BL46" s="121">
        <f t="shared" si="65"/>
        <v>0</v>
      </c>
      <c r="BM46" s="121">
        <f t="shared" si="66"/>
        <v>0</v>
      </c>
      <c r="BN46" s="121">
        <f t="shared" si="67"/>
        <v>0</v>
      </c>
      <c r="BO46" s="121">
        <f t="shared" si="68"/>
        <v>0</v>
      </c>
      <c r="BP46" s="121">
        <f t="shared" si="69"/>
        <v>318854</v>
      </c>
      <c r="BQ46" s="121">
        <f t="shared" si="70"/>
        <v>154042</v>
      </c>
      <c r="BR46" s="121">
        <f t="shared" si="71"/>
        <v>35012</v>
      </c>
      <c r="BS46" s="121">
        <f t="shared" si="72"/>
        <v>0</v>
      </c>
      <c r="BT46" s="121">
        <f t="shared" si="73"/>
        <v>119030</v>
      </c>
      <c r="BU46" s="121">
        <f t="shared" si="74"/>
        <v>0</v>
      </c>
      <c r="BV46" s="121">
        <f t="shared" si="75"/>
        <v>159367</v>
      </c>
      <c r="BW46" s="121">
        <f t="shared" si="76"/>
        <v>0</v>
      </c>
      <c r="BX46" s="121">
        <f t="shared" si="77"/>
        <v>159367</v>
      </c>
      <c r="BY46" s="121">
        <f t="shared" si="78"/>
        <v>0</v>
      </c>
      <c r="BZ46" s="121">
        <f t="shared" si="79"/>
        <v>0</v>
      </c>
      <c r="CA46" s="121">
        <f t="shared" si="80"/>
        <v>5445</v>
      </c>
      <c r="CB46" s="121">
        <f t="shared" si="81"/>
        <v>0</v>
      </c>
      <c r="CC46" s="121">
        <f t="shared" si="82"/>
        <v>5445</v>
      </c>
      <c r="CD46" s="121">
        <f t="shared" si="83"/>
        <v>0</v>
      </c>
      <c r="CE46" s="121">
        <f t="shared" si="84"/>
        <v>0</v>
      </c>
      <c r="CF46" s="121">
        <f t="shared" si="85"/>
        <v>0</v>
      </c>
      <c r="CG46" s="121">
        <f t="shared" si="86"/>
        <v>0</v>
      </c>
      <c r="CH46" s="121">
        <f t="shared" si="87"/>
        <v>206370</v>
      </c>
      <c r="CI46" s="121">
        <f t="shared" si="88"/>
        <v>525224</v>
      </c>
    </row>
    <row r="47" spans="1:87" s="136" customFormat="1" ht="13.5" customHeight="1" x14ac:dyDescent="0.2">
      <c r="A47" s="119" t="s">
        <v>24</v>
      </c>
      <c r="B47" s="120" t="s">
        <v>388</v>
      </c>
      <c r="C47" s="119" t="s">
        <v>431</v>
      </c>
      <c r="D47" s="121">
        <f t="shared" si="47"/>
        <v>0</v>
      </c>
      <c r="E47" s="121">
        <f t="shared" si="48"/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 t="shared" si="49"/>
        <v>0</v>
      </c>
      <c r="M47" s="121">
        <f t="shared" si="50"/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 t="shared" si="51"/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 t="shared" si="52"/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 t="shared" si="53"/>
        <v>0</v>
      </c>
      <c r="AF47" s="121">
        <f t="shared" si="54"/>
        <v>0</v>
      </c>
      <c r="AG47" s="121">
        <f t="shared" si="55"/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 t="shared" si="56"/>
        <v>88384</v>
      </c>
      <c r="AO47" s="121">
        <f t="shared" si="57"/>
        <v>16986</v>
      </c>
      <c r="AP47" s="121">
        <v>16986</v>
      </c>
      <c r="AQ47" s="121">
        <v>0</v>
      </c>
      <c r="AR47" s="121">
        <v>0</v>
      </c>
      <c r="AS47" s="121">
        <v>0</v>
      </c>
      <c r="AT47" s="121">
        <f t="shared" si="58"/>
        <v>56284</v>
      </c>
      <c r="AU47" s="121">
        <v>0</v>
      </c>
      <c r="AV47" s="121">
        <v>56284</v>
      </c>
      <c r="AW47" s="121">
        <v>0</v>
      </c>
      <c r="AX47" s="121">
        <v>0</v>
      </c>
      <c r="AY47" s="121">
        <f t="shared" si="59"/>
        <v>15114</v>
      </c>
      <c r="AZ47" s="121">
        <v>0</v>
      </c>
      <c r="BA47" s="121">
        <v>0</v>
      </c>
      <c r="BB47" s="121">
        <v>0</v>
      </c>
      <c r="BC47" s="121">
        <v>15114</v>
      </c>
      <c r="BD47" s="121">
        <v>0</v>
      </c>
      <c r="BE47" s="121">
        <v>0</v>
      </c>
      <c r="BF47" s="121">
        <v>15305</v>
      </c>
      <c r="BG47" s="121">
        <f t="shared" si="60"/>
        <v>103689</v>
      </c>
      <c r="BH47" s="121">
        <f t="shared" si="61"/>
        <v>0</v>
      </c>
      <c r="BI47" s="121">
        <f t="shared" si="62"/>
        <v>0</v>
      </c>
      <c r="BJ47" s="121">
        <f t="shared" si="63"/>
        <v>0</v>
      </c>
      <c r="BK47" s="121">
        <f t="shared" si="64"/>
        <v>0</v>
      </c>
      <c r="BL47" s="121">
        <f t="shared" si="65"/>
        <v>0</v>
      </c>
      <c r="BM47" s="121">
        <f t="shared" si="66"/>
        <v>0</v>
      </c>
      <c r="BN47" s="121">
        <f t="shared" si="67"/>
        <v>0</v>
      </c>
      <c r="BO47" s="121">
        <f t="shared" si="68"/>
        <v>0</v>
      </c>
      <c r="BP47" s="121">
        <f t="shared" si="69"/>
        <v>88384</v>
      </c>
      <c r="BQ47" s="121">
        <f t="shared" si="70"/>
        <v>16986</v>
      </c>
      <c r="BR47" s="121">
        <f t="shared" si="71"/>
        <v>16986</v>
      </c>
      <c r="BS47" s="121">
        <f t="shared" si="72"/>
        <v>0</v>
      </c>
      <c r="BT47" s="121">
        <f t="shared" si="73"/>
        <v>0</v>
      </c>
      <c r="BU47" s="121">
        <f t="shared" si="74"/>
        <v>0</v>
      </c>
      <c r="BV47" s="121">
        <f t="shared" si="75"/>
        <v>56284</v>
      </c>
      <c r="BW47" s="121">
        <f t="shared" si="76"/>
        <v>0</v>
      </c>
      <c r="BX47" s="121">
        <f t="shared" si="77"/>
        <v>56284</v>
      </c>
      <c r="BY47" s="121">
        <f t="shared" si="78"/>
        <v>0</v>
      </c>
      <c r="BZ47" s="121">
        <f t="shared" si="79"/>
        <v>0</v>
      </c>
      <c r="CA47" s="121">
        <f t="shared" si="80"/>
        <v>15114</v>
      </c>
      <c r="CB47" s="121">
        <f t="shared" si="81"/>
        <v>0</v>
      </c>
      <c r="CC47" s="121">
        <f t="shared" si="82"/>
        <v>0</v>
      </c>
      <c r="CD47" s="121">
        <f t="shared" si="83"/>
        <v>0</v>
      </c>
      <c r="CE47" s="121">
        <f t="shared" si="84"/>
        <v>15114</v>
      </c>
      <c r="CF47" s="121">
        <f t="shared" si="85"/>
        <v>0</v>
      </c>
      <c r="CG47" s="121">
        <f t="shared" si="86"/>
        <v>0</v>
      </c>
      <c r="CH47" s="121">
        <f t="shared" si="87"/>
        <v>15305</v>
      </c>
      <c r="CI47" s="121">
        <f t="shared" si="88"/>
        <v>103689</v>
      </c>
    </row>
    <row r="48" spans="1:87" s="136" customFormat="1" ht="13.5" customHeight="1" x14ac:dyDescent="0.2">
      <c r="A48" s="119" t="s">
        <v>24</v>
      </c>
      <c r="B48" s="120" t="s">
        <v>350</v>
      </c>
      <c r="C48" s="119" t="s">
        <v>459</v>
      </c>
      <c r="D48" s="121">
        <f t="shared" si="47"/>
        <v>0</v>
      </c>
      <c r="E48" s="121">
        <f t="shared" si="48"/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 t="shared" si="49"/>
        <v>0</v>
      </c>
      <c r="M48" s="121">
        <f t="shared" si="50"/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 t="shared" si="51"/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 t="shared" si="52"/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 t="shared" si="53"/>
        <v>0</v>
      </c>
      <c r="AF48" s="121">
        <f t="shared" si="54"/>
        <v>0</v>
      </c>
      <c r="AG48" s="121">
        <f t="shared" si="55"/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 t="shared" si="56"/>
        <v>75766</v>
      </c>
      <c r="AO48" s="121">
        <f t="shared" si="57"/>
        <v>3729</v>
      </c>
      <c r="AP48" s="121">
        <v>3729</v>
      </c>
      <c r="AQ48" s="121">
        <v>0</v>
      </c>
      <c r="AR48" s="121">
        <v>0</v>
      </c>
      <c r="AS48" s="121">
        <v>0</v>
      </c>
      <c r="AT48" s="121">
        <f t="shared" si="58"/>
        <v>53494</v>
      </c>
      <c r="AU48" s="121">
        <v>0</v>
      </c>
      <c r="AV48" s="121">
        <v>53494</v>
      </c>
      <c r="AW48" s="121">
        <v>0</v>
      </c>
      <c r="AX48" s="121">
        <v>0</v>
      </c>
      <c r="AY48" s="121">
        <f t="shared" si="59"/>
        <v>18543</v>
      </c>
      <c r="AZ48" s="121">
        <v>0</v>
      </c>
      <c r="BA48" s="121">
        <v>16878</v>
      </c>
      <c r="BB48" s="121">
        <v>143</v>
      </c>
      <c r="BC48" s="121">
        <v>1522</v>
      </c>
      <c r="BD48" s="121">
        <v>0</v>
      </c>
      <c r="BE48" s="121">
        <v>0</v>
      </c>
      <c r="BF48" s="121">
        <v>0</v>
      </c>
      <c r="BG48" s="121">
        <f t="shared" si="60"/>
        <v>75766</v>
      </c>
      <c r="BH48" s="121">
        <f t="shared" si="61"/>
        <v>0</v>
      </c>
      <c r="BI48" s="121">
        <f t="shared" si="62"/>
        <v>0</v>
      </c>
      <c r="BJ48" s="121">
        <f t="shared" si="63"/>
        <v>0</v>
      </c>
      <c r="BK48" s="121">
        <f t="shared" si="64"/>
        <v>0</v>
      </c>
      <c r="BL48" s="121">
        <f t="shared" si="65"/>
        <v>0</v>
      </c>
      <c r="BM48" s="121">
        <f t="shared" si="66"/>
        <v>0</v>
      </c>
      <c r="BN48" s="121">
        <f t="shared" si="67"/>
        <v>0</v>
      </c>
      <c r="BO48" s="121">
        <f t="shared" si="68"/>
        <v>0</v>
      </c>
      <c r="BP48" s="121">
        <f t="shared" si="69"/>
        <v>75766</v>
      </c>
      <c r="BQ48" s="121">
        <f t="shared" si="70"/>
        <v>3729</v>
      </c>
      <c r="BR48" s="121">
        <f t="shared" si="71"/>
        <v>3729</v>
      </c>
      <c r="BS48" s="121">
        <f t="shared" si="72"/>
        <v>0</v>
      </c>
      <c r="BT48" s="121">
        <f t="shared" si="73"/>
        <v>0</v>
      </c>
      <c r="BU48" s="121">
        <f t="shared" si="74"/>
        <v>0</v>
      </c>
      <c r="BV48" s="121">
        <f t="shared" si="75"/>
        <v>53494</v>
      </c>
      <c r="BW48" s="121">
        <f t="shared" si="76"/>
        <v>0</v>
      </c>
      <c r="BX48" s="121">
        <f t="shared" si="77"/>
        <v>53494</v>
      </c>
      <c r="BY48" s="121">
        <f t="shared" si="78"/>
        <v>0</v>
      </c>
      <c r="BZ48" s="121">
        <f t="shared" si="79"/>
        <v>0</v>
      </c>
      <c r="CA48" s="121">
        <f t="shared" si="80"/>
        <v>18543</v>
      </c>
      <c r="CB48" s="121">
        <f t="shared" si="81"/>
        <v>0</v>
      </c>
      <c r="CC48" s="121">
        <f t="shared" si="82"/>
        <v>16878</v>
      </c>
      <c r="CD48" s="121">
        <f t="shared" si="83"/>
        <v>143</v>
      </c>
      <c r="CE48" s="121">
        <f t="shared" si="84"/>
        <v>1522</v>
      </c>
      <c r="CF48" s="121">
        <f t="shared" si="85"/>
        <v>0</v>
      </c>
      <c r="CG48" s="121">
        <f t="shared" si="86"/>
        <v>0</v>
      </c>
      <c r="CH48" s="121">
        <f t="shared" si="87"/>
        <v>0</v>
      </c>
      <c r="CI48" s="121">
        <f t="shared" si="88"/>
        <v>75766</v>
      </c>
    </row>
    <row r="49" spans="1:87" s="136" customFormat="1" ht="13.5" customHeight="1" x14ac:dyDescent="0.2">
      <c r="A49" s="119" t="s">
        <v>24</v>
      </c>
      <c r="B49" s="120" t="s">
        <v>435</v>
      </c>
      <c r="C49" s="119" t="s">
        <v>436</v>
      </c>
      <c r="D49" s="121">
        <f t="shared" si="47"/>
        <v>0</v>
      </c>
      <c r="E49" s="121">
        <f t="shared" si="48"/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 t="shared" si="49"/>
        <v>0</v>
      </c>
      <c r="M49" s="121">
        <f t="shared" si="50"/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 t="shared" si="51"/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 t="shared" si="52"/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f t="shared" si="53"/>
        <v>0</v>
      </c>
      <c r="AF49" s="121">
        <f t="shared" si="54"/>
        <v>0</v>
      </c>
      <c r="AG49" s="121">
        <f t="shared" si="55"/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 t="shared" si="56"/>
        <v>96288</v>
      </c>
      <c r="AO49" s="121">
        <f t="shared" si="57"/>
        <v>154</v>
      </c>
      <c r="AP49" s="121">
        <v>154</v>
      </c>
      <c r="AQ49" s="121">
        <v>0</v>
      </c>
      <c r="AR49" s="121">
        <v>0</v>
      </c>
      <c r="AS49" s="121">
        <v>0</v>
      </c>
      <c r="AT49" s="121">
        <f t="shared" si="58"/>
        <v>15196</v>
      </c>
      <c r="AU49" s="121">
        <v>0</v>
      </c>
      <c r="AV49" s="121">
        <v>15196</v>
      </c>
      <c r="AW49" s="121">
        <v>0</v>
      </c>
      <c r="AX49" s="121">
        <v>0</v>
      </c>
      <c r="AY49" s="121">
        <f t="shared" si="59"/>
        <v>80938</v>
      </c>
      <c r="AZ49" s="121">
        <v>0</v>
      </c>
      <c r="BA49" s="121">
        <v>80551</v>
      </c>
      <c r="BB49" s="121">
        <v>0</v>
      </c>
      <c r="BC49" s="121">
        <v>387</v>
      </c>
      <c r="BD49" s="121">
        <v>0</v>
      </c>
      <c r="BE49" s="121">
        <v>0</v>
      </c>
      <c r="BF49" s="121">
        <v>0</v>
      </c>
      <c r="BG49" s="121">
        <f t="shared" si="60"/>
        <v>96288</v>
      </c>
      <c r="BH49" s="121">
        <f t="shared" si="61"/>
        <v>0</v>
      </c>
      <c r="BI49" s="121">
        <f t="shared" si="62"/>
        <v>0</v>
      </c>
      <c r="BJ49" s="121">
        <f t="shared" si="63"/>
        <v>0</v>
      </c>
      <c r="BK49" s="121">
        <f t="shared" si="64"/>
        <v>0</v>
      </c>
      <c r="BL49" s="121">
        <f t="shared" si="65"/>
        <v>0</v>
      </c>
      <c r="BM49" s="121">
        <f t="shared" si="66"/>
        <v>0</v>
      </c>
      <c r="BN49" s="121">
        <f t="shared" si="67"/>
        <v>0</v>
      </c>
      <c r="BO49" s="121">
        <f t="shared" si="68"/>
        <v>0</v>
      </c>
      <c r="BP49" s="121">
        <f t="shared" si="69"/>
        <v>96288</v>
      </c>
      <c r="BQ49" s="121">
        <f t="shared" si="70"/>
        <v>154</v>
      </c>
      <c r="BR49" s="121">
        <f t="shared" si="71"/>
        <v>154</v>
      </c>
      <c r="BS49" s="121">
        <f t="shared" si="72"/>
        <v>0</v>
      </c>
      <c r="BT49" s="121">
        <f t="shared" si="73"/>
        <v>0</v>
      </c>
      <c r="BU49" s="121">
        <f t="shared" si="74"/>
        <v>0</v>
      </c>
      <c r="BV49" s="121">
        <f t="shared" si="75"/>
        <v>15196</v>
      </c>
      <c r="BW49" s="121">
        <f t="shared" si="76"/>
        <v>0</v>
      </c>
      <c r="BX49" s="121">
        <f t="shared" si="77"/>
        <v>15196</v>
      </c>
      <c r="BY49" s="121">
        <f t="shared" si="78"/>
        <v>0</v>
      </c>
      <c r="BZ49" s="121">
        <f t="shared" si="79"/>
        <v>0</v>
      </c>
      <c r="CA49" s="121">
        <f t="shared" si="80"/>
        <v>80938</v>
      </c>
      <c r="CB49" s="121">
        <f t="shared" si="81"/>
        <v>0</v>
      </c>
      <c r="CC49" s="121">
        <f t="shared" si="82"/>
        <v>80551</v>
      </c>
      <c r="CD49" s="121">
        <f t="shared" si="83"/>
        <v>0</v>
      </c>
      <c r="CE49" s="121">
        <f t="shared" si="84"/>
        <v>387</v>
      </c>
      <c r="CF49" s="121">
        <f t="shared" si="85"/>
        <v>0</v>
      </c>
      <c r="CG49" s="121">
        <f t="shared" si="86"/>
        <v>0</v>
      </c>
      <c r="CH49" s="121">
        <f t="shared" si="87"/>
        <v>0</v>
      </c>
      <c r="CI49" s="121">
        <f t="shared" si="88"/>
        <v>96288</v>
      </c>
    </row>
    <row r="50" spans="1:87" s="136" customFormat="1" ht="13.5" customHeight="1" x14ac:dyDescent="0.2">
      <c r="A50" s="119" t="s">
        <v>24</v>
      </c>
      <c r="B50" s="120" t="s">
        <v>393</v>
      </c>
      <c r="C50" s="119" t="s">
        <v>394</v>
      </c>
      <c r="D50" s="121">
        <f t="shared" si="47"/>
        <v>0</v>
      </c>
      <c r="E50" s="121">
        <f t="shared" si="48"/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 t="shared" si="49"/>
        <v>0</v>
      </c>
      <c r="M50" s="121">
        <f t="shared" si="50"/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 t="shared" si="51"/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 t="shared" si="52"/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0</v>
      </c>
      <c r="AC50" s="121">
        <v>0</v>
      </c>
      <c r="AD50" s="121">
        <v>0</v>
      </c>
      <c r="AE50" s="121">
        <f t="shared" si="53"/>
        <v>0</v>
      </c>
      <c r="AF50" s="121">
        <f t="shared" si="54"/>
        <v>251640</v>
      </c>
      <c r="AG50" s="121">
        <f t="shared" si="55"/>
        <v>251640</v>
      </c>
      <c r="AH50" s="121">
        <v>0</v>
      </c>
      <c r="AI50" s="121">
        <v>251640</v>
      </c>
      <c r="AJ50" s="121">
        <v>0</v>
      </c>
      <c r="AK50" s="121">
        <v>0</v>
      </c>
      <c r="AL50" s="121">
        <v>0</v>
      </c>
      <c r="AM50" s="121">
        <v>0</v>
      </c>
      <c r="AN50" s="121">
        <f t="shared" si="56"/>
        <v>221762</v>
      </c>
      <c r="AO50" s="121">
        <f t="shared" si="57"/>
        <v>20499</v>
      </c>
      <c r="AP50" s="121">
        <v>20499</v>
      </c>
      <c r="AQ50" s="121">
        <v>0</v>
      </c>
      <c r="AR50" s="121">
        <v>0</v>
      </c>
      <c r="AS50" s="121">
        <v>0</v>
      </c>
      <c r="AT50" s="121">
        <f t="shared" si="58"/>
        <v>108434</v>
      </c>
      <c r="AU50" s="121">
        <v>0</v>
      </c>
      <c r="AV50" s="121">
        <v>108434</v>
      </c>
      <c r="AW50" s="121">
        <v>0</v>
      </c>
      <c r="AX50" s="121">
        <v>0</v>
      </c>
      <c r="AY50" s="121">
        <f t="shared" si="59"/>
        <v>92829</v>
      </c>
      <c r="AZ50" s="121">
        <v>0</v>
      </c>
      <c r="BA50" s="121">
        <v>86561</v>
      </c>
      <c r="BB50" s="121">
        <v>0</v>
      </c>
      <c r="BC50" s="121">
        <v>6268</v>
      </c>
      <c r="BD50" s="121">
        <v>0</v>
      </c>
      <c r="BE50" s="121">
        <v>0</v>
      </c>
      <c r="BF50" s="121">
        <v>7676</v>
      </c>
      <c r="BG50" s="121">
        <f t="shared" si="60"/>
        <v>481078</v>
      </c>
      <c r="BH50" s="121">
        <f t="shared" si="61"/>
        <v>251640</v>
      </c>
      <c r="BI50" s="121">
        <f t="shared" si="62"/>
        <v>251640</v>
      </c>
      <c r="BJ50" s="121">
        <f t="shared" si="63"/>
        <v>0</v>
      </c>
      <c r="BK50" s="121">
        <f t="shared" si="64"/>
        <v>251640</v>
      </c>
      <c r="BL50" s="121">
        <f t="shared" si="65"/>
        <v>0</v>
      </c>
      <c r="BM50" s="121">
        <f t="shared" si="66"/>
        <v>0</v>
      </c>
      <c r="BN50" s="121">
        <f t="shared" si="67"/>
        <v>0</v>
      </c>
      <c r="BO50" s="121">
        <f t="shared" si="68"/>
        <v>0</v>
      </c>
      <c r="BP50" s="121">
        <f t="shared" si="69"/>
        <v>221762</v>
      </c>
      <c r="BQ50" s="121">
        <f t="shared" si="70"/>
        <v>20499</v>
      </c>
      <c r="BR50" s="121">
        <f t="shared" si="71"/>
        <v>20499</v>
      </c>
      <c r="BS50" s="121">
        <f t="shared" si="72"/>
        <v>0</v>
      </c>
      <c r="BT50" s="121">
        <f t="shared" si="73"/>
        <v>0</v>
      </c>
      <c r="BU50" s="121">
        <f t="shared" si="74"/>
        <v>0</v>
      </c>
      <c r="BV50" s="121">
        <f t="shared" si="75"/>
        <v>108434</v>
      </c>
      <c r="BW50" s="121">
        <f t="shared" si="76"/>
        <v>0</v>
      </c>
      <c r="BX50" s="121">
        <f t="shared" si="77"/>
        <v>108434</v>
      </c>
      <c r="BY50" s="121">
        <f t="shared" si="78"/>
        <v>0</v>
      </c>
      <c r="BZ50" s="121">
        <f t="shared" si="79"/>
        <v>0</v>
      </c>
      <c r="CA50" s="121">
        <f t="shared" si="80"/>
        <v>92829</v>
      </c>
      <c r="CB50" s="121">
        <f t="shared" si="81"/>
        <v>0</v>
      </c>
      <c r="CC50" s="121">
        <f t="shared" si="82"/>
        <v>86561</v>
      </c>
      <c r="CD50" s="121">
        <f t="shared" si="83"/>
        <v>0</v>
      </c>
      <c r="CE50" s="121">
        <f t="shared" si="84"/>
        <v>6268</v>
      </c>
      <c r="CF50" s="121">
        <f t="shared" si="85"/>
        <v>0</v>
      </c>
      <c r="CG50" s="121">
        <f t="shared" si="86"/>
        <v>0</v>
      </c>
      <c r="CH50" s="121">
        <f t="shared" si="87"/>
        <v>7676</v>
      </c>
      <c r="CI50" s="121">
        <f t="shared" si="88"/>
        <v>481078</v>
      </c>
    </row>
    <row r="51" spans="1:87" s="136" customFormat="1" ht="13.5" customHeight="1" x14ac:dyDescent="0.2">
      <c r="A51" s="119" t="s">
        <v>24</v>
      </c>
      <c r="B51" s="120" t="s">
        <v>333</v>
      </c>
      <c r="C51" s="119" t="s">
        <v>334</v>
      </c>
      <c r="D51" s="121">
        <f t="shared" si="47"/>
        <v>0</v>
      </c>
      <c r="E51" s="121">
        <f t="shared" si="48"/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 t="shared" si="49"/>
        <v>112472</v>
      </c>
      <c r="M51" s="121">
        <f t="shared" si="50"/>
        <v>40451</v>
      </c>
      <c r="N51" s="121">
        <v>13474</v>
      </c>
      <c r="O51" s="121">
        <v>0</v>
      </c>
      <c r="P51" s="121">
        <v>26977</v>
      </c>
      <c r="Q51" s="121">
        <v>0</v>
      </c>
      <c r="R51" s="121">
        <f t="shared" si="51"/>
        <v>60476</v>
      </c>
      <c r="S51" s="121">
        <v>0</v>
      </c>
      <c r="T51" s="121">
        <v>60405</v>
      </c>
      <c r="U51" s="121">
        <v>71</v>
      </c>
      <c r="V51" s="121">
        <v>0</v>
      </c>
      <c r="W51" s="121">
        <f t="shared" si="52"/>
        <v>11545</v>
      </c>
      <c r="X51" s="121">
        <v>0</v>
      </c>
      <c r="Y51" s="121">
        <v>11545</v>
      </c>
      <c r="Z51" s="121">
        <v>0</v>
      </c>
      <c r="AA51" s="121">
        <v>0</v>
      </c>
      <c r="AB51" s="121">
        <v>0</v>
      </c>
      <c r="AC51" s="121">
        <v>0</v>
      </c>
      <c r="AD51" s="121">
        <v>11416</v>
      </c>
      <c r="AE51" s="121">
        <f t="shared" si="53"/>
        <v>123888</v>
      </c>
      <c r="AF51" s="121">
        <f t="shared" si="54"/>
        <v>0</v>
      </c>
      <c r="AG51" s="121">
        <f t="shared" si="55"/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 t="shared" si="56"/>
        <v>0</v>
      </c>
      <c r="AO51" s="121">
        <f t="shared" si="57"/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 t="shared" si="58"/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 t="shared" si="59"/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 t="shared" si="60"/>
        <v>0</v>
      </c>
      <c r="BH51" s="121">
        <f t="shared" si="61"/>
        <v>0</v>
      </c>
      <c r="BI51" s="121">
        <f t="shared" si="62"/>
        <v>0</v>
      </c>
      <c r="BJ51" s="121">
        <f t="shared" si="63"/>
        <v>0</v>
      </c>
      <c r="BK51" s="121">
        <f t="shared" si="64"/>
        <v>0</v>
      </c>
      <c r="BL51" s="121">
        <f t="shared" si="65"/>
        <v>0</v>
      </c>
      <c r="BM51" s="121">
        <f t="shared" si="66"/>
        <v>0</v>
      </c>
      <c r="BN51" s="121">
        <f t="shared" si="67"/>
        <v>0</v>
      </c>
      <c r="BO51" s="121">
        <f t="shared" si="68"/>
        <v>0</v>
      </c>
      <c r="BP51" s="121">
        <f t="shared" si="69"/>
        <v>112472</v>
      </c>
      <c r="BQ51" s="121">
        <f t="shared" si="70"/>
        <v>40451</v>
      </c>
      <c r="BR51" s="121">
        <f t="shared" si="71"/>
        <v>13474</v>
      </c>
      <c r="BS51" s="121">
        <f t="shared" si="72"/>
        <v>0</v>
      </c>
      <c r="BT51" s="121">
        <f t="shared" si="73"/>
        <v>26977</v>
      </c>
      <c r="BU51" s="121">
        <f t="shared" si="74"/>
        <v>0</v>
      </c>
      <c r="BV51" s="121">
        <f t="shared" si="75"/>
        <v>60476</v>
      </c>
      <c r="BW51" s="121">
        <f t="shared" si="76"/>
        <v>0</v>
      </c>
      <c r="BX51" s="121">
        <f t="shared" si="77"/>
        <v>60405</v>
      </c>
      <c r="BY51" s="121">
        <f t="shared" si="78"/>
        <v>71</v>
      </c>
      <c r="BZ51" s="121">
        <f t="shared" si="79"/>
        <v>0</v>
      </c>
      <c r="CA51" s="121">
        <f t="shared" si="80"/>
        <v>11545</v>
      </c>
      <c r="CB51" s="121">
        <f t="shared" si="81"/>
        <v>0</v>
      </c>
      <c r="CC51" s="121">
        <f t="shared" si="82"/>
        <v>11545</v>
      </c>
      <c r="CD51" s="121">
        <f t="shared" si="83"/>
        <v>0</v>
      </c>
      <c r="CE51" s="121">
        <f t="shared" si="84"/>
        <v>0</v>
      </c>
      <c r="CF51" s="121">
        <f t="shared" si="85"/>
        <v>0</v>
      </c>
      <c r="CG51" s="121">
        <f t="shared" si="86"/>
        <v>0</v>
      </c>
      <c r="CH51" s="121">
        <f t="shared" si="87"/>
        <v>11416</v>
      </c>
      <c r="CI51" s="121">
        <f t="shared" si="88"/>
        <v>123888</v>
      </c>
    </row>
    <row r="52" spans="1:87" s="136" customFormat="1" ht="13.5" customHeight="1" x14ac:dyDescent="0.2">
      <c r="A52" s="119" t="s">
        <v>24</v>
      </c>
      <c r="B52" s="120" t="s">
        <v>383</v>
      </c>
      <c r="C52" s="119" t="s">
        <v>384</v>
      </c>
      <c r="D52" s="121">
        <f t="shared" si="47"/>
        <v>89640</v>
      </c>
      <c r="E52" s="121">
        <f t="shared" si="48"/>
        <v>89640</v>
      </c>
      <c r="F52" s="121">
        <v>0</v>
      </c>
      <c r="G52" s="121">
        <v>89640</v>
      </c>
      <c r="H52" s="121">
        <v>0</v>
      </c>
      <c r="I52" s="121">
        <v>0</v>
      </c>
      <c r="J52" s="121">
        <v>0</v>
      </c>
      <c r="K52" s="121">
        <v>0</v>
      </c>
      <c r="L52" s="121">
        <f t="shared" si="49"/>
        <v>681268</v>
      </c>
      <c r="M52" s="121">
        <f t="shared" si="50"/>
        <v>6501</v>
      </c>
      <c r="N52" s="121">
        <v>6501</v>
      </c>
      <c r="O52" s="121">
        <v>0</v>
      </c>
      <c r="P52" s="121">
        <v>0</v>
      </c>
      <c r="Q52" s="121">
        <v>0</v>
      </c>
      <c r="R52" s="121">
        <f t="shared" si="51"/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 t="shared" si="52"/>
        <v>674767</v>
      </c>
      <c r="X52" s="121">
        <v>0</v>
      </c>
      <c r="Y52" s="121">
        <v>652650</v>
      </c>
      <c r="Z52" s="121">
        <v>0</v>
      </c>
      <c r="AA52" s="121">
        <v>22117</v>
      </c>
      <c r="AB52" s="121">
        <v>0</v>
      </c>
      <c r="AC52" s="121">
        <v>0</v>
      </c>
      <c r="AD52" s="121">
        <v>0</v>
      </c>
      <c r="AE52" s="121">
        <f t="shared" si="53"/>
        <v>770908</v>
      </c>
      <c r="AF52" s="121">
        <f t="shared" si="54"/>
        <v>37452</v>
      </c>
      <c r="AG52" s="121">
        <f t="shared" si="55"/>
        <v>37452</v>
      </c>
      <c r="AH52" s="121">
        <v>0</v>
      </c>
      <c r="AI52" s="121">
        <v>37452</v>
      </c>
      <c r="AJ52" s="121">
        <v>0</v>
      </c>
      <c r="AK52" s="121">
        <v>0</v>
      </c>
      <c r="AL52" s="121">
        <v>0</v>
      </c>
      <c r="AM52" s="121">
        <v>0</v>
      </c>
      <c r="AN52" s="121">
        <f t="shared" si="56"/>
        <v>261042</v>
      </c>
      <c r="AO52" s="121">
        <f t="shared" si="57"/>
        <v>7567</v>
      </c>
      <c r="AP52" s="121">
        <v>7567</v>
      </c>
      <c r="AQ52" s="121">
        <v>0</v>
      </c>
      <c r="AR52" s="121">
        <v>0</v>
      </c>
      <c r="AS52" s="121">
        <v>0</v>
      </c>
      <c r="AT52" s="121">
        <f t="shared" si="58"/>
        <v>23880</v>
      </c>
      <c r="AU52" s="121">
        <v>0</v>
      </c>
      <c r="AV52" s="121">
        <v>23880</v>
      </c>
      <c r="AW52" s="121">
        <v>0</v>
      </c>
      <c r="AX52" s="121">
        <v>0</v>
      </c>
      <c r="AY52" s="121">
        <f t="shared" si="59"/>
        <v>229595</v>
      </c>
      <c r="AZ52" s="121">
        <v>0</v>
      </c>
      <c r="BA52" s="121">
        <v>219656</v>
      </c>
      <c r="BB52" s="121">
        <v>0</v>
      </c>
      <c r="BC52" s="121">
        <v>9939</v>
      </c>
      <c r="BD52" s="121">
        <v>0</v>
      </c>
      <c r="BE52" s="121">
        <v>0</v>
      </c>
      <c r="BF52" s="121">
        <v>0</v>
      </c>
      <c r="BG52" s="121">
        <f t="shared" si="60"/>
        <v>298494</v>
      </c>
      <c r="BH52" s="121">
        <f t="shared" si="61"/>
        <v>127092</v>
      </c>
      <c r="BI52" s="121">
        <f t="shared" si="62"/>
        <v>127092</v>
      </c>
      <c r="BJ52" s="121">
        <f t="shared" si="63"/>
        <v>0</v>
      </c>
      <c r="BK52" s="121">
        <f t="shared" si="64"/>
        <v>127092</v>
      </c>
      <c r="BL52" s="121">
        <f t="shared" si="65"/>
        <v>0</v>
      </c>
      <c r="BM52" s="121">
        <f t="shared" si="66"/>
        <v>0</v>
      </c>
      <c r="BN52" s="121">
        <f t="shared" si="67"/>
        <v>0</v>
      </c>
      <c r="BO52" s="121">
        <f t="shared" si="68"/>
        <v>0</v>
      </c>
      <c r="BP52" s="121">
        <f t="shared" si="69"/>
        <v>942310</v>
      </c>
      <c r="BQ52" s="121">
        <f t="shared" si="70"/>
        <v>14068</v>
      </c>
      <c r="BR52" s="121">
        <f t="shared" si="71"/>
        <v>14068</v>
      </c>
      <c r="BS52" s="121">
        <f t="shared" si="72"/>
        <v>0</v>
      </c>
      <c r="BT52" s="121">
        <f t="shared" si="73"/>
        <v>0</v>
      </c>
      <c r="BU52" s="121">
        <f t="shared" si="74"/>
        <v>0</v>
      </c>
      <c r="BV52" s="121">
        <f t="shared" si="75"/>
        <v>23880</v>
      </c>
      <c r="BW52" s="121">
        <f t="shared" si="76"/>
        <v>0</v>
      </c>
      <c r="BX52" s="121">
        <f t="shared" si="77"/>
        <v>23880</v>
      </c>
      <c r="BY52" s="121">
        <f t="shared" si="78"/>
        <v>0</v>
      </c>
      <c r="BZ52" s="121">
        <f t="shared" si="79"/>
        <v>0</v>
      </c>
      <c r="CA52" s="121">
        <f t="shared" si="80"/>
        <v>904362</v>
      </c>
      <c r="CB52" s="121">
        <f t="shared" si="81"/>
        <v>0</v>
      </c>
      <c r="CC52" s="121">
        <f t="shared" si="82"/>
        <v>872306</v>
      </c>
      <c r="CD52" s="121">
        <f t="shared" si="83"/>
        <v>0</v>
      </c>
      <c r="CE52" s="121">
        <f t="shared" si="84"/>
        <v>32056</v>
      </c>
      <c r="CF52" s="121">
        <f t="shared" si="85"/>
        <v>0</v>
      </c>
      <c r="CG52" s="121">
        <f t="shared" si="86"/>
        <v>0</v>
      </c>
      <c r="CH52" s="121">
        <f t="shared" si="87"/>
        <v>0</v>
      </c>
      <c r="CI52" s="121">
        <f t="shared" si="88"/>
        <v>1069402</v>
      </c>
    </row>
    <row r="53" spans="1:87" s="136" customFormat="1" ht="13.5" customHeight="1" x14ac:dyDescent="0.2">
      <c r="A53" s="119" t="s">
        <v>24</v>
      </c>
      <c r="B53" s="120" t="s">
        <v>358</v>
      </c>
      <c r="C53" s="119" t="s">
        <v>359</v>
      </c>
      <c r="D53" s="121">
        <f t="shared" si="47"/>
        <v>0</v>
      </c>
      <c r="E53" s="121">
        <f t="shared" si="48"/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 t="shared" si="49"/>
        <v>463385</v>
      </c>
      <c r="M53" s="121">
        <f t="shared" si="50"/>
        <v>55320</v>
      </c>
      <c r="N53" s="121">
        <v>48348</v>
      </c>
      <c r="O53" s="121">
        <v>0</v>
      </c>
      <c r="P53" s="121">
        <v>6972</v>
      </c>
      <c r="Q53" s="121">
        <v>0</v>
      </c>
      <c r="R53" s="121">
        <f t="shared" si="51"/>
        <v>197050</v>
      </c>
      <c r="S53" s="121">
        <v>0</v>
      </c>
      <c r="T53" s="121">
        <v>130419</v>
      </c>
      <c r="U53" s="121">
        <v>66631</v>
      </c>
      <c r="V53" s="121">
        <v>0</v>
      </c>
      <c r="W53" s="121">
        <f t="shared" si="52"/>
        <v>211015</v>
      </c>
      <c r="X53" s="121">
        <v>0</v>
      </c>
      <c r="Y53" s="121">
        <v>68554</v>
      </c>
      <c r="Z53" s="121">
        <v>66630</v>
      </c>
      <c r="AA53" s="121">
        <v>75831</v>
      </c>
      <c r="AB53" s="121">
        <v>0</v>
      </c>
      <c r="AC53" s="121">
        <v>0</v>
      </c>
      <c r="AD53" s="121">
        <v>38352</v>
      </c>
      <c r="AE53" s="121">
        <f t="shared" si="53"/>
        <v>501737</v>
      </c>
      <c r="AF53" s="121">
        <f t="shared" si="54"/>
        <v>0</v>
      </c>
      <c r="AG53" s="121">
        <f t="shared" si="55"/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 t="shared" si="56"/>
        <v>0</v>
      </c>
      <c r="AO53" s="121">
        <f t="shared" si="57"/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 t="shared" si="58"/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 t="shared" si="59"/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 t="shared" si="60"/>
        <v>0</v>
      </c>
      <c r="BH53" s="121">
        <f t="shared" si="61"/>
        <v>0</v>
      </c>
      <c r="BI53" s="121">
        <f t="shared" si="62"/>
        <v>0</v>
      </c>
      <c r="BJ53" s="121">
        <f t="shared" si="63"/>
        <v>0</v>
      </c>
      <c r="BK53" s="121">
        <f t="shared" si="64"/>
        <v>0</v>
      </c>
      <c r="BL53" s="121">
        <f t="shared" si="65"/>
        <v>0</v>
      </c>
      <c r="BM53" s="121">
        <f t="shared" si="66"/>
        <v>0</v>
      </c>
      <c r="BN53" s="121">
        <f t="shared" si="67"/>
        <v>0</v>
      </c>
      <c r="BO53" s="121">
        <f t="shared" si="68"/>
        <v>0</v>
      </c>
      <c r="BP53" s="121">
        <f t="shared" si="69"/>
        <v>463385</v>
      </c>
      <c r="BQ53" s="121">
        <f t="shared" si="70"/>
        <v>55320</v>
      </c>
      <c r="BR53" s="121">
        <f t="shared" si="71"/>
        <v>48348</v>
      </c>
      <c r="BS53" s="121">
        <f t="shared" si="72"/>
        <v>0</v>
      </c>
      <c r="BT53" s="121">
        <f t="shared" si="73"/>
        <v>6972</v>
      </c>
      <c r="BU53" s="121">
        <f t="shared" si="74"/>
        <v>0</v>
      </c>
      <c r="BV53" s="121">
        <f t="shared" si="75"/>
        <v>197050</v>
      </c>
      <c r="BW53" s="121">
        <f t="shared" si="76"/>
        <v>0</v>
      </c>
      <c r="BX53" s="121">
        <f t="shared" si="77"/>
        <v>130419</v>
      </c>
      <c r="BY53" s="121">
        <f t="shared" si="78"/>
        <v>66631</v>
      </c>
      <c r="BZ53" s="121">
        <f t="shared" si="79"/>
        <v>0</v>
      </c>
      <c r="CA53" s="121">
        <f t="shared" si="80"/>
        <v>211015</v>
      </c>
      <c r="CB53" s="121">
        <f t="shared" si="81"/>
        <v>0</v>
      </c>
      <c r="CC53" s="121">
        <f t="shared" si="82"/>
        <v>68554</v>
      </c>
      <c r="CD53" s="121">
        <f t="shared" si="83"/>
        <v>66630</v>
      </c>
      <c r="CE53" s="121">
        <f t="shared" si="84"/>
        <v>75831</v>
      </c>
      <c r="CF53" s="121">
        <f t="shared" si="85"/>
        <v>0</v>
      </c>
      <c r="CG53" s="121">
        <f t="shared" si="86"/>
        <v>0</v>
      </c>
      <c r="CH53" s="121">
        <f t="shared" si="87"/>
        <v>38352</v>
      </c>
      <c r="CI53" s="121">
        <f t="shared" si="88"/>
        <v>501737</v>
      </c>
    </row>
    <row r="54" spans="1:87" s="136" customFormat="1" ht="13.5" customHeight="1" x14ac:dyDescent="0.2">
      <c r="A54" s="119" t="s">
        <v>24</v>
      </c>
      <c r="B54" s="120" t="s">
        <v>363</v>
      </c>
      <c r="C54" s="119" t="s">
        <v>364</v>
      </c>
      <c r="D54" s="121">
        <f t="shared" si="47"/>
        <v>0</v>
      </c>
      <c r="E54" s="121">
        <f t="shared" si="48"/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 t="shared" si="49"/>
        <v>1194742</v>
      </c>
      <c r="M54" s="121">
        <f t="shared" si="50"/>
        <v>35362</v>
      </c>
      <c r="N54" s="121">
        <v>35362</v>
      </c>
      <c r="O54" s="121">
        <v>0</v>
      </c>
      <c r="P54" s="121">
        <v>0</v>
      </c>
      <c r="Q54" s="121">
        <v>0</v>
      </c>
      <c r="R54" s="121">
        <f t="shared" si="51"/>
        <v>497218</v>
      </c>
      <c r="S54" s="121">
        <v>0</v>
      </c>
      <c r="T54" s="121">
        <v>474983</v>
      </c>
      <c r="U54" s="121">
        <v>22235</v>
      </c>
      <c r="V54" s="121">
        <v>0</v>
      </c>
      <c r="W54" s="121">
        <f t="shared" si="52"/>
        <v>662162</v>
      </c>
      <c r="X54" s="121">
        <v>0</v>
      </c>
      <c r="Y54" s="121">
        <v>653196</v>
      </c>
      <c r="Z54" s="121">
        <v>8966</v>
      </c>
      <c r="AA54" s="121">
        <v>0</v>
      </c>
      <c r="AB54" s="121">
        <v>0</v>
      </c>
      <c r="AC54" s="121">
        <v>0</v>
      </c>
      <c r="AD54" s="121">
        <v>0</v>
      </c>
      <c r="AE54" s="121">
        <f t="shared" si="53"/>
        <v>1194742</v>
      </c>
      <c r="AF54" s="121">
        <f t="shared" si="54"/>
        <v>0</v>
      </c>
      <c r="AG54" s="121">
        <f t="shared" si="55"/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 t="shared" si="56"/>
        <v>529500</v>
      </c>
      <c r="AO54" s="121">
        <f t="shared" si="57"/>
        <v>20078</v>
      </c>
      <c r="AP54" s="121">
        <v>20078</v>
      </c>
      <c r="AQ54" s="121">
        <v>0</v>
      </c>
      <c r="AR54" s="121">
        <v>0</v>
      </c>
      <c r="AS54" s="121">
        <v>0</v>
      </c>
      <c r="AT54" s="121">
        <f t="shared" si="58"/>
        <v>390439</v>
      </c>
      <c r="AU54" s="121">
        <v>0</v>
      </c>
      <c r="AV54" s="121">
        <v>390439</v>
      </c>
      <c r="AW54" s="121">
        <v>0</v>
      </c>
      <c r="AX54" s="121">
        <v>0</v>
      </c>
      <c r="AY54" s="121">
        <f t="shared" si="59"/>
        <v>118983</v>
      </c>
      <c r="AZ54" s="121">
        <v>0</v>
      </c>
      <c r="BA54" s="121">
        <v>118983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 t="shared" si="60"/>
        <v>529500</v>
      </c>
      <c r="BH54" s="121">
        <f t="shared" si="61"/>
        <v>0</v>
      </c>
      <c r="BI54" s="121">
        <f t="shared" si="62"/>
        <v>0</v>
      </c>
      <c r="BJ54" s="121">
        <f t="shared" si="63"/>
        <v>0</v>
      </c>
      <c r="BK54" s="121">
        <f t="shared" si="64"/>
        <v>0</v>
      </c>
      <c r="BL54" s="121">
        <f t="shared" si="65"/>
        <v>0</v>
      </c>
      <c r="BM54" s="121">
        <f t="shared" si="66"/>
        <v>0</v>
      </c>
      <c r="BN54" s="121">
        <f t="shared" si="67"/>
        <v>0</v>
      </c>
      <c r="BO54" s="121">
        <f t="shared" si="68"/>
        <v>0</v>
      </c>
      <c r="BP54" s="121">
        <f t="shared" si="69"/>
        <v>1724242</v>
      </c>
      <c r="BQ54" s="121">
        <f t="shared" si="70"/>
        <v>55440</v>
      </c>
      <c r="BR54" s="121">
        <f t="shared" si="71"/>
        <v>55440</v>
      </c>
      <c r="BS54" s="121">
        <f t="shared" si="72"/>
        <v>0</v>
      </c>
      <c r="BT54" s="121">
        <f t="shared" si="73"/>
        <v>0</v>
      </c>
      <c r="BU54" s="121">
        <f t="shared" si="74"/>
        <v>0</v>
      </c>
      <c r="BV54" s="121">
        <f t="shared" si="75"/>
        <v>887657</v>
      </c>
      <c r="BW54" s="121">
        <f t="shared" si="76"/>
        <v>0</v>
      </c>
      <c r="BX54" s="121">
        <f t="shared" si="77"/>
        <v>865422</v>
      </c>
      <c r="BY54" s="121">
        <f t="shared" si="78"/>
        <v>22235</v>
      </c>
      <c r="BZ54" s="121">
        <f t="shared" si="79"/>
        <v>0</v>
      </c>
      <c r="CA54" s="121">
        <f t="shared" si="80"/>
        <v>781145</v>
      </c>
      <c r="CB54" s="121">
        <f t="shared" si="81"/>
        <v>0</v>
      </c>
      <c r="CC54" s="121">
        <f t="shared" si="82"/>
        <v>772179</v>
      </c>
      <c r="CD54" s="121">
        <f t="shared" si="83"/>
        <v>8966</v>
      </c>
      <c r="CE54" s="121">
        <f t="shared" si="84"/>
        <v>0</v>
      </c>
      <c r="CF54" s="121">
        <f t="shared" si="85"/>
        <v>0</v>
      </c>
      <c r="CG54" s="121">
        <f t="shared" si="86"/>
        <v>0</v>
      </c>
      <c r="CH54" s="121">
        <f t="shared" si="87"/>
        <v>0</v>
      </c>
      <c r="CI54" s="121">
        <f t="shared" si="88"/>
        <v>1724242</v>
      </c>
    </row>
    <row r="55" spans="1:87" s="136" customFormat="1" ht="13.5" customHeight="1" x14ac:dyDescent="0.2">
      <c r="A55" s="119" t="s">
        <v>24</v>
      </c>
      <c r="B55" s="120" t="s">
        <v>418</v>
      </c>
      <c r="C55" s="119" t="s">
        <v>419</v>
      </c>
      <c r="D55" s="121">
        <f t="shared" si="47"/>
        <v>403822</v>
      </c>
      <c r="E55" s="121">
        <f t="shared" si="48"/>
        <v>371102</v>
      </c>
      <c r="F55" s="121">
        <v>0</v>
      </c>
      <c r="G55" s="121">
        <v>371102</v>
      </c>
      <c r="H55" s="121">
        <v>0</v>
      </c>
      <c r="I55" s="121">
        <v>0</v>
      </c>
      <c r="J55" s="121">
        <v>32720</v>
      </c>
      <c r="K55" s="121">
        <v>0</v>
      </c>
      <c r="L55" s="121">
        <f t="shared" si="49"/>
        <v>843281</v>
      </c>
      <c r="M55" s="121">
        <f t="shared" si="50"/>
        <v>131753</v>
      </c>
      <c r="N55" s="121">
        <v>131753</v>
      </c>
      <c r="O55" s="121">
        <v>0</v>
      </c>
      <c r="P55" s="121">
        <v>0</v>
      </c>
      <c r="Q55" s="121">
        <v>0</v>
      </c>
      <c r="R55" s="121">
        <f t="shared" si="51"/>
        <v>406066</v>
      </c>
      <c r="S55" s="121">
        <v>2096</v>
      </c>
      <c r="T55" s="121">
        <v>390410</v>
      </c>
      <c r="U55" s="121">
        <v>13560</v>
      </c>
      <c r="V55" s="121">
        <v>0</v>
      </c>
      <c r="W55" s="121">
        <f t="shared" si="52"/>
        <v>305462</v>
      </c>
      <c r="X55" s="121">
        <v>74399</v>
      </c>
      <c r="Y55" s="121">
        <v>228320</v>
      </c>
      <c r="Z55" s="121">
        <v>2743</v>
      </c>
      <c r="AA55" s="121">
        <v>0</v>
      </c>
      <c r="AB55" s="121">
        <v>0</v>
      </c>
      <c r="AC55" s="121">
        <v>0</v>
      </c>
      <c r="AD55" s="121">
        <v>82254</v>
      </c>
      <c r="AE55" s="121">
        <f t="shared" si="53"/>
        <v>1329357</v>
      </c>
      <c r="AF55" s="121">
        <f t="shared" si="54"/>
        <v>0</v>
      </c>
      <c r="AG55" s="121">
        <f t="shared" si="55"/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 t="shared" si="56"/>
        <v>190370</v>
      </c>
      <c r="AO55" s="121">
        <f t="shared" si="57"/>
        <v>6</v>
      </c>
      <c r="AP55" s="121">
        <v>6</v>
      </c>
      <c r="AQ55" s="121">
        <v>0</v>
      </c>
      <c r="AR55" s="121">
        <v>0</v>
      </c>
      <c r="AS55" s="121">
        <v>0</v>
      </c>
      <c r="AT55" s="121">
        <f t="shared" si="58"/>
        <v>4112</v>
      </c>
      <c r="AU55" s="121">
        <v>0</v>
      </c>
      <c r="AV55" s="121">
        <v>4112</v>
      </c>
      <c r="AW55" s="121">
        <v>0</v>
      </c>
      <c r="AX55" s="121">
        <v>0</v>
      </c>
      <c r="AY55" s="121">
        <f t="shared" si="59"/>
        <v>186252</v>
      </c>
      <c r="AZ55" s="121">
        <v>0</v>
      </c>
      <c r="BA55" s="121">
        <v>186252</v>
      </c>
      <c r="BB55" s="121">
        <v>0</v>
      </c>
      <c r="BC55" s="121">
        <v>0</v>
      </c>
      <c r="BD55" s="121">
        <v>0</v>
      </c>
      <c r="BE55" s="121">
        <v>0</v>
      </c>
      <c r="BF55" s="121">
        <v>1848</v>
      </c>
      <c r="BG55" s="121">
        <f t="shared" si="60"/>
        <v>192218</v>
      </c>
      <c r="BH55" s="121">
        <f t="shared" si="61"/>
        <v>403822</v>
      </c>
      <c r="BI55" s="121">
        <f t="shared" si="62"/>
        <v>371102</v>
      </c>
      <c r="BJ55" s="121">
        <f t="shared" si="63"/>
        <v>0</v>
      </c>
      <c r="BK55" s="121">
        <f t="shared" si="64"/>
        <v>371102</v>
      </c>
      <c r="BL55" s="121">
        <f t="shared" si="65"/>
        <v>0</v>
      </c>
      <c r="BM55" s="121">
        <f t="shared" si="66"/>
        <v>0</v>
      </c>
      <c r="BN55" s="121">
        <f t="shared" si="67"/>
        <v>32720</v>
      </c>
      <c r="BO55" s="121">
        <f t="shared" si="68"/>
        <v>0</v>
      </c>
      <c r="BP55" s="121">
        <f t="shared" si="69"/>
        <v>1033651</v>
      </c>
      <c r="BQ55" s="121">
        <f t="shared" si="70"/>
        <v>131759</v>
      </c>
      <c r="BR55" s="121">
        <f t="shared" si="71"/>
        <v>131759</v>
      </c>
      <c r="BS55" s="121">
        <f t="shared" si="72"/>
        <v>0</v>
      </c>
      <c r="BT55" s="121">
        <f t="shared" si="73"/>
        <v>0</v>
      </c>
      <c r="BU55" s="121">
        <f t="shared" si="74"/>
        <v>0</v>
      </c>
      <c r="BV55" s="121">
        <f t="shared" si="75"/>
        <v>410178</v>
      </c>
      <c r="BW55" s="121">
        <f t="shared" si="76"/>
        <v>2096</v>
      </c>
      <c r="BX55" s="121">
        <f t="shared" si="77"/>
        <v>394522</v>
      </c>
      <c r="BY55" s="121">
        <f t="shared" si="78"/>
        <v>13560</v>
      </c>
      <c r="BZ55" s="121">
        <f t="shared" si="79"/>
        <v>0</v>
      </c>
      <c r="CA55" s="121">
        <f t="shared" si="80"/>
        <v>491714</v>
      </c>
      <c r="CB55" s="121">
        <f t="shared" si="81"/>
        <v>74399</v>
      </c>
      <c r="CC55" s="121">
        <f t="shared" si="82"/>
        <v>414572</v>
      </c>
      <c r="CD55" s="121">
        <f t="shared" si="83"/>
        <v>2743</v>
      </c>
      <c r="CE55" s="121">
        <f t="shared" si="84"/>
        <v>0</v>
      </c>
      <c r="CF55" s="121">
        <f t="shared" si="85"/>
        <v>0</v>
      </c>
      <c r="CG55" s="121">
        <f t="shared" si="86"/>
        <v>0</v>
      </c>
      <c r="CH55" s="121">
        <f t="shared" si="87"/>
        <v>84102</v>
      </c>
      <c r="CI55" s="121">
        <f t="shared" si="88"/>
        <v>1521575</v>
      </c>
    </row>
    <row r="56" spans="1:87" s="136" customFormat="1" ht="13.5" customHeight="1" x14ac:dyDescent="0.2">
      <c r="A56" s="119" t="s">
        <v>24</v>
      </c>
      <c r="B56" s="120" t="s">
        <v>368</v>
      </c>
      <c r="C56" s="119" t="s">
        <v>369</v>
      </c>
      <c r="D56" s="121">
        <f t="shared" si="47"/>
        <v>0</v>
      </c>
      <c r="E56" s="121">
        <f t="shared" si="48"/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 t="shared" si="49"/>
        <v>1105731</v>
      </c>
      <c r="M56" s="121">
        <f t="shared" si="50"/>
        <v>53392</v>
      </c>
      <c r="N56" s="121">
        <v>53392</v>
      </c>
      <c r="O56" s="121">
        <v>0</v>
      </c>
      <c r="P56" s="121">
        <v>0</v>
      </c>
      <c r="Q56" s="121">
        <v>0</v>
      </c>
      <c r="R56" s="121">
        <f t="shared" si="51"/>
        <v>2739</v>
      </c>
      <c r="S56" s="121">
        <v>0</v>
      </c>
      <c r="T56" s="121">
        <v>2739</v>
      </c>
      <c r="U56" s="121">
        <v>0</v>
      </c>
      <c r="V56" s="121">
        <v>0</v>
      </c>
      <c r="W56" s="121">
        <f t="shared" si="52"/>
        <v>1049600</v>
      </c>
      <c r="X56" s="121">
        <v>0</v>
      </c>
      <c r="Y56" s="121">
        <v>1047474</v>
      </c>
      <c r="Z56" s="121">
        <v>0</v>
      </c>
      <c r="AA56" s="121">
        <v>2126</v>
      </c>
      <c r="AB56" s="121">
        <v>0</v>
      </c>
      <c r="AC56" s="121">
        <v>0</v>
      </c>
      <c r="AD56" s="121">
        <v>4278</v>
      </c>
      <c r="AE56" s="121">
        <f t="shared" si="53"/>
        <v>1110009</v>
      </c>
      <c r="AF56" s="121">
        <f t="shared" si="54"/>
        <v>0</v>
      </c>
      <c r="AG56" s="121">
        <f t="shared" si="55"/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 t="shared" si="56"/>
        <v>0</v>
      </c>
      <c r="AO56" s="121">
        <f t="shared" si="57"/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 t="shared" si="58"/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 t="shared" si="59"/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 t="shared" si="60"/>
        <v>0</v>
      </c>
      <c r="BH56" s="121">
        <f t="shared" si="61"/>
        <v>0</v>
      </c>
      <c r="BI56" s="121">
        <f t="shared" si="62"/>
        <v>0</v>
      </c>
      <c r="BJ56" s="121">
        <f t="shared" si="63"/>
        <v>0</v>
      </c>
      <c r="BK56" s="121">
        <f t="shared" si="64"/>
        <v>0</v>
      </c>
      <c r="BL56" s="121">
        <f t="shared" si="65"/>
        <v>0</v>
      </c>
      <c r="BM56" s="121">
        <f t="shared" si="66"/>
        <v>0</v>
      </c>
      <c r="BN56" s="121">
        <f t="shared" si="67"/>
        <v>0</v>
      </c>
      <c r="BO56" s="121">
        <f t="shared" si="68"/>
        <v>0</v>
      </c>
      <c r="BP56" s="121">
        <f t="shared" si="69"/>
        <v>1105731</v>
      </c>
      <c r="BQ56" s="121">
        <f t="shared" si="70"/>
        <v>53392</v>
      </c>
      <c r="BR56" s="121">
        <f t="shared" si="71"/>
        <v>53392</v>
      </c>
      <c r="BS56" s="121">
        <f t="shared" si="72"/>
        <v>0</v>
      </c>
      <c r="BT56" s="121">
        <f t="shared" si="73"/>
        <v>0</v>
      </c>
      <c r="BU56" s="121">
        <f t="shared" si="74"/>
        <v>0</v>
      </c>
      <c r="BV56" s="121">
        <f t="shared" si="75"/>
        <v>2739</v>
      </c>
      <c r="BW56" s="121">
        <f t="shared" si="76"/>
        <v>0</v>
      </c>
      <c r="BX56" s="121">
        <f t="shared" si="77"/>
        <v>2739</v>
      </c>
      <c r="BY56" s="121">
        <f t="shared" si="78"/>
        <v>0</v>
      </c>
      <c r="BZ56" s="121">
        <f t="shared" si="79"/>
        <v>0</v>
      </c>
      <c r="CA56" s="121">
        <f t="shared" si="80"/>
        <v>1049600</v>
      </c>
      <c r="CB56" s="121">
        <f t="shared" si="81"/>
        <v>0</v>
      </c>
      <c r="CC56" s="121">
        <f t="shared" si="82"/>
        <v>1047474</v>
      </c>
      <c r="CD56" s="121">
        <f t="shared" si="83"/>
        <v>0</v>
      </c>
      <c r="CE56" s="121">
        <f t="shared" si="84"/>
        <v>2126</v>
      </c>
      <c r="CF56" s="121">
        <f t="shared" si="85"/>
        <v>0</v>
      </c>
      <c r="CG56" s="121">
        <f t="shared" si="86"/>
        <v>0</v>
      </c>
      <c r="CH56" s="121">
        <f t="shared" si="87"/>
        <v>4278</v>
      </c>
      <c r="CI56" s="121">
        <f t="shared" si="88"/>
        <v>1110009</v>
      </c>
    </row>
    <row r="57" spans="1:87" s="136" customFormat="1" ht="13.5" customHeight="1" x14ac:dyDescent="0.2">
      <c r="A57" s="119" t="s">
        <v>24</v>
      </c>
      <c r="B57" s="120" t="s">
        <v>401</v>
      </c>
      <c r="C57" s="119" t="s">
        <v>402</v>
      </c>
      <c r="D57" s="121">
        <f t="shared" si="47"/>
        <v>36104</v>
      </c>
      <c r="E57" s="121">
        <f t="shared" si="48"/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36104</v>
      </c>
      <c r="K57" s="121">
        <v>0</v>
      </c>
      <c r="L57" s="121">
        <f t="shared" si="49"/>
        <v>0</v>
      </c>
      <c r="M57" s="121">
        <f t="shared" si="50"/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 t="shared" si="51"/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 t="shared" si="52"/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0</v>
      </c>
      <c r="AC57" s="121">
        <v>0</v>
      </c>
      <c r="AD57" s="121">
        <v>80420</v>
      </c>
      <c r="AE57" s="121">
        <f t="shared" si="53"/>
        <v>116524</v>
      </c>
      <c r="AF57" s="121">
        <f t="shared" si="54"/>
        <v>0</v>
      </c>
      <c r="AG57" s="121">
        <f t="shared" si="55"/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 t="shared" si="56"/>
        <v>0</v>
      </c>
      <c r="AO57" s="121">
        <f t="shared" si="57"/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 t="shared" si="58"/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 t="shared" si="59"/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 t="shared" si="60"/>
        <v>0</v>
      </c>
      <c r="BH57" s="121">
        <f t="shared" si="61"/>
        <v>36104</v>
      </c>
      <c r="BI57" s="121">
        <f t="shared" si="62"/>
        <v>0</v>
      </c>
      <c r="BJ57" s="121">
        <f t="shared" si="63"/>
        <v>0</v>
      </c>
      <c r="BK57" s="121">
        <f t="shared" si="64"/>
        <v>0</v>
      </c>
      <c r="BL57" s="121">
        <f t="shared" si="65"/>
        <v>0</v>
      </c>
      <c r="BM57" s="121">
        <f t="shared" si="66"/>
        <v>0</v>
      </c>
      <c r="BN57" s="121">
        <f t="shared" si="67"/>
        <v>36104</v>
      </c>
      <c r="BO57" s="121">
        <f t="shared" si="68"/>
        <v>0</v>
      </c>
      <c r="BP57" s="121">
        <f t="shared" si="69"/>
        <v>0</v>
      </c>
      <c r="BQ57" s="121">
        <f t="shared" si="70"/>
        <v>0</v>
      </c>
      <c r="BR57" s="121">
        <f t="shared" si="71"/>
        <v>0</v>
      </c>
      <c r="BS57" s="121">
        <f t="shared" si="72"/>
        <v>0</v>
      </c>
      <c r="BT57" s="121">
        <f t="shared" si="73"/>
        <v>0</v>
      </c>
      <c r="BU57" s="121">
        <f t="shared" si="74"/>
        <v>0</v>
      </c>
      <c r="BV57" s="121">
        <f t="shared" si="75"/>
        <v>0</v>
      </c>
      <c r="BW57" s="121">
        <f t="shared" si="76"/>
        <v>0</v>
      </c>
      <c r="BX57" s="121">
        <f t="shared" si="77"/>
        <v>0</v>
      </c>
      <c r="BY57" s="121">
        <f t="shared" si="78"/>
        <v>0</v>
      </c>
      <c r="BZ57" s="121">
        <f t="shared" si="79"/>
        <v>0</v>
      </c>
      <c r="CA57" s="121">
        <f t="shared" si="80"/>
        <v>0</v>
      </c>
      <c r="CB57" s="121">
        <f t="shared" si="81"/>
        <v>0</v>
      </c>
      <c r="CC57" s="121">
        <f t="shared" si="82"/>
        <v>0</v>
      </c>
      <c r="CD57" s="121">
        <f t="shared" si="83"/>
        <v>0</v>
      </c>
      <c r="CE57" s="121">
        <f t="shared" si="84"/>
        <v>0</v>
      </c>
      <c r="CF57" s="121">
        <f t="shared" si="85"/>
        <v>0</v>
      </c>
      <c r="CG57" s="121">
        <f t="shared" si="86"/>
        <v>0</v>
      </c>
      <c r="CH57" s="121">
        <f t="shared" si="87"/>
        <v>80420</v>
      </c>
      <c r="CI57" s="121">
        <f t="shared" si="88"/>
        <v>116524</v>
      </c>
    </row>
    <row r="58" spans="1:87" s="136" customFormat="1" ht="13.5" customHeight="1" x14ac:dyDescent="0.2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2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2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2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2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2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2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2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2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2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2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2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2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2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2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2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2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2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2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2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2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2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2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2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2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2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2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2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2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2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2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2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2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2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2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2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2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2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2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2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2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2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2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2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2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2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2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2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2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2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2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2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2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2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2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2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2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2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2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2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2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2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2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2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2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2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2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2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2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2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2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2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2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2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2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2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2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2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2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2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2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2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2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2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2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2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2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2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2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2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2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2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2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2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2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2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2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2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2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2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2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2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2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2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2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2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2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2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2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2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2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2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2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2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2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2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2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2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2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2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2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2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2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2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2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2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2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2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2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2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2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2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2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2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2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2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2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2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2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2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2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2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2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2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2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2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2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2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2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2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2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2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2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2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2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2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2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2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2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2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2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2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2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2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2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2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2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2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2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2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2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2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2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2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2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2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2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2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2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2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2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2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2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2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2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2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2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2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2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2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2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2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2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2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2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2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2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2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2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2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2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2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2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2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2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2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2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2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2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2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2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2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2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2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2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2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2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2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2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2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2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2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2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2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2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2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2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2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2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2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2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2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2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2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2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2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2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2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2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2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2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2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2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2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2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2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2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2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2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2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2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2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2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2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2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2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2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2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2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2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2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2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2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2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2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2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2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2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2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2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2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2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2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2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2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2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2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2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2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2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2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2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2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2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2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2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2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2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2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2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2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2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2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2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2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2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2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2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2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2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2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2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2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2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2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2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2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2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2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2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2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2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2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2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2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2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2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2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2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2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2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2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2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2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2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2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2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2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2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2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2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2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2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2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2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2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2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2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2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2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2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2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2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2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2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2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2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2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2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2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2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2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2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2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2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2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2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2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2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2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2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2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2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2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2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2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2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2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2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2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2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2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2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2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2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2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2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2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2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2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2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2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2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2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2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2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2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2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2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2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2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2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2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2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2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2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2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2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2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2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2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2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2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2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2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2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2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2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2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2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2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2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2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2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2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2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2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2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2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2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2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2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2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2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2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2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2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2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2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2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2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2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2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2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2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2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2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2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2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2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2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2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2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2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2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2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2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2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2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2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2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2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2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2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2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2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2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2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2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2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2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2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2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2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2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2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2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2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2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2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2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2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2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2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2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2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2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2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2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2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2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2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2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2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2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2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2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2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2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2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2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2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2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2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2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2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2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2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2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2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2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2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2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2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2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2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2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2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2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2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2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2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2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2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2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2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2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2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2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2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2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2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2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2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2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2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2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2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2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2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2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2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2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2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2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2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2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2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2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2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2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2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2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2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2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2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2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2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2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2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2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2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2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2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2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2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2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2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2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2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2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2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2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2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2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2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2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2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2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2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2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2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2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2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2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2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2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2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2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2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2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2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2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2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2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2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2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2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2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2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2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2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2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2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2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2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2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2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2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2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2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2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2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2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2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2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2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2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2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2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2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2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2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2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2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2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2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2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2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2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2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2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2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2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2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2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2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2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2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2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2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2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2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2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2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2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2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2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2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2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2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2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2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2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2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2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2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2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2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2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2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2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2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2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2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2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2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2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2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2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2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2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2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2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2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2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2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2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2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2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2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2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2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2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2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2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2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2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2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2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2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2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2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2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2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2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2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2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2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2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2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2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2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2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2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2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2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2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2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2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2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2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2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2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2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2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2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2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2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2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2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2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2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2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2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2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2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2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2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2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2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2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2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2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2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2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2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2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2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2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2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2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2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2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2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2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2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2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2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2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2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2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2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2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2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2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2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2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2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2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2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2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2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2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2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2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2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2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2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2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2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2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2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2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2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2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2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2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2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2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2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2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2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2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2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2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2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2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2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2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2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2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2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2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2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2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2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2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2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2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2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2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2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2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2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2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2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2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2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2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2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2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2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2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2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2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2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2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2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2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2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2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2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2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2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2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2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2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2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2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2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2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2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2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2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2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2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2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2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2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2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2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2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2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2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2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2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2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2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2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2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2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2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2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2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2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2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2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2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2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2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2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2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2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2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2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2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2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2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2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2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2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2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2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2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2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2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2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2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2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2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2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2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2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2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2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2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2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2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2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2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2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2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2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2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2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2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2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2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2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2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2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2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2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2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2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2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2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2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2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2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2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2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2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2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2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2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2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2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2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2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2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2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2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2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2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2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2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2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2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2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2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2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2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2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2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2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2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2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2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2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2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2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2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2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2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2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2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2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2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2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2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2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57">
    <sortCondition ref="A8:A57"/>
    <sortCondition ref="B8:B57"/>
    <sortCondition ref="C8:C5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56" man="1"/>
    <brk id="67" min="1" max="5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12.6640625" style="49" customWidth="1"/>
    <col min="4" max="9" width="13.88671875" style="54" customWidth="1"/>
    <col min="10" max="10" width="6.6640625" style="53" customWidth="1"/>
    <col min="11" max="11" width="35.6640625" style="49" customWidth="1"/>
    <col min="12" max="17" width="13.88671875" style="54" customWidth="1"/>
    <col min="18" max="18" width="6.6640625" style="53" customWidth="1"/>
    <col min="19" max="19" width="35.6640625" style="49" customWidth="1"/>
    <col min="20" max="25" width="13.88671875" style="54" customWidth="1"/>
    <col min="26" max="26" width="6.6640625" style="53" customWidth="1"/>
    <col min="27" max="27" width="35.6640625" style="49" customWidth="1"/>
    <col min="28" max="33" width="13.88671875" style="54" customWidth="1"/>
    <col min="34" max="34" width="6.6640625" style="53" customWidth="1"/>
    <col min="35" max="35" width="35.6640625" style="49" customWidth="1"/>
    <col min="36" max="41" width="13.88671875" style="54" customWidth="1"/>
    <col min="42" max="42" width="6.6640625" style="53" customWidth="1"/>
    <col min="43" max="43" width="35.6640625" style="49" customWidth="1"/>
    <col min="44" max="49" width="13.88671875" style="54" customWidth="1"/>
    <col min="50" max="50" width="6.6640625" style="53" customWidth="1"/>
    <col min="51" max="51" width="35.6640625" style="49" customWidth="1"/>
    <col min="52" max="52" width="14.109375" style="54" customWidth="1"/>
    <col min="53" max="57" width="13.88671875" style="54" customWidth="1"/>
    <col min="58" max="16384" width="9" style="49"/>
  </cols>
  <sheetData>
    <row r="1" spans="1:57" ht="16.2" x14ac:dyDescent="0.2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2">
      <c r="A2" s="169" t="s">
        <v>269</v>
      </c>
      <c r="B2" s="161" t="s">
        <v>270</v>
      </c>
      <c r="C2" s="173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2">
      <c r="A3" s="170"/>
      <c r="B3" s="162"/>
      <c r="C3" s="174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2">
      <c r="A4" s="170"/>
      <c r="B4" s="162"/>
      <c r="C4" s="172"/>
      <c r="D4" s="108" t="s">
        <v>308</v>
      </c>
      <c r="E4" s="101"/>
      <c r="F4" s="107"/>
      <c r="G4" s="108" t="s">
        <v>309</v>
      </c>
      <c r="H4" s="101"/>
      <c r="I4" s="107"/>
      <c r="J4" s="169" t="s">
        <v>316</v>
      </c>
      <c r="K4" s="171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9" t="s">
        <v>316</v>
      </c>
      <c r="S4" s="171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9" t="s">
        <v>316</v>
      </c>
      <c r="AA4" s="171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9" t="s">
        <v>316</v>
      </c>
      <c r="AI4" s="171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9" t="s">
        <v>316</v>
      </c>
      <c r="AQ4" s="171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9" t="s">
        <v>316</v>
      </c>
      <c r="AY4" s="171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2">
      <c r="A5" s="170"/>
      <c r="B5" s="162"/>
      <c r="C5" s="172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70"/>
      <c r="K5" s="172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70"/>
      <c r="S5" s="172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70"/>
      <c r="AA5" s="172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70"/>
      <c r="AI5" s="172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70"/>
      <c r="AQ5" s="172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70"/>
      <c r="AY5" s="172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2">
      <c r="A6" s="170"/>
      <c r="B6" s="162"/>
      <c r="C6" s="172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70"/>
      <c r="K6" s="172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70"/>
      <c r="S6" s="172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70"/>
      <c r="AA6" s="172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70"/>
      <c r="AI6" s="172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70"/>
      <c r="AQ6" s="172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70"/>
      <c r="AY6" s="172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2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279</v>
      </c>
      <c r="D7" s="140">
        <f t="shared" ref="D7:D42" si="0">SUM(L7,T7,AB7,AJ7,AR7,AZ7)</f>
        <v>682753</v>
      </c>
      <c r="E7" s="140">
        <f t="shared" ref="E7:E42" si="1">SUM(M7,U7,AC7,AK7,AS7,BA7)</f>
        <v>4933520</v>
      </c>
      <c r="F7" s="140">
        <f t="shared" ref="F7:F42" si="2">SUM(D7:E7)</f>
        <v>5616273</v>
      </c>
      <c r="G7" s="140">
        <f t="shared" ref="G7:G42" si="3">SUM(O7,W7,AE7,AM7,AU7,BC7)</f>
        <v>0</v>
      </c>
      <c r="H7" s="140">
        <f t="shared" ref="H7:H42" si="4">SUM(P7,X7,AF7,AN7,AV7,BD7)</f>
        <v>2506497</v>
      </c>
      <c r="I7" s="140">
        <f t="shared" ref="I7:I42" si="5">SUM(G7:H7)</f>
        <v>2506497</v>
      </c>
      <c r="J7" s="141">
        <f>COUNTIF(J$8:J$1000,"&lt;&gt;")</f>
        <v>25</v>
      </c>
      <c r="K7" s="141">
        <f>COUNTIF(K$8:K$1000,"&lt;&gt;")</f>
        <v>25</v>
      </c>
      <c r="L7" s="140">
        <f>SUM(L$8:L$1000)</f>
        <v>548082</v>
      </c>
      <c r="M7" s="140">
        <f>SUM(M$8:M$1000)</f>
        <v>4201175</v>
      </c>
      <c r="N7" s="140">
        <f t="shared" ref="N7:N42" si="6">IF(AND(L7&lt;&gt;"",M7&lt;&gt;""),SUM(L7:M7),"")</f>
        <v>4749257</v>
      </c>
      <c r="O7" s="140">
        <f>SUM(O$8:O$1000)</f>
        <v>0</v>
      </c>
      <c r="P7" s="140">
        <f>SUM(P$8:P$1000)</f>
        <v>2109345</v>
      </c>
      <c r="Q7" s="140">
        <f t="shared" ref="Q7:Q42" si="7">IF(AND(O7&lt;&gt;"",P7&lt;&gt;""),SUM(O7:P7),"")</f>
        <v>2109345</v>
      </c>
      <c r="R7" s="141">
        <f>COUNTIF(R$8:R$1000,"&lt;&gt;")</f>
        <v>7</v>
      </c>
      <c r="S7" s="141">
        <f>COUNTIF(S$8:S$1000,"&lt;&gt;")</f>
        <v>7</v>
      </c>
      <c r="T7" s="140">
        <f>SUM(T$8:T$1000)</f>
        <v>107093</v>
      </c>
      <c r="U7" s="140">
        <f>SUM(U$8:U$1000)</f>
        <v>377386</v>
      </c>
      <c r="V7" s="140">
        <f t="shared" ref="V7:V42" si="8">IF(AND(T7&lt;&gt;"",U7&lt;&gt;""),SUM(T7:U7),"")</f>
        <v>484479</v>
      </c>
      <c r="W7" s="140">
        <f>SUM(W$8:W$1000)</f>
        <v>0</v>
      </c>
      <c r="X7" s="140">
        <f>SUM(X$8:X$1000)</f>
        <v>295971</v>
      </c>
      <c r="Y7" s="140">
        <f t="shared" ref="Y7:Y42" si="9">IF(AND(W7&lt;&gt;"",X7&lt;&gt;""),SUM(W7:X7),"")</f>
        <v>295971</v>
      </c>
      <c r="Z7" s="141">
        <f>COUNTIF(Z$8:Z$1000,"&lt;&gt;")</f>
        <v>1</v>
      </c>
      <c r="AA7" s="141">
        <f>COUNTIF(AA$8:AA$1000,"&lt;&gt;")</f>
        <v>1</v>
      </c>
      <c r="AB7" s="140">
        <f>SUM(AB$8:AB$1000)</f>
        <v>27578</v>
      </c>
      <c r="AC7" s="140">
        <f>SUM(AC$8:AC$1000)</f>
        <v>354959</v>
      </c>
      <c r="AD7" s="140">
        <f t="shared" ref="AD7:AD42" si="10">IF(AND(AB7&lt;&gt;"",AC7&lt;&gt;""),SUM(AB7:AC7),"")</f>
        <v>382537</v>
      </c>
      <c r="AE7" s="140">
        <f>SUM(AE$8:AE$1000)</f>
        <v>0</v>
      </c>
      <c r="AF7" s="140">
        <f>SUM(AF$8:AF$1000)</f>
        <v>101181</v>
      </c>
      <c r="AG7" s="140">
        <f t="shared" ref="AG7:AG42" si="11">IF(AND(AE7&lt;&gt;"",AF7&lt;&gt;""),SUM(AE7:AF7),"")</f>
        <v>101181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 t="shared" ref="AL7:AL42" si="12"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 t="shared" ref="AO7:AO42" si="13"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 t="shared" ref="AT7:AT42" si="14"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 t="shared" ref="AW7:AW42" si="15"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 t="shared" ref="BB7:BB42" si="16"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 t="shared" ref="BE7:BE42" si="17">IF(AND(BC7&lt;&gt;"",BD7&lt;&gt;""),SUM(BC7:BD7),"")</f>
        <v>0</v>
      </c>
    </row>
    <row r="8" spans="1:57" s="136" customFormat="1" ht="13.5" customHeight="1" x14ac:dyDescent="0.2">
      <c r="A8" s="119" t="s">
        <v>24</v>
      </c>
      <c r="B8" s="120" t="s">
        <v>324</v>
      </c>
      <c r="C8" s="119" t="s">
        <v>325</v>
      </c>
      <c r="D8" s="121">
        <f t="shared" si="0"/>
        <v>0</v>
      </c>
      <c r="E8" s="121">
        <f t="shared" si="1"/>
        <v>0</v>
      </c>
      <c r="F8" s="121">
        <f t="shared" si="2"/>
        <v>0</v>
      </c>
      <c r="G8" s="121">
        <f t="shared" si="3"/>
        <v>0</v>
      </c>
      <c r="H8" s="121">
        <f t="shared" si="4"/>
        <v>0</v>
      </c>
      <c r="I8" s="121">
        <f t="shared" si="5"/>
        <v>0</v>
      </c>
      <c r="J8" s="120"/>
      <c r="K8" s="119"/>
      <c r="L8" s="121"/>
      <c r="M8" s="121"/>
      <c r="N8" s="121" t="str">
        <f t="shared" si="6"/>
        <v/>
      </c>
      <c r="O8" s="121"/>
      <c r="P8" s="121"/>
      <c r="Q8" s="121" t="str">
        <f t="shared" si="7"/>
        <v/>
      </c>
      <c r="R8" s="120"/>
      <c r="S8" s="119"/>
      <c r="T8" s="121"/>
      <c r="U8" s="121"/>
      <c r="V8" s="121" t="str">
        <f t="shared" si="8"/>
        <v/>
      </c>
      <c r="W8" s="121"/>
      <c r="X8" s="121"/>
      <c r="Y8" s="121" t="str">
        <f t="shared" si="9"/>
        <v/>
      </c>
      <c r="Z8" s="120"/>
      <c r="AA8" s="119"/>
      <c r="AB8" s="121"/>
      <c r="AC8" s="121"/>
      <c r="AD8" s="121" t="str">
        <f t="shared" si="10"/>
        <v/>
      </c>
      <c r="AE8" s="121"/>
      <c r="AF8" s="121"/>
      <c r="AG8" s="121" t="str">
        <f t="shared" si="11"/>
        <v/>
      </c>
      <c r="AH8" s="120"/>
      <c r="AI8" s="119"/>
      <c r="AJ8" s="121"/>
      <c r="AK8" s="121"/>
      <c r="AL8" s="121" t="str">
        <f t="shared" si="12"/>
        <v/>
      </c>
      <c r="AM8" s="121"/>
      <c r="AN8" s="121"/>
      <c r="AO8" s="121" t="str">
        <f t="shared" si="13"/>
        <v/>
      </c>
      <c r="AP8" s="120"/>
      <c r="AQ8" s="119"/>
      <c r="AR8" s="121"/>
      <c r="AS8" s="121"/>
      <c r="AT8" s="121" t="str">
        <f t="shared" si="14"/>
        <v/>
      </c>
      <c r="AU8" s="121"/>
      <c r="AV8" s="121"/>
      <c r="AW8" s="121" t="str">
        <f t="shared" si="15"/>
        <v/>
      </c>
      <c r="AX8" s="120"/>
      <c r="AY8" s="119"/>
      <c r="AZ8" s="121"/>
      <c r="BA8" s="121"/>
      <c r="BB8" s="121" t="str">
        <f t="shared" si="16"/>
        <v/>
      </c>
      <c r="BC8" s="121"/>
      <c r="BD8" s="121"/>
      <c r="BE8" s="121" t="str">
        <f t="shared" si="17"/>
        <v/>
      </c>
    </row>
    <row r="9" spans="1:57" s="136" customFormat="1" ht="13.5" customHeight="1" x14ac:dyDescent="0.2">
      <c r="A9" s="119" t="s">
        <v>24</v>
      </c>
      <c r="B9" s="120" t="s">
        <v>327</v>
      </c>
      <c r="C9" s="119" t="s">
        <v>328</v>
      </c>
      <c r="D9" s="121">
        <f t="shared" si="0"/>
        <v>0</v>
      </c>
      <c r="E9" s="121">
        <f t="shared" si="1"/>
        <v>0</v>
      </c>
      <c r="F9" s="121">
        <f t="shared" si="2"/>
        <v>0</v>
      </c>
      <c r="G9" s="121">
        <f t="shared" si="3"/>
        <v>0</v>
      </c>
      <c r="H9" s="121">
        <f t="shared" si="4"/>
        <v>0</v>
      </c>
      <c r="I9" s="121">
        <f t="shared" si="5"/>
        <v>0</v>
      </c>
      <c r="J9" s="120"/>
      <c r="K9" s="119"/>
      <c r="L9" s="121"/>
      <c r="M9" s="121"/>
      <c r="N9" s="121" t="str">
        <f t="shared" si="6"/>
        <v/>
      </c>
      <c r="O9" s="121"/>
      <c r="P9" s="121"/>
      <c r="Q9" s="121" t="str">
        <f t="shared" si="7"/>
        <v/>
      </c>
      <c r="R9" s="120"/>
      <c r="S9" s="119"/>
      <c r="T9" s="121"/>
      <c r="U9" s="121"/>
      <c r="V9" s="121" t="str">
        <f t="shared" si="8"/>
        <v/>
      </c>
      <c r="W9" s="121"/>
      <c r="X9" s="121"/>
      <c r="Y9" s="121" t="str">
        <f t="shared" si="9"/>
        <v/>
      </c>
      <c r="Z9" s="120"/>
      <c r="AA9" s="119"/>
      <c r="AB9" s="121"/>
      <c r="AC9" s="121"/>
      <c r="AD9" s="121" t="str">
        <f t="shared" si="10"/>
        <v/>
      </c>
      <c r="AE9" s="121"/>
      <c r="AF9" s="121"/>
      <c r="AG9" s="121" t="str">
        <f t="shared" si="11"/>
        <v/>
      </c>
      <c r="AH9" s="120"/>
      <c r="AI9" s="119"/>
      <c r="AJ9" s="121"/>
      <c r="AK9" s="121"/>
      <c r="AL9" s="121" t="str">
        <f t="shared" si="12"/>
        <v/>
      </c>
      <c r="AM9" s="121"/>
      <c r="AN9" s="121"/>
      <c r="AO9" s="121" t="str">
        <f t="shared" si="13"/>
        <v/>
      </c>
      <c r="AP9" s="120"/>
      <c r="AQ9" s="119"/>
      <c r="AR9" s="121"/>
      <c r="AS9" s="121"/>
      <c r="AT9" s="121" t="str">
        <f t="shared" si="14"/>
        <v/>
      </c>
      <c r="AU9" s="121"/>
      <c r="AV9" s="121"/>
      <c r="AW9" s="121" t="str">
        <f t="shared" si="15"/>
        <v/>
      </c>
      <c r="AX9" s="120"/>
      <c r="AY9" s="119"/>
      <c r="AZ9" s="121"/>
      <c r="BA9" s="121"/>
      <c r="BB9" s="121" t="str">
        <f t="shared" si="16"/>
        <v/>
      </c>
      <c r="BC9" s="121"/>
      <c r="BD9" s="121"/>
      <c r="BE9" s="121" t="str">
        <f t="shared" si="17"/>
        <v/>
      </c>
    </row>
    <row r="10" spans="1:57" s="136" customFormat="1" ht="13.5" customHeight="1" x14ac:dyDescent="0.2">
      <c r="A10" s="119" t="s">
        <v>24</v>
      </c>
      <c r="B10" s="120" t="s">
        <v>330</v>
      </c>
      <c r="C10" s="119" t="s">
        <v>331</v>
      </c>
      <c r="D10" s="121">
        <f t="shared" si="0"/>
        <v>0</v>
      </c>
      <c r="E10" s="121">
        <f t="shared" si="1"/>
        <v>50798</v>
      </c>
      <c r="F10" s="121">
        <f t="shared" si="2"/>
        <v>50798</v>
      </c>
      <c r="G10" s="121">
        <f t="shared" si="3"/>
        <v>0</v>
      </c>
      <c r="H10" s="121">
        <f t="shared" si="4"/>
        <v>0</v>
      </c>
      <c r="I10" s="121">
        <f t="shared" si="5"/>
        <v>0</v>
      </c>
      <c r="J10" s="120" t="s">
        <v>333</v>
      </c>
      <c r="K10" s="119" t="s">
        <v>334</v>
      </c>
      <c r="L10" s="121">
        <v>0</v>
      </c>
      <c r="M10" s="121">
        <v>50798</v>
      </c>
      <c r="N10" s="121">
        <f t="shared" si="6"/>
        <v>50798</v>
      </c>
      <c r="O10" s="121">
        <v>0</v>
      </c>
      <c r="P10" s="121">
        <v>0</v>
      </c>
      <c r="Q10" s="121">
        <f t="shared" si="7"/>
        <v>0</v>
      </c>
      <c r="R10" s="120"/>
      <c r="S10" s="119"/>
      <c r="T10" s="121"/>
      <c r="U10" s="121"/>
      <c r="V10" s="121" t="str">
        <f t="shared" si="8"/>
        <v/>
      </c>
      <c r="W10" s="121"/>
      <c r="X10" s="121"/>
      <c r="Y10" s="121" t="str">
        <f t="shared" si="9"/>
        <v/>
      </c>
      <c r="Z10" s="120"/>
      <c r="AA10" s="119"/>
      <c r="AB10" s="121"/>
      <c r="AC10" s="121"/>
      <c r="AD10" s="121" t="str">
        <f t="shared" si="10"/>
        <v/>
      </c>
      <c r="AE10" s="121"/>
      <c r="AF10" s="121"/>
      <c r="AG10" s="121" t="str">
        <f t="shared" si="11"/>
        <v/>
      </c>
      <c r="AH10" s="120"/>
      <c r="AI10" s="119"/>
      <c r="AJ10" s="121"/>
      <c r="AK10" s="121"/>
      <c r="AL10" s="121" t="str">
        <f t="shared" si="12"/>
        <v/>
      </c>
      <c r="AM10" s="121"/>
      <c r="AN10" s="121"/>
      <c r="AO10" s="121" t="str">
        <f t="shared" si="13"/>
        <v/>
      </c>
      <c r="AP10" s="120"/>
      <c r="AQ10" s="119"/>
      <c r="AR10" s="121"/>
      <c r="AS10" s="121"/>
      <c r="AT10" s="121" t="str">
        <f t="shared" si="14"/>
        <v/>
      </c>
      <c r="AU10" s="121"/>
      <c r="AV10" s="121"/>
      <c r="AW10" s="121" t="str">
        <f t="shared" si="15"/>
        <v/>
      </c>
      <c r="AX10" s="120"/>
      <c r="AY10" s="119"/>
      <c r="AZ10" s="121"/>
      <c r="BA10" s="121"/>
      <c r="BB10" s="121" t="str">
        <f t="shared" si="16"/>
        <v/>
      </c>
      <c r="BC10" s="121"/>
      <c r="BD10" s="121"/>
      <c r="BE10" s="121" t="str">
        <f t="shared" si="17"/>
        <v/>
      </c>
    </row>
    <row r="11" spans="1:57" s="136" customFormat="1" ht="13.5" customHeight="1" x14ac:dyDescent="0.2">
      <c r="A11" s="119" t="s">
        <v>24</v>
      </c>
      <c r="B11" s="120" t="s">
        <v>335</v>
      </c>
      <c r="C11" s="119" t="s">
        <v>336</v>
      </c>
      <c r="D11" s="121">
        <f t="shared" si="0"/>
        <v>0</v>
      </c>
      <c r="E11" s="121">
        <f t="shared" si="1"/>
        <v>0</v>
      </c>
      <c r="F11" s="121">
        <f t="shared" si="2"/>
        <v>0</v>
      </c>
      <c r="G11" s="121">
        <f t="shared" si="3"/>
        <v>0</v>
      </c>
      <c r="H11" s="121">
        <f t="shared" si="4"/>
        <v>0</v>
      </c>
      <c r="I11" s="121">
        <f t="shared" si="5"/>
        <v>0</v>
      </c>
      <c r="J11" s="120"/>
      <c r="K11" s="119"/>
      <c r="L11" s="121"/>
      <c r="M11" s="121"/>
      <c r="N11" s="121" t="str">
        <f t="shared" si="6"/>
        <v/>
      </c>
      <c r="O11" s="121"/>
      <c r="P11" s="121"/>
      <c r="Q11" s="121" t="str">
        <f t="shared" si="7"/>
        <v/>
      </c>
      <c r="R11" s="120"/>
      <c r="S11" s="119"/>
      <c r="T11" s="121"/>
      <c r="U11" s="121"/>
      <c r="V11" s="121" t="str">
        <f t="shared" si="8"/>
        <v/>
      </c>
      <c r="W11" s="121"/>
      <c r="X11" s="121"/>
      <c r="Y11" s="121" t="str">
        <f t="shared" si="9"/>
        <v/>
      </c>
      <c r="Z11" s="120"/>
      <c r="AA11" s="119"/>
      <c r="AB11" s="121"/>
      <c r="AC11" s="121"/>
      <c r="AD11" s="121" t="str">
        <f t="shared" si="10"/>
        <v/>
      </c>
      <c r="AE11" s="121"/>
      <c r="AF11" s="121"/>
      <c r="AG11" s="121" t="str">
        <f t="shared" si="11"/>
        <v/>
      </c>
      <c r="AH11" s="120"/>
      <c r="AI11" s="119"/>
      <c r="AJ11" s="121"/>
      <c r="AK11" s="121"/>
      <c r="AL11" s="121" t="str">
        <f t="shared" si="12"/>
        <v/>
      </c>
      <c r="AM11" s="121"/>
      <c r="AN11" s="121"/>
      <c r="AO11" s="121" t="str">
        <f t="shared" si="13"/>
        <v/>
      </c>
      <c r="AP11" s="120"/>
      <c r="AQ11" s="119"/>
      <c r="AR11" s="121"/>
      <c r="AS11" s="121"/>
      <c r="AT11" s="121" t="str">
        <f t="shared" si="14"/>
        <v/>
      </c>
      <c r="AU11" s="121"/>
      <c r="AV11" s="121"/>
      <c r="AW11" s="121" t="str">
        <f t="shared" si="15"/>
        <v/>
      </c>
      <c r="AX11" s="120"/>
      <c r="AY11" s="119"/>
      <c r="AZ11" s="121"/>
      <c r="BA11" s="121"/>
      <c r="BB11" s="121" t="str">
        <f t="shared" si="16"/>
        <v/>
      </c>
      <c r="BC11" s="121"/>
      <c r="BD11" s="121"/>
      <c r="BE11" s="121" t="str">
        <f t="shared" si="17"/>
        <v/>
      </c>
    </row>
    <row r="12" spans="1:57" s="136" customFormat="1" ht="13.5" customHeight="1" x14ac:dyDescent="0.2">
      <c r="A12" s="119" t="s">
        <v>24</v>
      </c>
      <c r="B12" s="120" t="s">
        <v>338</v>
      </c>
      <c r="C12" s="119" t="s">
        <v>339</v>
      </c>
      <c r="D12" s="121">
        <f t="shared" si="0"/>
        <v>0</v>
      </c>
      <c r="E12" s="121">
        <f t="shared" si="1"/>
        <v>0</v>
      </c>
      <c r="F12" s="121">
        <f t="shared" si="2"/>
        <v>0</v>
      </c>
      <c r="G12" s="121">
        <f t="shared" si="3"/>
        <v>0</v>
      </c>
      <c r="H12" s="121">
        <f t="shared" si="4"/>
        <v>0</v>
      </c>
      <c r="I12" s="121">
        <f t="shared" si="5"/>
        <v>0</v>
      </c>
      <c r="J12" s="120"/>
      <c r="K12" s="119"/>
      <c r="L12" s="121"/>
      <c r="M12" s="121"/>
      <c r="N12" s="121" t="str">
        <f t="shared" si="6"/>
        <v/>
      </c>
      <c r="O12" s="121"/>
      <c r="P12" s="121"/>
      <c r="Q12" s="121" t="str">
        <f t="shared" si="7"/>
        <v/>
      </c>
      <c r="R12" s="120"/>
      <c r="S12" s="119"/>
      <c r="T12" s="121"/>
      <c r="U12" s="121"/>
      <c r="V12" s="121" t="str">
        <f t="shared" si="8"/>
        <v/>
      </c>
      <c r="W12" s="121"/>
      <c r="X12" s="121"/>
      <c r="Y12" s="121" t="str">
        <f t="shared" si="9"/>
        <v/>
      </c>
      <c r="Z12" s="120"/>
      <c r="AA12" s="119"/>
      <c r="AB12" s="121"/>
      <c r="AC12" s="121"/>
      <c r="AD12" s="121" t="str">
        <f t="shared" si="10"/>
        <v/>
      </c>
      <c r="AE12" s="121"/>
      <c r="AF12" s="121"/>
      <c r="AG12" s="121" t="str">
        <f t="shared" si="11"/>
        <v/>
      </c>
      <c r="AH12" s="120"/>
      <c r="AI12" s="119"/>
      <c r="AJ12" s="121"/>
      <c r="AK12" s="121"/>
      <c r="AL12" s="121" t="str">
        <f t="shared" si="12"/>
        <v/>
      </c>
      <c r="AM12" s="121"/>
      <c r="AN12" s="121"/>
      <c r="AO12" s="121" t="str">
        <f t="shared" si="13"/>
        <v/>
      </c>
      <c r="AP12" s="120"/>
      <c r="AQ12" s="119"/>
      <c r="AR12" s="121"/>
      <c r="AS12" s="121"/>
      <c r="AT12" s="121" t="str">
        <f t="shared" si="14"/>
        <v/>
      </c>
      <c r="AU12" s="121"/>
      <c r="AV12" s="121"/>
      <c r="AW12" s="121" t="str">
        <f t="shared" si="15"/>
        <v/>
      </c>
      <c r="AX12" s="120"/>
      <c r="AY12" s="119"/>
      <c r="AZ12" s="121"/>
      <c r="BA12" s="121"/>
      <c r="BB12" s="121" t="str">
        <f t="shared" si="16"/>
        <v/>
      </c>
      <c r="BC12" s="121"/>
      <c r="BD12" s="121"/>
      <c r="BE12" s="121" t="str">
        <f t="shared" si="17"/>
        <v/>
      </c>
    </row>
    <row r="13" spans="1:57" s="136" customFormat="1" ht="13.5" customHeight="1" x14ac:dyDescent="0.2">
      <c r="A13" s="119" t="s">
        <v>24</v>
      </c>
      <c r="B13" s="120" t="s">
        <v>341</v>
      </c>
      <c r="C13" s="119" t="s">
        <v>342</v>
      </c>
      <c r="D13" s="121">
        <f t="shared" si="0"/>
        <v>0</v>
      </c>
      <c r="E13" s="121">
        <f t="shared" si="1"/>
        <v>0</v>
      </c>
      <c r="F13" s="121">
        <f t="shared" si="2"/>
        <v>0</v>
      </c>
      <c r="G13" s="121">
        <f t="shared" si="3"/>
        <v>0</v>
      </c>
      <c r="H13" s="121">
        <f t="shared" si="4"/>
        <v>0</v>
      </c>
      <c r="I13" s="121">
        <f t="shared" si="5"/>
        <v>0</v>
      </c>
      <c r="J13" s="120"/>
      <c r="K13" s="119"/>
      <c r="L13" s="121"/>
      <c r="M13" s="121"/>
      <c r="N13" s="121" t="str">
        <f t="shared" si="6"/>
        <v/>
      </c>
      <c r="O13" s="121"/>
      <c r="P13" s="121"/>
      <c r="Q13" s="121" t="str">
        <f t="shared" si="7"/>
        <v/>
      </c>
      <c r="R13" s="120"/>
      <c r="S13" s="119"/>
      <c r="T13" s="121"/>
      <c r="U13" s="121"/>
      <c r="V13" s="121" t="str">
        <f t="shared" si="8"/>
        <v/>
      </c>
      <c r="W13" s="121"/>
      <c r="X13" s="121"/>
      <c r="Y13" s="121" t="str">
        <f t="shared" si="9"/>
        <v/>
      </c>
      <c r="Z13" s="120"/>
      <c r="AA13" s="119"/>
      <c r="AB13" s="121"/>
      <c r="AC13" s="121"/>
      <c r="AD13" s="121" t="str">
        <f t="shared" si="10"/>
        <v/>
      </c>
      <c r="AE13" s="121"/>
      <c r="AF13" s="121"/>
      <c r="AG13" s="121" t="str">
        <f t="shared" si="11"/>
        <v/>
      </c>
      <c r="AH13" s="120"/>
      <c r="AI13" s="119"/>
      <c r="AJ13" s="121"/>
      <c r="AK13" s="121"/>
      <c r="AL13" s="121" t="str">
        <f t="shared" si="12"/>
        <v/>
      </c>
      <c r="AM13" s="121"/>
      <c r="AN13" s="121"/>
      <c r="AO13" s="121" t="str">
        <f t="shared" si="13"/>
        <v/>
      </c>
      <c r="AP13" s="120"/>
      <c r="AQ13" s="119"/>
      <c r="AR13" s="121"/>
      <c r="AS13" s="121"/>
      <c r="AT13" s="121" t="str">
        <f t="shared" si="14"/>
        <v/>
      </c>
      <c r="AU13" s="121"/>
      <c r="AV13" s="121"/>
      <c r="AW13" s="121" t="str">
        <f t="shared" si="15"/>
        <v/>
      </c>
      <c r="AX13" s="120"/>
      <c r="AY13" s="119"/>
      <c r="AZ13" s="121"/>
      <c r="BA13" s="121"/>
      <c r="BB13" s="121" t="str">
        <f t="shared" si="16"/>
        <v/>
      </c>
      <c r="BC13" s="121"/>
      <c r="BD13" s="121"/>
      <c r="BE13" s="121" t="str">
        <f t="shared" si="17"/>
        <v/>
      </c>
    </row>
    <row r="14" spans="1:57" s="136" customFormat="1" ht="13.5" customHeight="1" x14ac:dyDescent="0.2">
      <c r="A14" s="119" t="s">
        <v>24</v>
      </c>
      <c r="B14" s="120" t="s">
        <v>344</v>
      </c>
      <c r="C14" s="119" t="s">
        <v>345</v>
      </c>
      <c r="D14" s="121">
        <f t="shared" si="0"/>
        <v>0</v>
      </c>
      <c r="E14" s="121">
        <f t="shared" si="1"/>
        <v>0</v>
      </c>
      <c r="F14" s="121">
        <f t="shared" si="2"/>
        <v>0</v>
      </c>
      <c r="G14" s="121">
        <f t="shared" si="3"/>
        <v>0</v>
      </c>
      <c r="H14" s="121">
        <f t="shared" si="4"/>
        <v>0</v>
      </c>
      <c r="I14" s="121">
        <f t="shared" si="5"/>
        <v>0</v>
      </c>
      <c r="J14" s="120"/>
      <c r="K14" s="119"/>
      <c r="L14" s="121"/>
      <c r="M14" s="121"/>
      <c r="N14" s="121" t="str">
        <f t="shared" si="6"/>
        <v/>
      </c>
      <c r="O14" s="121"/>
      <c r="P14" s="121"/>
      <c r="Q14" s="121" t="str">
        <f t="shared" si="7"/>
        <v/>
      </c>
      <c r="R14" s="120"/>
      <c r="S14" s="119"/>
      <c r="T14" s="121"/>
      <c r="U14" s="121"/>
      <c r="V14" s="121" t="str">
        <f t="shared" si="8"/>
        <v/>
      </c>
      <c r="W14" s="121"/>
      <c r="X14" s="121"/>
      <c r="Y14" s="121" t="str">
        <f t="shared" si="9"/>
        <v/>
      </c>
      <c r="Z14" s="120"/>
      <c r="AA14" s="119"/>
      <c r="AB14" s="121"/>
      <c r="AC14" s="121"/>
      <c r="AD14" s="121" t="str">
        <f t="shared" si="10"/>
        <v/>
      </c>
      <c r="AE14" s="121"/>
      <c r="AF14" s="121"/>
      <c r="AG14" s="121" t="str">
        <f t="shared" si="11"/>
        <v/>
      </c>
      <c r="AH14" s="120"/>
      <c r="AI14" s="119"/>
      <c r="AJ14" s="121"/>
      <c r="AK14" s="121"/>
      <c r="AL14" s="121" t="str">
        <f t="shared" si="12"/>
        <v/>
      </c>
      <c r="AM14" s="121"/>
      <c r="AN14" s="121"/>
      <c r="AO14" s="121" t="str">
        <f t="shared" si="13"/>
        <v/>
      </c>
      <c r="AP14" s="120"/>
      <c r="AQ14" s="119"/>
      <c r="AR14" s="121"/>
      <c r="AS14" s="121"/>
      <c r="AT14" s="121" t="str">
        <f t="shared" si="14"/>
        <v/>
      </c>
      <c r="AU14" s="121"/>
      <c r="AV14" s="121"/>
      <c r="AW14" s="121" t="str">
        <f t="shared" si="15"/>
        <v/>
      </c>
      <c r="AX14" s="120"/>
      <c r="AY14" s="119"/>
      <c r="AZ14" s="121"/>
      <c r="BA14" s="121"/>
      <c r="BB14" s="121" t="str">
        <f t="shared" si="16"/>
        <v/>
      </c>
      <c r="BC14" s="121"/>
      <c r="BD14" s="121"/>
      <c r="BE14" s="121" t="str">
        <f t="shared" si="17"/>
        <v/>
      </c>
    </row>
    <row r="15" spans="1:57" s="136" customFormat="1" ht="13.5" customHeight="1" x14ac:dyDescent="0.2">
      <c r="A15" s="119" t="s">
        <v>24</v>
      </c>
      <c r="B15" s="120" t="s">
        <v>347</v>
      </c>
      <c r="C15" s="119" t="s">
        <v>348</v>
      </c>
      <c r="D15" s="121">
        <f t="shared" si="0"/>
        <v>0</v>
      </c>
      <c r="E15" s="121">
        <f t="shared" si="1"/>
        <v>0</v>
      </c>
      <c r="F15" s="121">
        <f t="shared" si="2"/>
        <v>0</v>
      </c>
      <c r="G15" s="121">
        <f t="shared" si="3"/>
        <v>0</v>
      </c>
      <c r="H15" s="121">
        <f t="shared" si="4"/>
        <v>30046</v>
      </c>
      <c r="I15" s="121">
        <f t="shared" si="5"/>
        <v>30046</v>
      </c>
      <c r="J15" s="120" t="s">
        <v>350</v>
      </c>
      <c r="K15" s="119" t="s">
        <v>351</v>
      </c>
      <c r="L15" s="121">
        <v>0</v>
      </c>
      <c r="M15" s="121">
        <v>0</v>
      </c>
      <c r="N15" s="121">
        <f t="shared" si="6"/>
        <v>0</v>
      </c>
      <c r="O15" s="121">
        <v>0</v>
      </c>
      <c r="P15" s="121">
        <v>30046</v>
      </c>
      <c r="Q15" s="121">
        <f t="shared" si="7"/>
        <v>30046</v>
      </c>
      <c r="R15" s="120"/>
      <c r="S15" s="119"/>
      <c r="T15" s="121"/>
      <c r="U15" s="121"/>
      <c r="V15" s="121" t="str">
        <f t="shared" si="8"/>
        <v/>
      </c>
      <c r="W15" s="121"/>
      <c r="X15" s="121"/>
      <c r="Y15" s="121" t="str">
        <f t="shared" si="9"/>
        <v/>
      </c>
      <c r="Z15" s="120"/>
      <c r="AA15" s="119"/>
      <c r="AB15" s="121"/>
      <c r="AC15" s="121"/>
      <c r="AD15" s="121" t="str">
        <f t="shared" si="10"/>
        <v/>
      </c>
      <c r="AE15" s="121"/>
      <c r="AF15" s="121"/>
      <c r="AG15" s="121" t="str">
        <f t="shared" si="11"/>
        <v/>
      </c>
      <c r="AH15" s="120"/>
      <c r="AI15" s="119"/>
      <c r="AJ15" s="121"/>
      <c r="AK15" s="121"/>
      <c r="AL15" s="121" t="str">
        <f t="shared" si="12"/>
        <v/>
      </c>
      <c r="AM15" s="121"/>
      <c r="AN15" s="121"/>
      <c r="AO15" s="121" t="str">
        <f t="shared" si="13"/>
        <v/>
      </c>
      <c r="AP15" s="120"/>
      <c r="AQ15" s="119"/>
      <c r="AR15" s="121"/>
      <c r="AS15" s="121"/>
      <c r="AT15" s="121" t="str">
        <f t="shared" si="14"/>
        <v/>
      </c>
      <c r="AU15" s="121"/>
      <c r="AV15" s="121"/>
      <c r="AW15" s="121" t="str">
        <f t="shared" si="15"/>
        <v/>
      </c>
      <c r="AX15" s="120"/>
      <c r="AY15" s="119"/>
      <c r="AZ15" s="121"/>
      <c r="BA15" s="121"/>
      <c r="BB15" s="121" t="str">
        <f t="shared" si="16"/>
        <v/>
      </c>
      <c r="BC15" s="121"/>
      <c r="BD15" s="121"/>
      <c r="BE15" s="121" t="str">
        <f t="shared" si="17"/>
        <v/>
      </c>
    </row>
    <row r="16" spans="1:57" s="136" customFormat="1" ht="13.5" customHeight="1" x14ac:dyDescent="0.2">
      <c r="A16" s="119" t="s">
        <v>24</v>
      </c>
      <c r="B16" s="120" t="s">
        <v>352</v>
      </c>
      <c r="C16" s="119" t="s">
        <v>353</v>
      </c>
      <c r="D16" s="121">
        <f t="shared" si="0"/>
        <v>0</v>
      </c>
      <c r="E16" s="121">
        <f t="shared" si="1"/>
        <v>0</v>
      </c>
      <c r="F16" s="121">
        <f t="shared" si="2"/>
        <v>0</v>
      </c>
      <c r="G16" s="121">
        <f t="shared" si="3"/>
        <v>0</v>
      </c>
      <c r="H16" s="121">
        <f t="shared" si="4"/>
        <v>0</v>
      </c>
      <c r="I16" s="121">
        <f t="shared" si="5"/>
        <v>0</v>
      </c>
      <c r="J16" s="120"/>
      <c r="K16" s="119"/>
      <c r="L16" s="121"/>
      <c r="M16" s="121"/>
      <c r="N16" s="121" t="str">
        <f t="shared" si="6"/>
        <v/>
      </c>
      <c r="O16" s="121"/>
      <c r="P16" s="121"/>
      <c r="Q16" s="121" t="str">
        <f t="shared" si="7"/>
        <v/>
      </c>
      <c r="R16" s="120"/>
      <c r="S16" s="119"/>
      <c r="T16" s="121"/>
      <c r="U16" s="121"/>
      <c r="V16" s="121" t="str">
        <f t="shared" si="8"/>
        <v/>
      </c>
      <c r="W16" s="121"/>
      <c r="X16" s="121"/>
      <c r="Y16" s="121" t="str">
        <f t="shared" si="9"/>
        <v/>
      </c>
      <c r="Z16" s="120"/>
      <c r="AA16" s="119"/>
      <c r="AB16" s="121"/>
      <c r="AC16" s="121"/>
      <c r="AD16" s="121" t="str">
        <f t="shared" si="10"/>
        <v/>
      </c>
      <c r="AE16" s="121"/>
      <c r="AF16" s="121"/>
      <c r="AG16" s="121" t="str">
        <f t="shared" si="11"/>
        <v/>
      </c>
      <c r="AH16" s="120"/>
      <c r="AI16" s="119"/>
      <c r="AJ16" s="121"/>
      <c r="AK16" s="121"/>
      <c r="AL16" s="121" t="str">
        <f t="shared" si="12"/>
        <v/>
      </c>
      <c r="AM16" s="121"/>
      <c r="AN16" s="121"/>
      <c r="AO16" s="121" t="str">
        <f t="shared" si="13"/>
        <v/>
      </c>
      <c r="AP16" s="120"/>
      <c r="AQ16" s="119"/>
      <c r="AR16" s="121"/>
      <c r="AS16" s="121"/>
      <c r="AT16" s="121" t="str">
        <f t="shared" si="14"/>
        <v/>
      </c>
      <c r="AU16" s="121"/>
      <c r="AV16" s="121"/>
      <c r="AW16" s="121" t="str">
        <f t="shared" si="15"/>
        <v/>
      </c>
      <c r="AX16" s="120"/>
      <c r="AY16" s="119"/>
      <c r="AZ16" s="121"/>
      <c r="BA16" s="121"/>
      <c r="BB16" s="121" t="str">
        <f t="shared" si="16"/>
        <v/>
      </c>
      <c r="BC16" s="121"/>
      <c r="BD16" s="121"/>
      <c r="BE16" s="121" t="str">
        <f t="shared" si="17"/>
        <v/>
      </c>
    </row>
    <row r="17" spans="1:57" s="136" customFormat="1" ht="13.5" customHeight="1" x14ac:dyDescent="0.2">
      <c r="A17" s="119" t="s">
        <v>24</v>
      </c>
      <c r="B17" s="120" t="s">
        <v>355</v>
      </c>
      <c r="C17" s="119" t="s">
        <v>356</v>
      </c>
      <c r="D17" s="121">
        <f t="shared" si="0"/>
        <v>0</v>
      </c>
      <c r="E17" s="121">
        <f t="shared" si="1"/>
        <v>268504</v>
      </c>
      <c r="F17" s="121">
        <f t="shared" si="2"/>
        <v>268504</v>
      </c>
      <c r="G17" s="121">
        <f t="shared" si="3"/>
        <v>0</v>
      </c>
      <c r="H17" s="121">
        <f t="shared" si="4"/>
        <v>0</v>
      </c>
      <c r="I17" s="121">
        <f t="shared" si="5"/>
        <v>0</v>
      </c>
      <c r="J17" s="120" t="s">
        <v>358</v>
      </c>
      <c r="K17" s="119" t="s">
        <v>359</v>
      </c>
      <c r="L17" s="121">
        <v>0</v>
      </c>
      <c r="M17" s="121">
        <v>268504</v>
      </c>
      <c r="N17" s="121">
        <f t="shared" si="6"/>
        <v>268504</v>
      </c>
      <c r="O17" s="121">
        <v>0</v>
      </c>
      <c r="P17" s="121">
        <v>0</v>
      </c>
      <c r="Q17" s="121">
        <f t="shared" si="7"/>
        <v>0</v>
      </c>
      <c r="R17" s="120"/>
      <c r="S17" s="119"/>
      <c r="T17" s="121"/>
      <c r="U17" s="121"/>
      <c r="V17" s="121" t="str">
        <f t="shared" si="8"/>
        <v/>
      </c>
      <c r="W17" s="121"/>
      <c r="X17" s="121"/>
      <c r="Y17" s="121" t="str">
        <f t="shared" si="9"/>
        <v/>
      </c>
      <c r="Z17" s="120"/>
      <c r="AA17" s="119"/>
      <c r="AB17" s="121"/>
      <c r="AC17" s="121"/>
      <c r="AD17" s="121" t="str">
        <f t="shared" si="10"/>
        <v/>
      </c>
      <c r="AE17" s="121"/>
      <c r="AF17" s="121"/>
      <c r="AG17" s="121" t="str">
        <f t="shared" si="11"/>
        <v/>
      </c>
      <c r="AH17" s="120"/>
      <c r="AI17" s="119"/>
      <c r="AJ17" s="121"/>
      <c r="AK17" s="121"/>
      <c r="AL17" s="121" t="str">
        <f t="shared" si="12"/>
        <v/>
      </c>
      <c r="AM17" s="121"/>
      <c r="AN17" s="121"/>
      <c r="AO17" s="121" t="str">
        <f t="shared" si="13"/>
        <v/>
      </c>
      <c r="AP17" s="120"/>
      <c r="AQ17" s="119"/>
      <c r="AR17" s="121"/>
      <c r="AS17" s="121"/>
      <c r="AT17" s="121" t="str">
        <f t="shared" si="14"/>
        <v/>
      </c>
      <c r="AU17" s="121"/>
      <c r="AV17" s="121"/>
      <c r="AW17" s="121" t="str">
        <f t="shared" si="15"/>
        <v/>
      </c>
      <c r="AX17" s="120"/>
      <c r="AY17" s="119"/>
      <c r="AZ17" s="121"/>
      <c r="BA17" s="121"/>
      <c r="BB17" s="121" t="str">
        <f t="shared" si="16"/>
        <v/>
      </c>
      <c r="BC17" s="121"/>
      <c r="BD17" s="121"/>
      <c r="BE17" s="121" t="str">
        <f t="shared" si="17"/>
        <v/>
      </c>
    </row>
    <row r="18" spans="1:57" s="136" customFormat="1" ht="13.5" customHeight="1" x14ac:dyDescent="0.2">
      <c r="A18" s="119" t="s">
        <v>24</v>
      </c>
      <c r="B18" s="120" t="s">
        <v>360</v>
      </c>
      <c r="C18" s="119" t="s">
        <v>361</v>
      </c>
      <c r="D18" s="121">
        <f t="shared" si="0"/>
        <v>0</v>
      </c>
      <c r="E18" s="121">
        <f t="shared" si="1"/>
        <v>503240</v>
      </c>
      <c r="F18" s="121">
        <f t="shared" si="2"/>
        <v>503240</v>
      </c>
      <c r="G18" s="121">
        <f t="shared" si="3"/>
        <v>0</v>
      </c>
      <c r="H18" s="121">
        <f t="shared" si="4"/>
        <v>273804</v>
      </c>
      <c r="I18" s="121">
        <f t="shared" si="5"/>
        <v>273804</v>
      </c>
      <c r="J18" s="120" t="s">
        <v>363</v>
      </c>
      <c r="K18" s="119" t="s">
        <v>364</v>
      </c>
      <c r="L18" s="121">
        <v>0</v>
      </c>
      <c r="M18" s="121">
        <v>503240</v>
      </c>
      <c r="N18" s="121">
        <f t="shared" si="6"/>
        <v>503240</v>
      </c>
      <c r="O18" s="121">
        <v>0</v>
      </c>
      <c r="P18" s="121">
        <v>273804</v>
      </c>
      <c r="Q18" s="121">
        <f t="shared" si="7"/>
        <v>273804</v>
      </c>
      <c r="R18" s="120"/>
      <c r="S18" s="119"/>
      <c r="T18" s="121"/>
      <c r="U18" s="121"/>
      <c r="V18" s="121" t="str">
        <f t="shared" si="8"/>
        <v/>
      </c>
      <c r="W18" s="121"/>
      <c r="X18" s="121"/>
      <c r="Y18" s="121" t="str">
        <f t="shared" si="9"/>
        <v/>
      </c>
      <c r="Z18" s="120"/>
      <c r="AA18" s="119"/>
      <c r="AB18" s="121"/>
      <c r="AC18" s="121"/>
      <c r="AD18" s="121" t="str">
        <f t="shared" si="10"/>
        <v/>
      </c>
      <c r="AE18" s="121"/>
      <c r="AF18" s="121"/>
      <c r="AG18" s="121" t="str">
        <f t="shared" si="11"/>
        <v/>
      </c>
      <c r="AH18" s="120"/>
      <c r="AI18" s="119"/>
      <c r="AJ18" s="121"/>
      <c r="AK18" s="121"/>
      <c r="AL18" s="121" t="str">
        <f t="shared" si="12"/>
        <v/>
      </c>
      <c r="AM18" s="121"/>
      <c r="AN18" s="121"/>
      <c r="AO18" s="121" t="str">
        <f t="shared" si="13"/>
        <v/>
      </c>
      <c r="AP18" s="120"/>
      <c r="AQ18" s="119"/>
      <c r="AR18" s="121"/>
      <c r="AS18" s="121"/>
      <c r="AT18" s="121" t="str">
        <f t="shared" si="14"/>
        <v/>
      </c>
      <c r="AU18" s="121"/>
      <c r="AV18" s="121"/>
      <c r="AW18" s="121" t="str">
        <f t="shared" si="15"/>
        <v/>
      </c>
      <c r="AX18" s="120"/>
      <c r="AY18" s="119"/>
      <c r="AZ18" s="121"/>
      <c r="BA18" s="121"/>
      <c r="BB18" s="121" t="str">
        <f t="shared" si="16"/>
        <v/>
      </c>
      <c r="BC18" s="121"/>
      <c r="BD18" s="121"/>
      <c r="BE18" s="121" t="str">
        <f t="shared" si="17"/>
        <v/>
      </c>
    </row>
    <row r="19" spans="1:57" s="136" customFormat="1" ht="13.5" customHeight="1" x14ac:dyDescent="0.2">
      <c r="A19" s="119" t="s">
        <v>24</v>
      </c>
      <c r="B19" s="120" t="s">
        <v>365</v>
      </c>
      <c r="C19" s="119" t="s">
        <v>366</v>
      </c>
      <c r="D19" s="121">
        <f t="shared" si="0"/>
        <v>0</v>
      </c>
      <c r="E19" s="121">
        <f t="shared" si="1"/>
        <v>407920</v>
      </c>
      <c r="F19" s="121">
        <f t="shared" si="2"/>
        <v>407920</v>
      </c>
      <c r="G19" s="121">
        <f t="shared" si="3"/>
        <v>0</v>
      </c>
      <c r="H19" s="121">
        <f t="shared" si="4"/>
        <v>68365</v>
      </c>
      <c r="I19" s="121">
        <f t="shared" si="5"/>
        <v>68365</v>
      </c>
      <c r="J19" s="120" t="s">
        <v>368</v>
      </c>
      <c r="K19" s="119" t="s">
        <v>369</v>
      </c>
      <c r="L19" s="121">
        <v>0</v>
      </c>
      <c r="M19" s="121">
        <v>407920</v>
      </c>
      <c r="N19" s="121">
        <f t="shared" si="6"/>
        <v>407920</v>
      </c>
      <c r="O19" s="121">
        <v>0</v>
      </c>
      <c r="P19" s="121">
        <v>0</v>
      </c>
      <c r="Q19" s="121">
        <f t="shared" si="7"/>
        <v>0</v>
      </c>
      <c r="R19" s="120" t="s">
        <v>370</v>
      </c>
      <c r="S19" s="119" t="s">
        <v>371</v>
      </c>
      <c r="T19" s="121">
        <v>0</v>
      </c>
      <c r="U19" s="121">
        <v>0</v>
      </c>
      <c r="V19" s="121">
        <f t="shared" si="8"/>
        <v>0</v>
      </c>
      <c r="W19" s="121">
        <v>0</v>
      </c>
      <c r="X19" s="121">
        <v>68365</v>
      </c>
      <c r="Y19" s="121">
        <f t="shared" si="9"/>
        <v>68365</v>
      </c>
      <c r="Z19" s="120"/>
      <c r="AA19" s="119"/>
      <c r="AB19" s="121"/>
      <c r="AC19" s="121"/>
      <c r="AD19" s="121" t="str">
        <f t="shared" si="10"/>
        <v/>
      </c>
      <c r="AE19" s="121"/>
      <c r="AF19" s="121"/>
      <c r="AG19" s="121" t="str">
        <f t="shared" si="11"/>
        <v/>
      </c>
      <c r="AH19" s="120"/>
      <c r="AI19" s="119"/>
      <c r="AJ19" s="121"/>
      <c r="AK19" s="121"/>
      <c r="AL19" s="121" t="str">
        <f t="shared" si="12"/>
        <v/>
      </c>
      <c r="AM19" s="121"/>
      <c r="AN19" s="121"/>
      <c r="AO19" s="121" t="str">
        <f t="shared" si="13"/>
        <v/>
      </c>
      <c r="AP19" s="120"/>
      <c r="AQ19" s="119"/>
      <c r="AR19" s="121"/>
      <c r="AS19" s="121"/>
      <c r="AT19" s="121" t="str">
        <f t="shared" si="14"/>
        <v/>
      </c>
      <c r="AU19" s="121"/>
      <c r="AV19" s="121"/>
      <c r="AW19" s="121" t="str">
        <f t="shared" si="15"/>
        <v/>
      </c>
      <c r="AX19" s="120"/>
      <c r="AY19" s="119"/>
      <c r="AZ19" s="121"/>
      <c r="BA19" s="121"/>
      <c r="BB19" s="121" t="str">
        <f t="shared" si="16"/>
        <v/>
      </c>
      <c r="BC19" s="121"/>
      <c r="BD19" s="121"/>
      <c r="BE19" s="121" t="str">
        <f t="shared" si="17"/>
        <v/>
      </c>
    </row>
    <row r="20" spans="1:57" s="136" customFormat="1" ht="13.5" customHeight="1" x14ac:dyDescent="0.2">
      <c r="A20" s="119" t="s">
        <v>24</v>
      </c>
      <c r="B20" s="120" t="s">
        <v>372</v>
      </c>
      <c r="C20" s="119" t="s">
        <v>373</v>
      </c>
      <c r="D20" s="121">
        <f t="shared" si="0"/>
        <v>0</v>
      </c>
      <c r="E20" s="121">
        <f t="shared" si="1"/>
        <v>448244</v>
      </c>
      <c r="F20" s="121">
        <f t="shared" si="2"/>
        <v>448244</v>
      </c>
      <c r="G20" s="121">
        <f t="shared" si="3"/>
        <v>0</v>
      </c>
      <c r="H20" s="121">
        <f t="shared" si="4"/>
        <v>255696</v>
      </c>
      <c r="I20" s="121">
        <f t="shared" si="5"/>
        <v>255696</v>
      </c>
      <c r="J20" s="120" t="s">
        <v>363</v>
      </c>
      <c r="K20" s="119" t="s">
        <v>364</v>
      </c>
      <c r="L20" s="121">
        <v>0</v>
      </c>
      <c r="M20" s="121">
        <v>448244</v>
      </c>
      <c r="N20" s="121">
        <f t="shared" si="6"/>
        <v>448244</v>
      </c>
      <c r="O20" s="121">
        <v>0</v>
      </c>
      <c r="P20" s="121">
        <v>255696</v>
      </c>
      <c r="Q20" s="121">
        <f t="shared" si="7"/>
        <v>255696</v>
      </c>
      <c r="R20" s="120"/>
      <c r="S20" s="119"/>
      <c r="T20" s="121"/>
      <c r="U20" s="121"/>
      <c r="V20" s="121" t="str">
        <f t="shared" si="8"/>
        <v/>
      </c>
      <c r="W20" s="121"/>
      <c r="X20" s="121"/>
      <c r="Y20" s="121" t="str">
        <f t="shared" si="9"/>
        <v/>
      </c>
      <c r="Z20" s="120"/>
      <c r="AA20" s="119"/>
      <c r="AB20" s="121"/>
      <c r="AC20" s="121"/>
      <c r="AD20" s="121" t="str">
        <f t="shared" si="10"/>
        <v/>
      </c>
      <c r="AE20" s="121"/>
      <c r="AF20" s="121"/>
      <c r="AG20" s="121" t="str">
        <f t="shared" si="11"/>
        <v/>
      </c>
      <c r="AH20" s="120"/>
      <c r="AI20" s="119"/>
      <c r="AJ20" s="121"/>
      <c r="AK20" s="121"/>
      <c r="AL20" s="121" t="str">
        <f t="shared" si="12"/>
        <v/>
      </c>
      <c r="AM20" s="121"/>
      <c r="AN20" s="121"/>
      <c r="AO20" s="121" t="str">
        <f t="shared" si="13"/>
        <v/>
      </c>
      <c r="AP20" s="120"/>
      <c r="AQ20" s="119"/>
      <c r="AR20" s="121"/>
      <c r="AS20" s="121"/>
      <c r="AT20" s="121" t="str">
        <f t="shared" si="14"/>
        <v/>
      </c>
      <c r="AU20" s="121"/>
      <c r="AV20" s="121"/>
      <c r="AW20" s="121" t="str">
        <f t="shared" si="15"/>
        <v/>
      </c>
      <c r="AX20" s="120"/>
      <c r="AY20" s="119"/>
      <c r="AZ20" s="121"/>
      <c r="BA20" s="121"/>
      <c r="BB20" s="121" t="str">
        <f t="shared" si="16"/>
        <v/>
      </c>
      <c r="BC20" s="121"/>
      <c r="BD20" s="121"/>
      <c r="BE20" s="121" t="str">
        <f t="shared" si="17"/>
        <v/>
      </c>
    </row>
    <row r="21" spans="1:57" s="136" customFormat="1" ht="13.5" customHeight="1" x14ac:dyDescent="0.2">
      <c r="A21" s="119" t="s">
        <v>24</v>
      </c>
      <c r="B21" s="120" t="s">
        <v>375</v>
      </c>
      <c r="C21" s="119" t="s">
        <v>376</v>
      </c>
      <c r="D21" s="121">
        <f t="shared" si="0"/>
        <v>298393</v>
      </c>
      <c r="E21" s="121">
        <f t="shared" si="1"/>
        <v>446618</v>
      </c>
      <c r="F21" s="121">
        <f t="shared" si="2"/>
        <v>745011</v>
      </c>
      <c r="G21" s="121">
        <f t="shared" si="3"/>
        <v>0</v>
      </c>
      <c r="H21" s="121">
        <f t="shared" si="4"/>
        <v>219757</v>
      </c>
      <c r="I21" s="121">
        <f t="shared" si="5"/>
        <v>219757</v>
      </c>
      <c r="J21" s="120" t="s">
        <v>378</v>
      </c>
      <c r="K21" s="119" t="s">
        <v>379</v>
      </c>
      <c r="L21" s="121">
        <v>298393</v>
      </c>
      <c r="M21" s="121">
        <v>446618</v>
      </c>
      <c r="N21" s="121">
        <f t="shared" si="6"/>
        <v>745011</v>
      </c>
      <c r="O21" s="121">
        <v>0</v>
      </c>
      <c r="P21" s="121">
        <v>219757</v>
      </c>
      <c r="Q21" s="121">
        <f t="shared" si="7"/>
        <v>219757</v>
      </c>
      <c r="R21" s="120"/>
      <c r="S21" s="119"/>
      <c r="T21" s="121"/>
      <c r="U21" s="121"/>
      <c r="V21" s="121" t="str">
        <f t="shared" si="8"/>
        <v/>
      </c>
      <c r="W21" s="121"/>
      <c r="X21" s="121"/>
      <c r="Y21" s="121" t="str">
        <f t="shared" si="9"/>
        <v/>
      </c>
      <c r="Z21" s="120"/>
      <c r="AA21" s="119"/>
      <c r="AB21" s="121"/>
      <c r="AC21" s="121"/>
      <c r="AD21" s="121" t="str">
        <f t="shared" si="10"/>
        <v/>
      </c>
      <c r="AE21" s="121"/>
      <c r="AF21" s="121"/>
      <c r="AG21" s="121" t="str">
        <f t="shared" si="11"/>
        <v/>
      </c>
      <c r="AH21" s="120"/>
      <c r="AI21" s="119"/>
      <c r="AJ21" s="121"/>
      <c r="AK21" s="121"/>
      <c r="AL21" s="121" t="str">
        <f t="shared" si="12"/>
        <v/>
      </c>
      <c r="AM21" s="121"/>
      <c r="AN21" s="121"/>
      <c r="AO21" s="121" t="str">
        <f t="shared" si="13"/>
        <v/>
      </c>
      <c r="AP21" s="120"/>
      <c r="AQ21" s="119"/>
      <c r="AR21" s="121"/>
      <c r="AS21" s="121"/>
      <c r="AT21" s="121" t="str">
        <f t="shared" si="14"/>
        <v/>
      </c>
      <c r="AU21" s="121"/>
      <c r="AV21" s="121"/>
      <c r="AW21" s="121" t="str">
        <f t="shared" si="15"/>
        <v/>
      </c>
      <c r="AX21" s="120"/>
      <c r="AY21" s="119"/>
      <c r="AZ21" s="121"/>
      <c r="BA21" s="121"/>
      <c r="BB21" s="121" t="str">
        <f t="shared" si="16"/>
        <v/>
      </c>
      <c r="BC21" s="121"/>
      <c r="BD21" s="121"/>
      <c r="BE21" s="121" t="str">
        <f t="shared" si="17"/>
        <v/>
      </c>
    </row>
    <row r="22" spans="1:57" s="136" customFormat="1" ht="13.5" customHeight="1" x14ac:dyDescent="0.2">
      <c r="A22" s="119" t="s">
        <v>24</v>
      </c>
      <c r="B22" s="120" t="s">
        <v>380</v>
      </c>
      <c r="C22" s="119" t="s">
        <v>381</v>
      </c>
      <c r="D22" s="121">
        <f t="shared" si="0"/>
        <v>0</v>
      </c>
      <c r="E22" s="121">
        <f t="shared" si="1"/>
        <v>538697</v>
      </c>
      <c r="F22" s="121">
        <f t="shared" si="2"/>
        <v>538697</v>
      </c>
      <c r="G22" s="121">
        <f t="shared" si="3"/>
        <v>0</v>
      </c>
      <c r="H22" s="121">
        <f t="shared" si="4"/>
        <v>230459</v>
      </c>
      <c r="I22" s="121">
        <f t="shared" si="5"/>
        <v>230459</v>
      </c>
      <c r="J22" s="120" t="s">
        <v>383</v>
      </c>
      <c r="K22" s="119" t="s">
        <v>384</v>
      </c>
      <c r="L22" s="121">
        <v>0</v>
      </c>
      <c r="M22" s="121">
        <v>397850</v>
      </c>
      <c r="N22" s="121">
        <f t="shared" si="6"/>
        <v>397850</v>
      </c>
      <c r="O22" s="121">
        <v>0</v>
      </c>
      <c r="P22" s="121">
        <v>230459</v>
      </c>
      <c r="Q22" s="121">
        <f t="shared" si="7"/>
        <v>230459</v>
      </c>
      <c r="R22" s="120" t="s">
        <v>358</v>
      </c>
      <c r="S22" s="119" t="s">
        <v>359</v>
      </c>
      <c r="T22" s="121">
        <v>0</v>
      </c>
      <c r="U22" s="121">
        <v>140847</v>
      </c>
      <c r="V22" s="121">
        <f t="shared" si="8"/>
        <v>140847</v>
      </c>
      <c r="W22" s="121">
        <v>0</v>
      </c>
      <c r="X22" s="121">
        <v>0</v>
      </c>
      <c r="Y22" s="121">
        <f t="shared" si="9"/>
        <v>0</v>
      </c>
      <c r="Z22" s="120"/>
      <c r="AA22" s="119"/>
      <c r="AB22" s="121"/>
      <c r="AC22" s="121"/>
      <c r="AD22" s="121" t="str">
        <f t="shared" si="10"/>
        <v/>
      </c>
      <c r="AE22" s="121"/>
      <c r="AF22" s="121"/>
      <c r="AG22" s="121" t="str">
        <f t="shared" si="11"/>
        <v/>
      </c>
      <c r="AH22" s="120"/>
      <c r="AI22" s="119"/>
      <c r="AJ22" s="121"/>
      <c r="AK22" s="121"/>
      <c r="AL22" s="121" t="str">
        <f t="shared" si="12"/>
        <v/>
      </c>
      <c r="AM22" s="121"/>
      <c r="AN22" s="121"/>
      <c r="AO22" s="121" t="str">
        <f t="shared" si="13"/>
        <v/>
      </c>
      <c r="AP22" s="120"/>
      <c r="AQ22" s="119"/>
      <c r="AR22" s="121"/>
      <c r="AS22" s="121"/>
      <c r="AT22" s="121" t="str">
        <f t="shared" si="14"/>
        <v/>
      </c>
      <c r="AU22" s="121"/>
      <c r="AV22" s="121"/>
      <c r="AW22" s="121" t="str">
        <f t="shared" si="15"/>
        <v/>
      </c>
      <c r="AX22" s="120"/>
      <c r="AY22" s="119"/>
      <c r="AZ22" s="121"/>
      <c r="BA22" s="121"/>
      <c r="BB22" s="121" t="str">
        <f t="shared" si="16"/>
        <v/>
      </c>
      <c r="BC22" s="121"/>
      <c r="BD22" s="121"/>
      <c r="BE22" s="121" t="str">
        <f t="shared" si="17"/>
        <v/>
      </c>
    </row>
    <row r="23" spans="1:57" s="136" customFormat="1" ht="13.5" customHeight="1" x14ac:dyDescent="0.2">
      <c r="A23" s="119" t="s">
        <v>24</v>
      </c>
      <c r="B23" s="120" t="s">
        <v>385</v>
      </c>
      <c r="C23" s="119" t="s">
        <v>386</v>
      </c>
      <c r="D23" s="121">
        <f t="shared" si="0"/>
        <v>0</v>
      </c>
      <c r="E23" s="121">
        <f t="shared" si="1"/>
        <v>0</v>
      </c>
      <c r="F23" s="121">
        <f t="shared" si="2"/>
        <v>0</v>
      </c>
      <c r="G23" s="121">
        <f t="shared" si="3"/>
        <v>0</v>
      </c>
      <c r="H23" s="121">
        <f t="shared" si="4"/>
        <v>70503</v>
      </c>
      <c r="I23" s="121">
        <f t="shared" si="5"/>
        <v>70503</v>
      </c>
      <c r="J23" s="120" t="s">
        <v>388</v>
      </c>
      <c r="K23" s="119" t="s">
        <v>389</v>
      </c>
      <c r="L23" s="121">
        <v>0</v>
      </c>
      <c r="M23" s="121">
        <v>0</v>
      </c>
      <c r="N23" s="121">
        <f t="shared" si="6"/>
        <v>0</v>
      </c>
      <c r="O23" s="121">
        <v>0</v>
      </c>
      <c r="P23" s="121">
        <v>70503</v>
      </c>
      <c r="Q23" s="121">
        <f t="shared" si="7"/>
        <v>70503</v>
      </c>
      <c r="R23" s="120"/>
      <c r="S23" s="119"/>
      <c r="T23" s="121"/>
      <c r="U23" s="121"/>
      <c r="V23" s="121" t="str">
        <f t="shared" si="8"/>
        <v/>
      </c>
      <c r="W23" s="121"/>
      <c r="X23" s="121"/>
      <c r="Y23" s="121" t="str">
        <f t="shared" si="9"/>
        <v/>
      </c>
      <c r="Z23" s="120"/>
      <c r="AA23" s="119"/>
      <c r="AB23" s="121"/>
      <c r="AC23" s="121"/>
      <c r="AD23" s="121" t="str">
        <f t="shared" si="10"/>
        <v/>
      </c>
      <c r="AE23" s="121"/>
      <c r="AF23" s="121"/>
      <c r="AG23" s="121" t="str">
        <f t="shared" si="11"/>
        <v/>
      </c>
      <c r="AH23" s="120"/>
      <c r="AI23" s="119"/>
      <c r="AJ23" s="121"/>
      <c r="AK23" s="121"/>
      <c r="AL23" s="121" t="str">
        <f t="shared" si="12"/>
        <v/>
      </c>
      <c r="AM23" s="121"/>
      <c r="AN23" s="121"/>
      <c r="AO23" s="121" t="str">
        <f t="shared" si="13"/>
        <v/>
      </c>
      <c r="AP23" s="120"/>
      <c r="AQ23" s="119"/>
      <c r="AR23" s="121"/>
      <c r="AS23" s="121"/>
      <c r="AT23" s="121" t="str">
        <f t="shared" si="14"/>
        <v/>
      </c>
      <c r="AU23" s="121"/>
      <c r="AV23" s="121"/>
      <c r="AW23" s="121" t="str">
        <f t="shared" si="15"/>
        <v/>
      </c>
      <c r="AX23" s="120"/>
      <c r="AY23" s="119"/>
      <c r="AZ23" s="121"/>
      <c r="BA23" s="121"/>
      <c r="BB23" s="121" t="str">
        <f t="shared" si="16"/>
        <v/>
      </c>
      <c r="BC23" s="121"/>
      <c r="BD23" s="121"/>
      <c r="BE23" s="121" t="str">
        <f t="shared" si="17"/>
        <v/>
      </c>
    </row>
    <row r="24" spans="1:57" s="136" customFormat="1" ht="13.5" customHeight="1" x14ac:dyDescent="0.2">
      <c r="A24" s="119" t="s">
        <v>24</v>
      </c>
      <c r="B24" s="120" t="s">
        <v>390</v>
      </c>
      <c r="C24" s="119" t="s">
        <v>391</v>
      </c>
      <c r="D24" s="121">
        <f t="shared" si="0"/>
        <v>0</v>
      </c>
      <c r="E24" s="121">
        <f t="shared" si="1"/>
        <v>0</v>
      </c>
      <c r="F24" s="121">
        <f t="shared" si="2"/>
        <v>0</v>
      </c>
      <c r="G24" s="121">
        <f t="shared" si="3"/>
        <v>0</v>
      </c>
      <c r="H24" s="121">
        <f t="shared" si="4"/>
        <v>316622</v>
      </c>
      <c r="I24" s="121">
        <f t="shared" si="5"/>
        <v>316622</v>
      </c>
      <c r="J24" s="120" t="s">
        <v>393</v>
      </c>
      <c r="K24" s="119" t="s">
        <v>394</v>
      </c>
      <c r="L24" s="121">
        <v>0</v>
      </c>
      <c r="M24" s="121">
        <v>0</v>
      </c>
      <c r="N24" s="121">
        <f t="shared" si="6"/>
        <v>0</v>
      </c>
      <c r="O24" s="121">
        <v>0</v>
      </c>
      <c r="P24" s="121">
        <v>316622</v>
      </c>
      <c r="Q24" s="121">
        <f t="shared" si="7"/>
        <v>316622</v>
      </c>
      <c r="R24" s="120"/>
      <c r="S24" s="119"/>
      <c r="T24" s="121"/>
      <c r="U24" s="121"/>
      <c r="V24" s="121" t="str">
        <f t="shared" si="8"/>
        <v/>
      </c>
      <c r="W24" s="121"/>
      <c r="X24" s="121"/>
      <c r="Y24" s="121" t="str">
        <f t="shared" si="9"/>
        <v/>
      </c>
      <c r="Z24" s="120"/>
      <c r="AA24" s="119"/>
      <c r="AB24" s="121"/>
      <c r="AC24" s="121"/>
      <c r="AD24" s="121" t="str">
        <f t="shared" si="10"/>
        <v/>
      </c>
      <c r="AE24" s="121"/>
      <c r="AF24" s="121"/>
      <c r="AG24" s="121" t="str">
        <f t="shared" si="11"/>
        <v/>
      </c>
      <c r="AH24" s="120"/>
      <c r="AI24" s="119"/>
      <c r="AJ24" s="121"/>
      <c r="AK24" s="121"/>
      <c r="AL24" s="121" t="str">
        <f t="shared" si="12"/>
        <v/>
      </c>
      <c r="AM24" s="121"/>
      <c r="AN24" s="121"/>
      <c r="AO24" s="121" t="str">
        <f t="shared" si="13"/>
        <v/>
      </c>
      <c r="AP24" s="120"/>
      <c r="AQ24" s="119"/>
      <c r="AR24" s="121"/>
      <c r="AS24" s="121"/>
      <c r="AT24" s="121" t="str">
        <f t="shared" si="14"/>
        <v/>
      </c>
      <c r="AU24" s="121"/>
      <c r="AV24" s="121"/>
      <c r="AW24" s="121" t="str">
        <f t="shared" si="15"/>
        <v/>
      </c>
      <c r="AX24" s="120"/>
      <c r="AY24" s="119"/>
      <c r="AZ24" s="121"/>
      <c r="BA24" s="121"/>
      <c r="BB24" s="121" t="str">
        <f t="shared" si="16"/>
        <v/>
      </c>
      <c r="BC24" s="121"/>
      <c r="BD24" s="121"/>
      <c r="BE24" s="121" t="str">
        <f t="shared" si="17"/>
        <v/>
      </c>
    </row>
    <row r="25" spans="1:57" s="136" customFormat="1" ht="13.5" customHeight="1" x14ac:dyDescent="0.2">
      <c r="A25" s="119" t="s">
        <v>24</v>
      </c>
      <c r="B25" s="120" t="s">
        <v>395</v>
      </c>
      <c r="C25" s="119" t="s">
        <v>396</v>
      </c>
      <c r="D25" s="121">
        <f t="shared" si="0"/>
        <v>0</v>
      </c>
      <c r="E25" s="121">
        <f t="shared" si="1"/>
        <v>0</v>
      </c>
      <c r="F25" s="121">
        <f t="shared" si="2"/>
        <v>0</v>
      </c>
      <c r="G25" s="121">
        <f t="shared" si="3"/>
        <v>0</v>
      </c>
      <c r="H25" s="121">
        <f t="shared" si="4"/>
        <v>0</v>
      </c>
      <c r="I25" s="121">
        <f t="shared" si="5"/>
        <v>0</v>
      </c>
      <c r="J25" s="120"/>
      <c r="K25" s="119"/>
      <c r="L25" s="121"/>
      <c r="M25" s="121"/>
      <c r="N25" s="121" t="str">
        <f t="shared" si="6"/>
        <v/>
      </c>
      <c r="O25" s="121"/>
      <c r="P25" s="121"/>
      <c r="Q25" s="121" t="str">
        <f t="shared" si="7"/>
        <v/>
      </c>
      <c r="R25" s="120"/>
      <c r="S25" s="119"/>
      <c r="T25" s="121"/>
      <c r="U25" s="121"/>
      <c r="V25" s="121" t="str">
        <f t="shared" si="8"/>
        <v/>
      </c>
      <c r="W25" s="121"/>
      <c r="X25" s="121"/>
      <c r="Y25" s="121" t="str">
        <f t="shared" si="9"/>
        <v/>
      </c>
      <c r="Z25" s="120"/>
      <c r="AA25" s="119"/>
      <c r="AB25" s="121"/>
      <c r="AC25" s="121"/>
      <c r="AD25" s="121" t="str">
        <f t="shared" si="10"/>
        <v/>
      </c>
      <c r="AE25" s="121"/>
      <c r="AF25" s="121"/>
      <c r="AG25" s="121" t="str">
        <f t="shared" si="11"/>
        <v/>
      </c>
      <c r="AH25" s="120"/>
      <c r="AI25" s="119"/>
      <c r="AJ25" s="121"/>
      <c r="AK25" s="121"/>
      <c r="AL25" s="121" t="str">
        <f t="shared" si="12"/>
        <v/>
      </c>
      <c r="AM25" s="121"/>
      <c r="AN25" s="121"/>
      <c r="AO25" s="121" t="str">
        <f t="shared" si="13"/>
        <v/>
      </c>
      <c r="AP25" s="120"/>
      <c r="AQ25" s="119"/>
      <c r="AR25" s="121"/>
      <c r="AS25" s="121"/>
      <c r="AT25" s="121" t="str">
        <f t="shared" si="14"/>
        <v/>
      </c>
      <c r="AU25" s="121"/>
      <c r="AV25" s="121"/>
      <c r="AW25" s="121" t="str">
        <f t="shared" si="15"/>
        <v/>
      </c>
      <c r="AX25" s="120"/>
      <c r="AY25" s="119"/>
      <c r="AZ25" s="121"/>
      <c r="BA25" s="121"/>
      <c r="BB25" s="121" t="str">
        <f t="shared" si="16"/>
        <v/>
      </c>
      <c r="BC25" s="121"/>
      <c r="BD25" s="121"/>
      <c r="BE25" s="121" t="str">
        <f t="shared" si="17"/>
        <v/>
      </c>
    </row>
    <row r="26" spans="1:57" s="136" customFormat="1" ht="13.5" customHeight="1" x14ac:dyDescent="0.2">
      <c r="A26" s="119" t="s">
        <v>24</v>
      </c>
      <c r="B26" s="120" t="s">
        <v>398</v>
      </c>
      <c r="C26" s="119" t="s">
        <v>399</v>
      </c>
      <c r="D26" s="121">
        <f t="shared" si="0"/>
        <v>39454</v>
      </c>
      <c r="E26" s="121">
        <f t="shared" si="1"/>
        <v>72091</v>
      </c>
      <c r="F26" s="121">
        <f t="shared" si="2"/>
        <v>111545</v>
      </c>
      <c r="G26" s="121">
        <f t="shared" si="3"/>
        <v>0</v>
      </c>
      <c r="H26" s="121">
        <f t="shared" si="4"/>
        <v>0</v>
      </c>
      <c r="I26" s="121">
        <f t="shared" si="5"/>
        <v>0</v>
      </c>
      <c r="J26" s="120" t="s">
        <v>333</v>
      </c>
      <c r="K26" s="119" t="s">
        <v>334</v>
      </c>
      <c r="L26" s="121">
        <v>0</v>
      </c>
      <c r="M26" s="121">
        <v>72091</v>
      </c>
      <c r="N26" s="121">
        <f t="shared" si="6"/>
        <v>72091</v>
      </c>
      <c r="O26" s="121">
        <v>0</v>
      </c>
      <c r="P26" s="121">
        <v>0</v>
      </c>
      <c r="Q26" s="121">
        <f t="shared" si="7"/>
        <v>0</v>
      </c>
      <c r="R26" s="120" t="s">
        <v>401</v>
      </c>
      <c r="S26" s="119" t="s">
        <v>402</v>
      </c>
      <c r="T26" s="121">
        <v>39454</v>
      </c>
      <c r="U26" s="121">
        <v>0</v>
      </c>
      <c r="V26" s="121">
        <f t="shared" si="8"/>
        <v>39454</v>
      </c>
      <c r="W26" s="121">
        <v>0</v>
      </c>
      <c r="X26" s="121">
        <v>0</v>
      </c>
      <c r="Y26" s="121">
        <f t="shared" si="9"/>
        <v>0</v>
      </c>
      <c r="Z26" s="120"/>
      <c r="AA26" s="119"/>
      <c r="AB26" s="121"/>
      <c r="AC26" s="121"/>
      <c r="AD26" s="121" t="str">
        <f t="shared" si="10"/>
        <v/>
      </c>
      <c r="AE26" s="121"/>
      <c r="AF26" s="121"/>
      <c r="AG26" s="121" t="str">
        <f t="shared" si="11"/>
        <v/>
      </c>
      <c r="AH26" s="120"/>
      <c r="AI26" s="119"/>
      <c r="AJ26" s="121"/>
      <c r="AK26" s="121"/>
      <c r="AL26" s="121" t="str">
        <f t="shared" si="12"/>
        <v/>
      </c>
      <c r="AM26" s="121"/>
      <c r="AN26" s="121"/>
      <c r="AO26" s="121" t="str">
        <f t="shared" si="13"/>
        <v/>
      </c>
      <c r="AP26" s="120"/>
      <c r="AQ26" s="119"/>
      <c r="AR26" s="121"/>
      <c r="AS26" s="121"/>
      <c r="AT26" s="121" t="str">
        <f t="shared" si="14"/>
        <v/>
      </c>
      <c r="AU26" s="121"/>
      <c r="AV26" s="121"/>
      <c r="AW26" s="121" t="str">
        <f t="shared" si="15"/>
        <v/>
      </c>
      <c r="AX26" s="120"/>
      <c r="AY26" s="119"/>
      <c r="AZ26" s="121"/>
      <c r="BA26" s="121"/>
      <c r="BB26" s="121" t="str">
        <f t="shared" si="16"/>
        <v/>
      </c>
      <c r="BC26" s="121"/>
      <c r="BD26" s="121"/>
      <c r="BE26" s="121" t="str">
        <f t="shared" si="17"/>
        <v/>
      </c>
    </row>
    <row r="27" spans="1:57" s="136" customFormat="1" ht="13.5" customHeight="1" x14ac:dyDescent="0.2">
      <c r="A27" s="119" t="s">
        <v>24</v>
      </c>
      <c r="B27" s="120" t="s">
        <v>403</v>
      </c>
      <c r="C27" s="119" t="s">
        <v>404</v>
      </c>
      <c r="D27" s="121">
        <f t="shared" si="0"/>
        <v>105795</v>
      </c>
      <c r="E27" s="121">
        <f t="shared" si="1"/>
        <v>335016</v>
      </c>
      <c r="F27" s="121">
        <f t="shared" si="2"/>
        <v>440811</v>
      </c>
      <c r="G27" s="121">
        <f t="shared" si="3"/>
        <v>0</v>
      </c>
      <c r="H27" s="121">
        <f t="shared" si="4"/>
        <v>79430</v>
      </c>
      <c r="I27" s="121">
        <f t="shared" si="5"/>
        <v>79430</v>
      </c>
      <c r="J27" s="120" t="s">
        <v>406</v>
      </c>
      <c r="K27" s="119" t="s">
        <v>407</v>
      </c>
      <c r="L27" s="121">
        <v>105795</v>
      </c>
      <c r="M27" s="121">
        <v>335016</v>
      </c>
      <c r="N27" s="121">
        <f t="shared" si="6"/>
        <v>440811</v>
      </c>
      <c r="O27" s="121">
        <v>0</v>
      </c>
      <c r="P27" s="121">
        <v>0</v>
      </c>
      <c r="Q27" s="121">
        <f t="shared" si="7"/>
        <v>0</v>
      </c>
      <c r="R27" s="120" t="s">
        <v>370</v>
      </c>
      <c r="S27" s="119" t="s">
        <v>408</v>
      </c>
      <c r="T27" s="121">
        <v>0</v>
      </c>
      <c r="U27" s="121">
        <v>0</v>
      </c>
      <c r="V27" s="121">
        <f t="shared" si="8"/>
        <v>0</v>
      </c>
      <c r="W27" s="121">
        <v>0</v>
      </c>
      <c r="X27" s="121">
        <v>79430</v>
      </c>
      <c r="Y27" s="121">
        <f t="shared" si="9"/>
        <v>79430</v>
      </c>
      <c r="Z27" s="120"/>
      <c r="AA27" s="119"/>
      <c r="AB27" s="121"/>
      <c r="AC27" s="121"/>
      <c r="AD27" s="121" t="str">
        <f t="shared" si="10"/>
        <v/>
      </c>
      <c r="AE27" s="121"/>
      <c r="AF27" s="121"/>
      <c r="AG27" s="121" t="str">
        <f t="shared" si="11"/>
        <v/>
      </c>
      <c r="AH27" s="120"/>
      <c r="AI27" s="119"/>
      <c r="AJ27" s="121"/>
      <c r="AK27" s="121"/>
      <c r="AL27" s="121" t="str">
        <f t="shared" si="12"/>
        <v/>
      </c>
      <c r="AM27" s="121"/>
      <c r="AN27" s="121"/>
      <c r="AO27" s="121" t="str">
        <f t="shared" si="13"/>
        <v/>
      </c>
      <c r="AP27" s="120"/>
      <c r="AQ27" s="119"/>
      <c r="AR27" s="121"/>
      <c r="AS27" s="121"/>
      <c r="AT27" s="121" t="str">
        <f t="shared" si="14"/>
        <v/>
      </c>
      <c r="AU27" s="121"/>
      <c r="AV27" s="121"/>
      <c r="AW27" s="121" t="str">
        <f t="shared" si="15"/>
        <v/>
      </c>
      <c r="AX27" s="120"/>
      <c r="AY27" s="119"/>
      <c r="AZ27" s="121"/>
      <c r="BA27" s="121"/>
      <c r="BB27" s="121" t="str">
        <f t="shared" si="16"/>
        <v/>
      </c>
      <c r="BC27" s="121"/>
      <c r="BD27" s="121"/>
      <c r="BE27" s="121" t="str">
        <f t="shared" si="17"/>
        <v/>
      </c>
    </row>
    <row r="28" spans="1:57" s="136" customFormat="1" ht="13.5" customHeight="1" x14ac:dyDescent="0.2">
      <c r="A28" s="119" t="s">
        <v>24</v>
      </c>
      <c r="B28" s="120" t="s">
        <v>409</v>
      </c>
      <c r="C28" s="119" t="s">
        <v>410</v>
      </c>
      <c r="D28" s="121">
        <f t="shared" si="0"/>
        <v>0</v>
      </c>
      <c r="E28" s="121">
        <f t="shared" si="1"/>
        <v>233666</v>
      </c>
      <c r="F28" s="121">
        <f t="shared" si="2"/>
        <v>233666</v>
      </c>
      <c r="G28" s="121">
        <f t="shared" si="3"/>
        <v>0</v>
      </c>
      <c r="H28" s="121">
        <f t="shared" si="4"/>
        <v>148176</v>
      </c>
      <c r="I28" s="121">
        <f t="shared" si="5"/>
        <v>148176</v>
      </c>
      <c r="J28" s="120" t="s">
        <v>368</v>
      </c>
      <c r="K28" s="119" t="s">
        <v>369</v>
      </c>
      <c r="L28" s="121">
        <v>0</v>
      </c>
      <c r="M28" s="121">
        <v>233666</v>
      </c>
      <c r="N28" s="121">
        <f t="shared" si="6"/>
        <v>233666</v>
      </c>
      <c r="O28" s="121">
        <v>0</v>
      </c>
      <c r="P28" s="121">
        <v>0</v>
      </c>
      <c r="Q28" s="121">
        <f t="shared" si="7"/>
        <v>0</v>
      </c>
      <c r="R28" s="120" t="s">
        <v>370</v>
      </c>
      <c r="S28" s="119" t="s">
        <v>408</v>
      </c>
      <c r="T28" s="121">
        <v>0</v>
      </c>
      <c r="U28" s="121">
        <v>0</v>
      </c>
      <c r="V28" s="121">
        <f t="shared" si="8"/>
        <v>0</v>
      </c>
      <c r="W28" s="121">
        <v>0</v>
      </c>
      <c r="X28" s="121">
        <v>148176</v>
      </c>
      <c r="Y28" s="121">
        <f t="shared" si="9"/>
        <v>148176</v>
      </c>
      <c r="Z28" s="120"/>
      <c r="AA28" s="119"/>
      <c r="AB28" s="121"/>
      <c r="AC28" s="121"/>
      <c r="AD28" s="121" t="str">
        <f t="shared" si="10"/>
        <v/>
      </c>
      <c r="AE28" s="121"/>
      <c r="AF28" s="121"/>
      <c r="AG28" s="121" t="str">
        <f t="shared" si="11"/>
        <v/>
      </c>
      <c r="AH28" s="120"/>
      <c r="AI28" s="119"/>
      <c r="AJ28" s="121"/>
      <c r="AK28" s="121"/>
      <c r="AL28" s="121" t="str">
        <f t="shared" si="12"/>
        <v/>
      </c>
      <c r="AM28" s="121"/>
      <c r="AN28" s="121"/>
      <c r="AO28" s="121" t="str">
        <f t="shared" si="13"/>
        <v/>
      </c>
      <c r="AP28" s="120"/>
      <c r="AQ28" s="119"/>
      <c r="AR28" s="121"/>
      <c r="AS28" s="121"/>
      <c r="AT28" s="121" t="str">
        <f t="shared" si="14"/>
        <v/>
      </c>
      <c r="AU28" s="121"/>
      <c r="AV28" s="121"/>
      <c r="AW28" s="121" t="str">
        <f t="shared" si="15"/>
        <v/>
      </c>
      <c r="AX28" s="120"/>
      <c r="AY28" s="119"/>
      <c r="AZ28" s="121"/>
      <c r="BA28" s="121"/>
      <c r="BB28" s="121" t="str">
        <f t="shared" si="16"/>
        <v/>
      </c>
      <c r="BC28" s="121"/>
      <c r="BD28" s="121"/>
      <c r="BE28" s="121" t="str">
        <f t="shared" si="17"/>
        <v/>
      </c>
    </row>
    <row r="29" spans="1:57" s="136" customFormat="1" ht="13.5" customHeight="1" x14ac:dyDescent="0.2">
      <c r="A29" s="119" t="s">
        <v>24</v>
      </c>
      <c r="B29" s="120" t="s">
        <v>412</v>
      </c>
      <c r="C29" s="119" t="s">
        <v>413</v>
      </c>
      <c r="D29" s="121">
        <f t="shared" si="0"/>
        <v>47343</v>
      </c>
      <c r="E29" s="121">
        <f t="shared" si="1"/>
        <v>0</v>
      </c>
      <c r="F29" s="121">
        <f t="shared" si="2"/>
        <v>47343</v>
      </c>
      <c r="G29" s="121">
        <f t="shared" si="3"/>
        <v>0</v>
      </c>
      <c r="H29" s="121">
        <f t="shared" si="4"/>
        <v>0</v>
      </c>
      <c r="I29" s="121">
        <f t="shared" si="5"/>
        <v>0</v>
      </c>
      <c r="J29" s="120" t="s">
        <v>401</v>
      </c>
      <c r="K29" s="119" t="s">
        <v>402</v>
      </c>
      <c r="L29" s="121">
        <v>47343</v>
      </c>
      <c r="M29" s="121">
        <v>0</v>
      </c>
      <c r="N29" s="121">
        <f t="shared" si="6"/>
        <v>47343</v>
      </c>
      <c r="O29" s="121">
        <v>0</v>
      </c>
      <c r="P29" s="121">
        <v>0</v>
      </c>
      <c r="Q29" s="121">
        <f t="shared" si="7"/>
        <v>0</v>
      </c>
      <c r="R29" s="120"/>
      <c r="S29" s="119"/>
      <c r="T29" s="121"/>
      <c r="U29" s="121"/>
      <c r="V29" s="121" t="str">
        <f t="shared" si="8"/>
        <v/>
      </c>
      <c r="W29" s="121"/>
      <c r="X29" s="121"/>
      <c r="Y29" s="121" t="str">
        <f t="shared" si="9"/>
        <v/>
      </c>
      <c r="Z29" s="120"/>
      <c r="AA29" s="119"/>
      <c r="AB29" s="121"/>
      <c r="AC29" s="121"/>
      <c r="AD29" s="121" t="str">
        <f t="shared" si="10"/>
        <v/>
      </c>
      <c r="AE29" s="121"/>
      <c r="AF29" s="121"/>
      <c r="AG29" s="121" t="str">
        <f t="shared" si="11"/>
        <v/>
      </c>
      <c r="AH29" s="120"/>
      <c r="AI29" s="119"/>
      <c r="AJ29" s="121"/>
      <c r="AK29" s="121"/>
      <c r="AL29" s="121" t="str">
        <f t="shared" si="12"/>
        <v/>
      </c>
      <c r="AM29" s="121"/>
      <c r="AN29" s="121"/>
      <c r="AO29" s="121" t="str">
        <f t="shared" si="13"/>
        <v/>
      </c>
      <c r="AP29" s="120"/>
      <c r="AQ29" s="119"/>
      <c r="AR29" s="121"/>
      <c r="AS29" s="121"/>
      <c r="AT29" s="121" t="str">
        <f t="shared" si="14"/>
        <v/>
      </c>
      <c r="AU29" s="121"/>
      <c r="AV29" s="121"/>
      <c r="AW29" s="121" t="str">
        <f t="shared" si="15"/>
        <v/>
      </c>
      <c r="AX29" s="120"/>
      <c r="AY29" s="119"/>
      <c r="AZ29" s="121"/>
      <c r="BA29" s="121"/>
      <c r="BB29" s="121" t="str">
        <f t="shared" si="16"/>
        <v/>
      </c>
      <c r="BC29" s="121"/>
      <c r="BD29" s="121"/>
      <c r="BE29" s="121" t="str">
        <f t="shared" si="17"/>
        <v/>
      </c>
    </row>
    <row r="30" spans="1:57" s="136" customFormat="1" ht="13.5" customHeight="1" x14ac:dyDescent="0.2">
      <c r="A30" s="119" t="s">
        <v>24</v>
      </c>
      <c r="B30" s="120" t="s">
        <v>415</v>
      </c>
      <c r="C30" s="119" t="s">
        <v>416</v>
      </c>
      <c r="D30" s="121">
        <f t="shared" si="0"/>
        <v>95217</v>
      </c>
      <c r="E30" s="121">
        <f t="shared" si="1"/>
        <v>569149</v>
      </c>
      <c r="F30" s="121">
        <f t="shared" si="2"/>
        <v>664366</v>
      </c>
      <c r="G30" s="121">
        <f t="shared" si="3"/>
        <v>0</v>
      </c>
      <c r="H30" s="121">
        <f t="shared" si="4"/>
        <v>176682</v>
      </c>
      <c r="I30" s="121">
        <f t="shared" si="5"/>
        <v>176682</v>
      </c>
      <c r="J30" s="120" t="s">
        <v>370</v>
      </c>
      <c r="K30" s="119" t="s">
        <v>408</v>
      </c>
      <c r="L30" s="121">
        <v>0</v>
      </c>
      <c r="M30" s="121">
        <v>0</v>
      </c>
      <c r="N30" s="121">
        <f t="shared" si="6"/>
        <v>0</v>
      </c>
      <c r="O30" s="121">
        <v>0</v>
      </c>
      <c r="P30" s="121">
        <v>75501</v>
      </c>
      <c r="Q30" s="121">
        <f t="shared" si="7"/>
        <v>75501</v>
      </c>
      <c r="R30" s="120" t="s">
        <v>406</v>
      </c>
      <c r="S30" s="119" t="s">
        <v>407</v>
      </c>
      <c r="T30" s="121">
        <v>67639</v>
      </c>
      <c r="U30" s="121">
        <v>214190</v>
      </c>
      <c r="V30" s="121">
        <f t="shared" si="8"/>
        <v>281829</v>
      </c>
      <c r="W30" s="121">
        <v>0</v>
      </c>
      <c r="X30" s="121">
        <v>0</v>
      </c>
      <c r="Y30" s="121">
        <f t="shared" si="9"/>
        <v>0</v>
      </c>
      <c r="Z30" s="120" t="s">
        <v>418</v>
      </c>
      <c r="AA30" s="119" t="s">
        <v>419</v>
      </c>
      <c r="AB30" s="121">
        <v>27578</v>
      </c>
      <c r="AC30" s="121">
        <v>354959</v>
      </c>
      <c r="AD30" s="121">
        <f t="shared" si="10"/>
        <v>382537</v>
      </c>
      <c r="AE30" s="121">
        <v>0</v>
      </c>
      <c r="AF30" s="121">
        <v>101181</v>
      </c>
      <c r="AG30" s="121">
        <f t="shared" si="11"/>
        <v>101181</v>
      </c>
      <c r="AH30" s="120"/>
      <c r="AI30" s="119"/>
      <c r="AJ30" s="121"/>
      <c r="AK30" s="121"/>
      <c r="AL30" s="121" t="str">
        <f t="shared" si="12"/>
        <v/>
      </c>
      <c r="AM30" s="121"/>
      <c r="AN30" s="121"/>
      <c r="AO30" s="121" t="str">
        <f t="shared" si="13"/>
        <v/>
      </c>
      <c r="AP30" s="120"/>
      <c r="AQ30" s="119"/>
      <c r="AR30" s="121"/>
      <c r="AS30" s="121"/>
      <c r="AT30" s="121" t="str">
        <f t="shared" si="14"/>
        <v/>
      </c>
      <c r="AU30" s="121"/>
      <c r="AV30" s="121"/>
      <c r="AW30" s="121" t="str">
        <f t="shared" si="15"/>
        <v/>
      </c>
      <c r="AX30" s="120"/>
      <c r="AY30" s="119"/>
      <c r="AZ30" s="121"/>
      <c r="BA30" s="121"/>
      <c r="BB30" s="121" t="str">
        <f t="shared" si="16"/>
        <v/>
      </c>
      <c r="BC30" s="121"/>
      <c r="BD30" s="121"/>
      <c r="BE30" s="121" t="str">
        <f t="shared" si="17"/>
        <v/>
      </c>
    </row>
    <row r="31" spans="1:57" s="136" customFormat="1" ht="13.5" customHeight="1" x14ac:dyDescent="0.2">
      <c r="A31" s="119" t="s">
        <v>24</v>
      </c>
      <c r="B31" s="120" t="s">
        <v>420</v>
      </c>
      <c r="C31" s="119" t="s">
        <v>421</v>
      </c>
      <c r="D31" s="121">
        <f t="shared" si="0"/>
        <v>0</v>
      </c>
      <c r="E31" s="121">
        <f t="shared" si="1"/>
        <v>288414</v>
      </c>
      <c r="F31" s="121">
        <f t="shared" si="2"/>
        <v>288414</v>
      </c>
      <c r="G31" s="121">
        <f t="shared" si="3"/>
        <v>0</v>
      </c>
      <c r="H31" s="121">
        <f t="shared" si="4"/>
        <v>35871</v>
      </c>
      <c r="I31" s="121">
        <f t="shared" si="5"/>
        <v>35871</v>
      </c>
      <c r="J31" s="120" t="s">
        <v>423</v>
      </c>
      <c r="K31" s="119" t="s">
        <v>424</v>
      </c>
      <c r="L31" s="121">
        <v>0</v>
      </c>
      <c r="M31" s="121">
        <v>288414</v>
      </c>
      <c r="N31" s="121">
        <f t="shared" si="6"/>
        <v>288414</v>
      </c>
      <c r="O31" s="121">
        <v>0</v>
      </c>
      <c r="P31" s="121">
        <v>35871</v>
      </c>
      <c r="Q31" s="121">
        <f t="shared" si="7"/>
        <v>35871</v>
      </c>
      <c r="R31" s="120"/>
      <c r="S31" s="119"/>
      <c r="T31" s="121"/>
      <c r="U31" s="121"/>
      <c r="V31" s="121" t="str">
        <f t="shared" si="8"/>
        <v/>
      </c>
      <c r="W31" s="121"/>
      <c r="X31" s="121"/>
      <c r="Y31" s="121" t="str">
        <f t="shared" si="9"/>
        <v/>
      </c>
      <c r="Z31" s="120"/>
      <c r="AA31" s="119"/>
      <c r="AB31" s="121"/>
      <c r="AC31" s="121"/>
      <c r="AD31" s="121" t="str">
        <f t="shared" si="10"/>
        <v/>
      </c>
      <c r="AE31" s="121"/>
      <c r="AF31" s="121"/>
      <c r="AG31" s="121" t="str">
        <f t="shared" si="11"/>
        <v/>
      </c>
      <c r="AH31" s="120"/>
      <c r="AI31" s="119"/>
      <c r="AJ31" s="121"/>
      <c r="AK31" s="121"/>
      <c r="AL31" s="121" t="str">
        <f t="shared" si="12"/>
        <v/>
      </c>
      <c r="AM31" s="121"/>
      <c r="AN31" s="121"/>
      <c r="AO31" s="121" t="str">
        <f t="shared" si="13"/>
        <v/>
      </c>
      <c r="AP31" s="120"/>
      <c r="AQ31" s="119"/>
      <c r="AR31" s="121"/>
      <c r="AS31" s="121"/>
      <c r="AT31" s="121" t="str">
        <f t="shared" si="14"/>
        <v/>
      </c>
      <c r="AU31" s="121"/>
      <c r="AV31" s="121"/>
      <c r="AW31" s="121" t="str">
        <f t="shared" si="15"/>
        <v/>
      </c>
      <c r="AX31" s="120"/>
      <c r="AY31" s="119"/>
      <c r="AZ31" s="121"/>
      <c r="BA31" s="121"/>
      <c r="BB31" s="121" t="str">
        <f t="shared" si="16"/>
        <v/>
      </c>
      <c r="BC31" s="121"/>
      <c r="BD31" s="121"/>
      <c r="BE31" s="121" t="str">
        <f t="shared" si="17"/>
        <v/>
      </c>
    </row>
    <row r="32" spans="1:57" s="136" customFormat="1" ht="13.5" customHeight="1" x14ac:dyDescent="0.2">
      <c r="A32" s="119" t="s">
        <v>24</v>
      </c>
      <c r="B32" s="120" t="s">
        <v>425</v>
      </c>
      <c r="C32" s="119" t="s">
        <v>426</v>
      </c>
      <c r="D32" s="121">
        <f t="shared" si="0"/>
        <v>0</v>
      </c>
      <c r="E32" s="121">
        <f t="shared" si="1"/>
        <v>154007</v>
      </c>
      <c r="F32" s="121">
        <f t="shared" si="2"/>
        <v>154007</v>
      </c>
      <c r="G32" s="121">
        <f t="shared" si="3"/>
        <v>0</v>
      </c>
      <c r="H32" s="121">
        <f t="shared" si="4"/>
        <v>26918</v>
      </c>
      <c r="I32" s="121">
        <f t="shared" si="5"/>
        <v>26918</v>
      </c>
      <c r="J32" s="120" t="s">
        <v>423</v>
      </c>
      <c r="K32" s="119" t="s">
        <v>424</v>
      </c>
      <c r="L32" s="121">
        <v>0</v>
      </c>
      <c r="M32" s="121">
        <v>154007</v>
      </c>
      <c r="N32" s="121">
        <f t="shared" si="6"/>
        <v>154007</v>
      </c>
      <c r="O32" s="121">
        <v>0</v>
      </c>
      <c r="P32" s="121">
        <v>26918</v>
      </c>
      <c r="Q32" s="121">
        <f t="shared" si="7"/>
        <v>26918</v>
      </c>
      <c r="R32" s="120"/>
      <c r="S32" s="119"/>
      <c r="T32" s="121"/>
      <c r="U32" s="121"/>
      <c r="V32" s="121" t="str">
        <f t="shared" si="8"/>
        <v/>
      </c>
      <c r="W32" s="121"/>
      <c r="X32" s="121"/>
      <c r="Y32" s="121" t="str">
        <f t="shared" si="9"/>
        <v/>
      </c>
      <c r="Z32" s="120"/>
      <c r="AA32" s="119"/>
      <c r="AB32" s="121"/>
      <c r="AC32" s="121"/>
      <c r="AD32" s="121" t="str">
        <f t="shared" si="10"/>
        <v/>
      </c>
      <c r="AE32" s="121"/>
      <c r="AF32" s="121"/>
      <c r="AG32" s="121" t="str">
        <f t="shared" si="11"/>
        <v/>
      </c>
      <c r="AH32" s="120"/>
      <c r="AI32" s="119"/>
      <c r="AJ32" s="121"/>
      <c r="AK32" s="121"/>
      <c r="AL32" s="121" t="str">
        <f t="shared" si="12"/>
        <v/>
      </c>
      <c r="AM32" s="121"/>
      <c r="AN32" s="121"/>
      <c r="AO32" s="121" t="str">
        <f t="shared" si="13"/>
        <v/>
      </c>
      <c r="AP32" s="120"/>
      <c r="AQ32" s="119"/>
      <c r="AR32" s="121"/>
      <c r="AS32" s="121"/>
      <c r="AT32" s="121" t="str">
        <f t="shared" si="14"/>
        <v/>
      </c>
      <c r="AU32" s="121"/>
      <c r="AV32" s="121"/>
      <c r="AW32" s="121" t="str">
        <f t="shared" si="15"/>
        <v/>
      </c>
      <c r="AX32" s="120"/>
      <c r="AY32" s="119"/>
      <c r="AZ32" s="121"/>
      <c r="BA32" s="121"/>
      <c r="BB32" s="121" t="str">
        <f t="shared" si="16"/>
        <v/>
      </c>
      <c r="BC32" s="121"/>
      <c r="BD32" s="121"/>
      <c r="BE32" s="121" t="str">
        <f t="shared" si="17"/>
        <v/>
      </c>
    </row>
    <row r="33" spans="1:57" s="136" customFormat="1" ht="13.5" customHeight="1" x14ac:dyDescent="0.2">
      <c r="A33" s="119" t="s">
        <v>24</v>
      </c>
      <c r="B33" s="120" t="s">
        <v>428</v>
      </c>
      <c r="C33" s="119" t="s">
        <v>429</v>
      </c>
      <c r="D33" s="121">
        <f t="shared" si="0"/>
        <v>0</v>
      </c>
      <c r="E33" s="121">
        <f t="shared" si="1"/>
        <v>0</v>
      </c>
      <c r="F33" s="121">
        <f t="shared" si="2"/>
        <v>0</v>
      </c>
      <c r="G33" s="121">
        <f t="shared" si="3"/>
        <v>0</v>
      </c>
      <c r="H33" s="121">
        <f t="shared" si="4"/>
        <v>32692</v>
      </c>
      <c r="I33" s="121">
        <f t="shared" si="5"/>
        <v>32692</v>
      </c>
      <c r="J33" s="120" t="s">
        <v>388</v>
      </c>
      <c r="K33" s="119" t="s">
        <v>431</v>
      </c>
      <c r="L33" s="121">
        <v>0</v>
      </c>
      <c r="M33" s="121">
        <v>0</v>
      </c>
      <c r="N33" s="121">
        <f t="shared" si="6"/>
        <v>0</v>
      </c>
      <c r="O33" s="121">
        <v>0</v>
      </c>
      <c r="P33" s="121">
        <v>32692</v>
      </c>
      <c r="Q33" s="121">
        <f t="shared" si="7"/>
        <v>32692</v>
      </c>
      <c r="R33" s="120"/>
      <c r="S33" s="119"/>
      <c r="T33" s="121"/>
      <c r="U33" s="121"/>
      <c r="V33" s="121" t="str">
        <f t="shared" si="8"/>
        <v/>
      </c>
      <c r="W33" s="121"/>
      <c r="X33" s="121"/>
      <c r="Y33" s="121" t="str">
        <f t="shared" si="9"/>
        <v/>
      </c>
      <c r="Z33" s="120"/>
      <c r="AA33" s="119"/>
      <c r="AB33" s="121"/>
      <c r="AC33" s="121"/>
      <c r="AD33" s="121" t="str">
        <f t="shared" si="10"/>
        <v/>
      </c>
      <c r="AE33" s="121"/>
      <c r="AF33" s="121"/>
      <c r="AG33" s="121" t="str">
        <f t="shared" si="11"/>
        <v/>
      </c>
      <c r="AH33" s="120"/>
      <c r="AI33" s="119"/>
      <c r="AJ33" s="121"/>
      <c r="AK33" s="121"/>
      <c r="AL33" s="121" t="str">
        <f t="shared" si="12"/>
        <v/>
      </c>
      <c r="AM33" s="121"/>
      <c r="AN33" s="121"/>
      <c r="AO33" s="121" t="str">
        <f t="shared" si="13"/>
        <v/>
      </c>
      <c r="AP33" s="120"/>
      <c r="AQ33" s="119"/>
      <c r="AR33" s="121"/>
      <c r="AS33" s="121"/>
      <c r="AT33" s="121" t="str">
        <f t="shared" si="14"/>
        <v/>
      </c>
      <c r="AU33" s="121"/>
      <c r="AV33" s="121"/>
      <c r="AW33" s="121" t="str">
        <f t="shared" si="15"/>
        <v/>
      </c>
      <c r="AX33" s="120"/>
      <c r="AY33" s="119"/>
      <c r="AZ33" s="121"/>
      <c r="BA33" s="121"/>
      <c r="BB33" s="121" t="str">
        <f t="shared" si="16"/>
        <v/>
      </c>
      <c r="BC33" s="121"/>
      <c r="BD33" s="121"/>
      <c r="BE33" s="121" t="str">
        <f t="shared" si="17"/>
        <v/>
      </c>
    </row>
    <row r="34" spans="1:57" s="136" customFormat="1" ht="13.5" customHeight="1" x14ac:dyDescent="0.2">
      <c r="A34" s="119" t="s">
        <v>24</v>
      </c>
      <c r="B34" s="120" t="s">
        <v>432</v>
      </c>
      <c r="C34" s="119" t="s">
        <v>433</v>
      </c>
      <c r="D34" s="121">
        <f t="shared" si="0"/>
        <v>0</v>
      </c>
      <c r="E34" s="121">
        <f t="shared" si="1"/>
        <v>0</v>
      </c>
      <c r="F34" s="121">
        <f t="shared" si="2"/>
        <v>0</v>
      </c>
      <c r="G34" s="121">
        <f t="shared" si="3"/>
        <v>0</v>
      </c>
      <c r="H34" s="121">
        <f t="shared" si="4"/>
        <v>38984</v>
      </c>
      <c r="I34" s="121">
        <f t="shared" si="5"/>
        <v>38984</v>
      </c>
      <c r="J34" s="120" t="s">
        <v>435</v>
      </c>
      <c r="K34" s="119" t="s">
        <v>436</v>
      </c>
      <c r="L34" s="121">
        <v>0</v>
      </c>
      <c r="M34" s="121">
        <v>0</v>
      </c>
      <c r="N34" s="121">
        <f t="shared" si="6"/>
        <v>0</v>
      </c>
      <c r="O34" s="121">
        <v>0</v>
      </c>
      <c r="P34" s="121">
        <v>38984</v>
      </c>
      <c r="Q34" s="121">
        <f t="shared" si="7"/>
        <v>38984</v>
      </c>
      <c r="R34" s="120"/>
      <c r="S34" s="119"/>
      <c r="T34" s="121"/>
      <c r="U34" s="121"/>
      <c r="V34" s="121" t="str">
        <f t="shared" si="8"/>
        <v/>
      </c>
      <c r="W34" s="121"/>
      <c r="X34" s="121"/>
      <c r="Y34" s="121" t="str">
        <f t="shared" si="9"/>
        <v/>
      </c>
      <c r="Z34" s="120"/>
      <c r="AA34" s="119"/>
      <c r="AB34" s="121"/>
      <c r="AC34" s="121"/>
      <c r="AD34" s="121" t="str">
        <f t="shared" si="10"/>
        <v/>
      </c>
      <c r="AE34" s="121"/>
      <c r="AF34" s="121"/>
      <c r="AG34" s="121" t="str">
        <f t="shared" si="11"/>
        <v/>
      </c>
      <c r="AH34" s="120"/>
      <c r="AI34" s="119"/>
      <c r="AJ34" s="121"/>
      <c r="AK34" s="121"/>
      <c r="AL34" s="121" t="str">
        <f t="shared" si="12"/>
        <v/>
      </c>
      <c r="AM34" s="121"/>
      <c r="AN34" s="121"/>
      <c r="AO34" s="121" t="str">
        <f t="shared" si="13"/>
        <v/>
      </c>
      <c r="AP34" s="120"/>
      <c r="AQ34" s="119"/>
      <c r="AR34" s="121"/>
      <c r="AS34" s="121"/>
      <c r="AT34" s="121" t="str">
        <f t="shared" si="14"/>
        <v/>
      </c>
      <c r="AU34" s="121"/>
      <c r="AV34" s="121"/>
      <c r="AW34" s="121" t="str">
        <f t="shared" si="15"/>
        <v/>
      </c>
      <c r="AX34" s="120"/>
      <c r="AY34" s="119"/>
      <c r="AZ34" s="121"/>
      <c r="BA34" s="121"/>
      <c r="BB34" s="121" t="str">
        <f t="shared" si="16"/>
        <v/>
      </c>
      <c r="BC34" s="121"/>
      <c r="BD34" s="121"/>
      <c r="BE34" s="121" t="str">
        <f t="shared" si="17"/>
        <v/>
      </c>
    </row>
    <row r="35" spans="1:57" s="136" customFormat="1" ht="13.5" customHeight="1" x14ac:dyDescent="0.2">
      <c r="A35" s="119" t="s">
        <v>24</v>
      </c>
      <c r="B35" s="120" t="s">
        <v>437</v>
      </c>
      <c r="C35" s="119" t="s">
        <v>438</v>
      </c>
      <c r="D35" s="121">
        <f t="shared" si="0"/>
        <v>0</v>
      </c>
      <c r="E35" s="121">
        <f t="shared" si="1"/>
        <v>0</v>
      </c>
      <c r="F35" s="121">
        <f t="shared" si="2"/>
        <v>0</v>
      </c>
      <c r="G35" s="121">
        <f t="shared" si="3"/>
        <v>0</v>
      </c>
      <c r="H35" s="121">
        <f t="shared" si="4"/>
        <v>56520</v>
      </c>
      <c r="I35" s="121">
        <f t="shared" si="5"/>
        <v>56520</v>
      </c>
      <c r="J35" s="120" t="s">
        <v>435</v>
      </c>
      <c r="K35" s="119" t="s">
        <v>436</v>
      </c>
      <c r="L35" s="121">
        <v>0</v>
      </c>
      <c r="M35" s="121">
        <v>0</v>
      </c>
      <c r="N35" s="121">
        <f t="shared" si="6"/>
        <v>0</v>
      </c>
      <c r="O35" s="121">
        <v>0</v>
      </c>
      <c r="P35" s="121">
        <v>56520</v>
      </c>
      <c r="Q35" s="121">
        <f t="shared" si="7"/>
        <v>56520</v>
      </c>
      <c r="R35" s="120"/>
      <c r="S35" s="119"/>
      <c r="T35" s="121"/>
      <c r="U35" s="121"/>
      <c r="V35" s="121" t="str">
        <f t="shared" si="8"/>
        <v/>
      </c>
      <c r="W35" s="121"/>
      <c r="X35" s="121"/>
      <c r="Y35" s="121" t="str">
        <f t="shared" si="9"/>
        <v/>
      </c>
      <c r="Z35" s="120"/>
      <c r="AA35" s="119"/>
      <c r="AB35" s="121"/>
      <c r="AC35" s="121"/>
      <c r="AD35" s="121" t="str">
        <f t="shared" si="10"/>
        <v/>
      </c>
      <c r="AE35" s="121"/>
      <c r="AF35" s="121"/>
      <c r="AG35" s="121" t="str">
        <f t="shared" si="11"/>
        <v/>
      </c>
      <c r="AH35" s="120"/>
      <c r="AI35" s="119"/>
      <c r="AJ35" s="121"/>
      <c r="AK35" s="121"/>
      <c r="AL35" s="121" t="str">
        <f t="shared" si="12"/>
        <v/>
      </c>
      <c r="AM35" s="121"/>
      <c r="AN35" s="121"/>
      <c r="AO35" s="121" t="str">
        <f t="shared" si="13"/>
        <v/>
      </c>
      <c r="AP35" s="120"/>
      <c r="AQ35" s="119"/>
      <c r="AR35" s="121"/>
      <c r="AS35" s="121"/>
      <c r="AT35" s="121" t="str">
        <f t="shared" si="14"/>
        <v/>
      </c>
      <c r="AU35" s="121"/>
      <c r="AV35" s="121"/>
      <c r="AW35" s="121" t="str">
        <f t="shared" si="15"/>
        <v/>
      </c>
      <c r="AX35" s="120"/>
      <c r="AY35" s="119"/>
      <c r="AZ35" s="121"/>
      <c r="BA35" s="121"/>
      <c r="BB35" s="121" t="str">
        <f t="shared" si="16"/>
        <v/>
      </c>
      <c r="BC35" s="121"/>
      <c r="BD35" s="121"/>
      <c r="BE35" s="121" t="str">
        <f t="shared" si="17"/>
        <v/>
      </c>
    </row>
    <row r="36" spans="1:57" s="136" customFormat="1" ht="13.5" customHeight="1" x14ac:dyDescent="0.2">
      <c r="A36" s="119" t="s">
        <v>24</v>
      </c>
      <c r="B36" s="120" t="s">
        <v>440</v>
      </c>
      <c r="C36" s="119" t="s">
        <v>441</v>
      </c>
      <c r="D36" s="121">
        <f t="shared" si="0"/>
        <v>0</v>
      </c>
      <c r="E36" s="121">
        <f t="shared" si="1"/>
        <v>0</v>
      </c>
      <c r="F36" s="121">
        <f t="shared" si="2"/>
        <v>0</v>
      </c>
      <c r="G36" s="121">
        <f t="shared" si="3"/>
        <v>0</v>
      </c>
      <c r="H36" s="121">
        <f t="shared" si="4"/>
        <v>0</v>
      </c>
      <c r="I36" s="121">
        <f t="shared" si="5"/>
        <v>0</v>
      </c>
      <c r="J36" s="120"/>
      <c r="K36" s="119"/>
      <c r="L36" s="121"/>
      <c r="M36" s="121"/>
      <c r="N36" s="121" t="str">
        <f t="shared" si="6"/>
        <v/>
      </c>
      <c r="O36" s="121"/>
      <c r="P36" s="121"/>
      <c r="Q36" s="121" t="str">
        <f t="shared" si="7"/>
        <v/>
      </c>
      <c r="R36" s="120"/>
      <c r="S36" s="119"/>
      <c r="T36" s="121"/>
      <c r="U36" s="121"/>
      <c r="V36" s="121" t="str">
        <f t="shared" si="8"/>
        <v/>
      </c>
      <c r="W36" s="121"/>
      <c r="X36" s="121"/>
      <c r="Y36" s="121" t="str">
        <f t="shared" si="9"/>
        <v/>
      </c>
      <c r="Z36" s="120"/>
      <c r="AA36" s="119"/>
      <c r="AB36" s="121"/>
      <c r="AC36" s="121"/>
      <c r="AD36" s="121" t="str">
        <f t="shared" si="10"/>
        <v/>
      </c>
      <c r="AE36" s="121"/>
      <c r="AF36" s="121"/>
      <c r="AG36" s="121" t="str">
        <f t="shared" si="11"/>
        <v/>
      </c>
      <c r="AH36" s="120"/>
      <c r="AI36" s="119"/>
      <c r="AJ36" s="121"/>
      <c r="AK36" s="121"/>
      <c r="AL36" s="121" t="str">
        <f t="shared" si="12"/>
        <v/>
      </c>
      <c r="AM36" s="121"/>
      <c r="AN36" s="121"/>
      <c r="AO36" s="121" t="str">
        <f t="shared" si="13"/>
        <v/>
      </c>
      <c r="AP36" s="120"/>
      <c r="AQ36" s="119"/>
      <c r="AR36" s="121"/>
      <c r="AS36" s="121"/>
      <c r="AT36" s="121" t="str">
        <f t="shared" si="14"/>
        <v/>
      </c>
      <c r="AU36" s="121"/>
      <c r="AV36" s="121"/>
      <c r="AW36" s="121" t="str">
        <f t="shared" si="15"/>
        <v/>
      </c>
      <c r="AX36" s="120"/>
      <c r="AY36" s="119"/>
      <c r="AZ36" s="121"/>
      <c r="BA36" s="121"/>
      <c r="BB36" s="121" t="str">
        <f t="shared" si="16"/>
        <v/>
      </c>
      <c r="BC36" s="121"/>
      <c r="BD36" s="121"/>
      <c r="BE36" s="121" t="str">
        <f t="shared" si="17"/>
        <v/>
      </c>
    </row>
    <row r="37" spans="1:57" s="136" customFormat="1" ht="13.5" customHeight="1" x14ac:dyDescent="0.2">
      <c r="A37" s="119" t="s">
        <v>24</v>
      </c>
      <c r="B37" s="120" t="s">
        <v>443</v>
      </c>
      <c r="C37" s="119" t="s">
        <v>444</v>
      </c>
      <c r="D37" s="121">
        <f t="shared" si="0"/>
        <v>0</v>
      </c>
      <c r="E37" s="121">
        <f t="shared" si="1"/>
        <v>0</v>
      </c>
      <c r="F37" s="121">
        <f t="shared" si="2"/>
        <v>0</v>
      </c>
      <c r="G37" s="121">
        <f t="shared" si="3"/>
        <v>0</v>
      </c>
      <c r="H37" s="121">
        <f t="shared" si="4"/>
        <v>0</v>
      </c>
      <c r="I37" s="121">
        <f t="shared" si="5"/>
        <v>0</v>
      </c>
      <c r="J37" s="120"/>
      <c r="K37" s="119"/>
      <c r="L37" s="121"/>
      <c r="M37" s="121"/>
      <c r="N37" s="121" t="str">
        <f t="shared" si="6"/>
        <v/>
      </c>
      <c r="O37" s="121"/>
      <c r="P37" s="121"/>
      <c r="Q37" s="121" t="str">
        <f t="shared" si="7"/>
        <v/>
      </c>
      <c r="R37" s="120"/>
      <c r="S37" s="119"/>
      <c r="T37" s="121"/>
      <c r="U37" s="121"/>
      <c r="V37" s="121" t="str">
        <f t="shared" si="8"/>
        <v/>
      </c>
      <c r="W37" s="121"/>
      <c r="X37" s="121"/>
      <c r="Y37" s="121" t="str">
        <f t="shared" si="9"/>
        <v/>
      </c>
      <c r="Z37" s="120"/>
      <c r="AA37" s="119"/>
      <c r="AB37" s="121"/>
      <c r="AC37" s="121"/>
      <c r="AD37" s="121" t="str">
        <f t="shared" si="10"/>
        <v/>
      </c>
      <c r="AE37" s="121"/>
      <c r="AF37" s="121"/>
      <c r="AG37" s="121" t="str">
        <f t="shared" si="11"/>
        <v/>
      </c>
      <c r="AH37" s="120"/>
      <c r="AI37" s="119"/>
      <c r="AJ37" s="121"/>
      <c r="AK37" s="121"/>
      <c r="AL37" s="121" t="str">
        <f t="shared" si="12"/>
        <v/>
      </c>
      <c r="AM37" s="121"/>
      <c r="AN37" s="121"/>
      <c r="AO37" s="121" t="str">
        <f t="shared" si="13"/>
        <v/>
      </c>
      <c r="AP37" s="120"/>
      <c r="AQ37" s="119"/>
      <c r="AR37" s="121"/>
      <c r="AS37" s="121"/>
      <c r="AT37" s="121" t="str">
        <f t="shared" si="14"/>
        <v/>
      </c>
      <c r="AU37" s="121"/>
      <c r="AV37" s="121"/>
      <c r="AW37" s="121" t="str">
        <f t="shared" si="15"/>
        <v/>
      </c>
      <c r="AX37" s="120"/>
      <c r="AY37" s="119"/>
      <c r="AZ37" s="121"/>
      <c r="BA37" s="121"/>
      <c r="BB37" s="121" t="str">
        <f t="shared" si="16"/>
        <v/>
      </c>
      <c r="BC37" s="121"/>
      <c r="BD37" s="121"/>
      <c r="BE37" s="121" t="str">
        <f t="shared" si="17"/>
        <v/>
      </c>
    </row>
    <row r="38" spans="1:57" s="136" customFormat="1" ht="13.5" customHeight="1" x14ac:dyDescent="0.2">
      <c r="A38" s="119" t="s">
        <v>24</v>
      </c>
      <c r="B38" s="120" t="s">
        <v>446</v>
      </c>
      <c r="C38" s="119" t="s">
        <v>447</v>
      </c>
      <c r="D38" s="121">
        <f t="shared" si="0"/>
        <v>0</v>
      </c>
      <c r="E38" s="121">
        <f t="shared" si="1"/>
        <v>0</v>
      </c>
      <c r="F38" s="121">
        <f t="shared" si="2"/>
        <v>0</v>
      </c>
      <c r="G38" s="121">
        <f t="shared" si="3"/>
        <v>0</v>
      </c>
      <c r="H38" s="121">
        <f t="shared" si="4"/>
        <v>207358</v>
      </c>
      <c r="I38" s="121">
        <f t="shared" si="5"/>
        <v>207358</v>
      </c>
      <c r="J38" s="120" t="s">
        <v>393</v>
      </c>
      <c r="K38" s="119" t="s">
        <v>449</v>
      </c>
      <c r="L38" s="121">
        <v>0</v>
      </c>
      <c r="M38" s="121">
        <v>0</v>
      </c>
      <c r="N38" s="121">
        <f t="shared" si="6"/>
        <v>0</v>
      </c>
      <c r="O38" s="121">
        <v>0</v>
      </c>
      <c r="P38" s="121">
        <v>207358</v>
      </c>
      <c r="Q38" s="121">
        <f t="shared" si="7"/>
        <v>207358</v>
      </c>
      <c r="R38" s="120"/>
      <c r="S38" s="119"/>
      <c r="T38" s="121"/>
      <c r="U38" s="121"/>
      <c r="V38" s="121" t="str">
        <f t="shared" si="8"/>
        <v/>
      </c>
      <c r="W38" s="121"/>
      <c r="X38" s="121"/>
      <c r="Y38" s="121" t="str">
        <f t="shared" si="9"/>
        <v/>
      </c>
      <c r="Z38" s="120"/>
      <c r="AA38" s="119"/>
      <c r="AB38" s="121"/>
      <c r="AC38" s="121"/>
      <c r="AD38" s="121" t="str">
        <f t="shared" si="10"/>
        <v/>
      </c>
      <c r="AE38" s="121"/>
      <c r="AF38" s="121"/>
      <c r="AG38" s="121" t="str">
        <f t="shared" si="11"/>
        <v/>
      </c>
      <c r="AH38" s="120"/>
      <c r="AI38" s="119"/>
      <c r="AJ38" s="121"/>
      <c r="AK38" s="121"/>
      <c r="AL38" s="121" t="str">
        <f t="shared" si="12"/>
        <v/>
      </c>
      <c r="AM38" s="121"/>
      <c r="AN38" s="121"/>
      <c r="AO38" s="121" t="str">
        <f t="shared" si="13"/>
        <v/>
      </c>
      <c r="AP38" s="120"/>
      <c r="AQ38" s="119"/>
      <c r="AR38" s="121"/>
      <c r="AS38" s="121"/>
      <c r="AT38" s="121" t="str">
        <f t="shared" si="14"/>
        <v/>
      </c>
      <c r="AU38" s="121"/>
      <c r="AV38" s="121"/>
      <c r="AW38" s="121" t="str">
        <f t="shared" si="15"/>
        <v/>
      </c>
      <c r="AX38" s="120"/>
      <c r="AY38" s="119"/>
      <c r="AZ38" s="121"/>
      <c r="BA38" s="121"/>
      <c r="BB38" s="121" t="str">
        <f t="shared" si="16"/>
        <v/>
      </c>
      <c r="BC38" s="121"/>
      <c r="BD38" s="121"/>
      <c r="BE38" s="121" t="str">
        <f t="shared" si="17"/>
        <v/>
      </c>
    </row>
    <row r="39" spans="1:57" s="136" customFormat="1" ht="13.5" customHeight="1" x14ac:dyDescent="0.2">
      <c r="A39" s="119" t="s">
        <v>24</v>
      </c>
      <c r="B39" s="120" t="s">
        <v>450</v>
      </c>
      <c r="C39" s="119" t="s">
        <v>451</v>
      </c>
      <c r="D39" s="121">
        <f t="shared" si="0"/>
        <v>64805</v>
      </c>
      <c r="E39" s="121">
        <f t="shared" si="1"/>
        <v>96898</v>
      </c>
      <c r="F39" s="121">
        <f t="shared" si="2"/>
        <v>161703</v>
      </c>
      <c r="G39" s="121">
        <f t="shared" si="3"/>
        <v>0</v>
      </c>
      <c r="H39" s="121">
        <f t="shared" si="4"/>
        <v>54820</v>
      </c>
      <c r="I39" s="121">
        <f t="shared" si="5"/>
        <v>54820</v>
      </c>
      <c r="J39" s="120" t="s">
        <v>378</v>
      </c>
      <c r="K39" s="119" t="s">
        <v>379</v>
      </c>
      <c r="L39" s="121">
        <v>64805</v>
      </c>
      <c r="M39" s="121">
        <v>96898</v>
      </c>
      <c r="N39" s="121">
        <f t="shared" si="6"/>
        <v>161703</v>
      </c>
      <c r="O39" s="121">
        <v>0</v>
      </c>
      <c r="P39" s="121">
        <v>54820</v>
      </c>
      <c r="Q39" s="121">
        <f t="shared" si="7"/>
        <v>54820</v>
      </c>
      <c r="R39" s="120"/>
      <c r="S39" s="119"/>
      <c r="T39" s="121"/>
      <c r="U39" s="121"/>
      <c r="V39" s="121" t="str">
        <f t="shared" si="8"/>
        <v/>
      </c>
      <c r="W39" s="121"/>
      <c r="X39" s="121"/>
      <c r="Y39" s="121" t="str">
        <f t="shared" si="9"/>
        <v/>
      </c>
      <c r="Z39" s="120"/>
      <c r="AA39" s="119"/>
      <c r="AB39" s="121"/>
      <c r="AC39" s="121"/>
      <c r="AD39" s="121" t="str">
        <f t="shared" si="10"/>
        <v/>
      </c>
      <c r="AE39" s="121"/>
      <c r="AF39" s="121"/>
      <c r="AG39" s="121" t="str">
        <f t="shared" si="11"/>
        <v/>
      </c>
      <c r="AH39" s="120"/>
      <c r="AI39" s="119"/>
      <c r="AJ39" s="121"/>
      <c r="AK39" s="121"/>
      <c r="AL39" s="121" t="str">
        <f t="shared" si="12"/>
        <v/>
      </c>
      <c r="AM39" s="121"/>
      <c r="AN39" s="121"/>
      <c r="AO39" s="121" t="str">
        <f t="shared" si="13"/>
        <v/>
      </c>
      <c r="AP39" s="120"/>
      <c r="AQ39" s="119"/>
      <c r="AR39" s="121"/>
      <c r="AS39" s="121"/>
      <c r="AT39" s="121" t="str">
        <f t="shared" si="14"/>
        <v/>
      </c>
      <c r="AU39" s="121"/>
      <c r="AV39" s="121"/>
      <c r="AW39" s="121" t="str">
        <f t="shared" si="15"/>
        <v/>
      </c>
      <c r="AX39" s="120"/>
      <c r="AY39" s="119"/>
      <c r="AZ39" s="121"/>
      <c r="BA39" s="121"/>
      <c r="BB39" s="121" t="str">
        <f t="shared" si="16"/>
        <v/>
      </c>
      <c r="BC39" s="121"/>
      <c r="BD39" s="121"/>
      <c r="BE39" s="121" t="str">
        <f t="shared" si="17"/>
        <v/>
      </c>
    </row>
    <row r="40" spans="1:57" s="136" customFormat="1" ht="13.5" customHeight="1" x14ac:dyDescent="0.2">
      <c r="A40" s="119" t="s">
        <v>24</v>
      </c>
      <c r="B40" s="120" t="s">
        <v>453</v>
      </c>
      <c r="C40" s="119" t="s">
        <v>454</v>
      </c>
      <c r="D40" s="121">
        <f t="shared" si="0"/>
        <v>31746</v>
      </c>
      <c r="E40" s="121">
        <f t="shared" si="1"/>
        <v>408600</v>
      </c>
      <c r="F40" s="121">
        <f t="shared" si="2"/>
        <v>440346</v>
      </c>
      <c r="G40" s="121">
        <f t="shared" si="3"/>
        <v>0</v>
      </c>
      <c r="H40" s="121">
        <f t="shared" si="4"/>
        <v>90732</v>
      </c>
      <c r="I40" s="121">
        <f t="shared" si="5"/>
        <v>90732</v>
      </c>
      <c r="J40" s="120" t="s">
        <v>418</v>
      </c>
      <c r="K40" s="119" t="s">
        <v>419</v>
      </c>
      <c r="L40" s="121">
        <v>31746</v>
      </c>
      <c r="M40" s="121">
        <v>408600</v>
      </c>
      <c r="N40" s="121">
        <f t="shared" si="6"/>
        <v>440346</v>
      </c>
      <c r="O40" s="121">
        <v>0</v>
      </c>
      <c r="P40" s="121">
        <v>90732</v>
      </c>
      <c r="Q40" s="121">
        <f t="shared" si="7"/>
        <v>90732</v>
      </c>
      <c r="R40" s="120"/>
      <c r="S40" s="119"/>
      <c r="T40" s="121"/>
      <c r="U40" s="121"/>
      <c r="V40" s="121" t="str">
        <f t="shared" si="8"/>
        <v/>
      </c>
      <c r="W40" s="121"/>
      <c r="X40" s="121"/>
      <c r="Y40" s="121" t="str">
        <f t="shared" si="9"/>
        <v/>
      </c>
      <c r="Z40" s="120"/>
      <c r="AA40" s="119"/>
      <c r="AB40" s="121"/>
      <c r="AC40" s="121"/>
      <c r="AD40" s="121" t="str">
        <f t="shared" si="10"/>
        <v/>
      </c>
      <c r="AE40" s="121"/>
      <c r="AF40" s="121"/>
      <c r="AG40" s="121" t="str">
        <f t="shared" si="11"/>
        <v/>
      </c>
      <c r="AH40" s="120"/>
      <c r="AI40" s="119"/>
      <c r="AJ40" s="121"/>
      <c r="AK40" s="121"/>
      <c r="AL40" s="121" t="str">
        <f t="shared" si="12"/>
        <v/>
      </c>
      <c r="AM40" s="121"/>
      <c r="AN40" s="121"/>
      <c r="AO40" s="121" t="str">
        <f t="shared" si="13"/>
        <v/>
      </c>
      <c r="AP40" s="120"/>
      <c r="AQ40" s="119"/>
      <c r="AR40" s="121"/>
      <c r="AS40" s="121"/>
      <c r="AT40" s="121" t="str">
        <f t="shared" si="14"/>
        <v/>
      </c>
      <c r="AU40" s="121"/>
      <c r="AV40" s="121"/>
      <c r="AW40" s="121" t="str">
        <f t="shared" si="15"/>
        <v/>
      </c>
      <c r="AX40" s="120"/>
      <c r="AY40" s="119"/>
      <c r="AZ40" s="121"/>
      <c r="BA40" s="121"/>
      <c r="BB40" s="121" t="str">
        <f t="shared" si="16"/>
        <v/>
      </c>
      <c r="BC40" s="121"/>
      <c r="BD40" s="121"/>
      <c r="BE40" s="121" t="str">
        <f t="shared" si="17"/>
        <v/>
      </c>
    </row>
    <row r="41" spans="1:57" s="136" customFormat="1" ht="13.5" customHeight="1" x14ac:dyDescent="0.2">
      <c r="A41" s="119" t="s">
        <v>24</v>
      </c>
      <c r="B41" s="120" t="s">
        <v>456</v>
      </c>
      <c r="C41" s="119" t="s">
        <v>457</v>
      </c>
      <c r="D41" s="121">
        <f t="shared" si="0"/>
        <v>0</v>
      </c>
      <c r="E41" s="121">
        <f t="shared" si="1"/>
        <v>0</v>
      </c>
      <c r="F41" s="121">
        <f t="shared" si="2"/>
        <v>0</v>
      </c>
      <c r="G41" s="121">
        <f t="shared" si="3"/>
        <v>0</v>
      </c>
      <c r="H41" s="121">
        <f t="shared" si="4"/>
        <v>45720</v>
      </c>
      <c r="I41" s="121">
        <f t="shared" si="5"/>
        <v>45720</v>
      </c>
      <c r="J41" s="120" t="s">
        <v>350</v>
      </c>
      <c r="K41" s="119" t="s">
        <v>459</v>
      </c>
      <c r="L41" s="121">
        <v>0</v>
      </c>
      <c r="M41" s="121">
        <v>0</v>
      </c>
      <c r="N41" s="121">
        <f t="shared" si="6"/>
        <v>0</v>
      </c>
      <c r="O41" s="121">
        <v>0</v>
      </c>
      <c r="P41" s="121">
        <v>45720</v>
      </c>
      <c r="Q41" s="121">
        <f t="shared" si="7"/>
        <v>45720</v>
      </c>
      <c r="R41" s="120"/>
      <c r="S41" s="119"/>
      <c r="T41" s="121"/>
      <c r="U41" s="121"/>
      <c r="V41" s="121" t="str">
        <f t="shared" si="8"/>
        <v/>
      </c>
      <c r="W41" s="121"/>
      <c r="X41" s="121"/>
      <c r="Y41" s="121" t="str">
        <f t="shared" si="9"/>
        <v/>
      </c>
      <c r="Z41" s="120"/>
      <c r="AA41" s="119"/>
      <c r="AB41" s="121"/>
      <c r="AC41" s="121"/>
      <c r="AD41" s="121" t="str">
        <f t="shared" si="10"/>
        <v/>
      </c>
      <c r="AE41" s="121"/>
      <c r="AF41" s="121"/>
      <c r="AG41" s="121" t="str">
        <f t="shared" si="11"/>
        <v/>
      </c>
      <c r="AH41" s="120"/>
      <c r="AI41" s="119"/>
      <c r="AJ41" s="121"/>
      <c r="AK41" s="121"/>
      <c r="AL41" s="121" t="str">
        <f t="shared" si="12"/>
        <v/>
      </c>
      <c r="AM41" s="121"/>
      <c r="AN41" s="121"/>
      <c r="AO41" s="121" t="str">
        <f t="shared" si="13"/>
        <v/>
      </c>
      <c r="AP41" s="120"/>
      <c r="AQ41" s="119"/>
      <c r="AR41" s="121"/>
      <c r="AS41" s="121"/>
      <c r="AT41" s="121" t="str">
        <f t="shared" si="14"/>
        <v/>
      </c>
      <c r="AU41" s="121"/>
      <c r="AV41" s="121"/>
      <c r="AW41" s="121" t="str">
        <f t="shared" si="15"/>
        <v/>
      </c>
      <c r="AX41" s="120"/>
      <c r="AY41" s="119"/>
      <c r="AZ41" s="121"/>
      <c r="BA41" s="121"/>
      <c r="BB41" s="121" t="str">
        <f t="shared" si="16"/>
        <v/>
      </c>
      <c r="BC41" s="121"/>
      <c r="BD41" s="121"/>
      <c r="BE41" s="121" t="str">
        <f t="shared" si="17"/>
        <v/>
      </c>
    </row>
    <row r="42" spans="1:57" s="136" customFormat="1" ht="13.5" customHeight="1" x14ac:dyDescent="0.2">
      <c r="A42" s="119" t="s">
        <v>24</v>
      </c>
      <c r="B42" s="120" t="s">
        <v>460</v>
      </c>
      <c r="C42" s="119" t="s">
        <v>461</v>
      </c>
      <c r="D42" s="121">
        <f t="shared" si="0"/>
        <v>0</v>
      </c>
      <c r="E42" s="121">
        <f t="shared" si="1"/>
        <v>111658</v>
      </c>
      <c r="F42" s="121">
        <f t="shared" si="2"/>
        <v>111658</v>
      </c>
      <c r="G42" s="121">
        <f t="shared" si="3"/>
        <v>0</v>
      </c>
      <c r="H42" s="121">
        <f t="shared" si="4"/>
        <v>47342</v>
      </c>
      <c r="I42" s="121">
        <f t="shared" si="5"/>
        <v>47342</v>
      </c>
      <c r="J42" s="120" t="s">
        <v>383</v>
      </c>
      <c r="K42" s="119" t="s">
        <v>384</v>
      </c>
      <c r="L42" s="121">
        <v>0</v>
      </c>
      <c r="M42" s="121">
        <v>89309</v>
      </c>
      <c r="N42" s="121">
        <f t="shared" si="6"/>
        <v>89309</v>
      </c>
      <c r="O42" s="121">
        <v>0</v>
      </c>
      <c r="P42" s="121">
        <v>47342</v>
      </c>
      <c r="Q42" s="121">
        <f t="shared" si="7"/>
        <v>47342</v>
      </c>
      <c r="R42" s="120" t="s">
        <v>358</v>
      </c>
      <c r="S42" s="119" t="s">
        <v>359</v>
      </c>
      <c r="T42" s="121">
        <v>0</v>
      </c>
      <c r="U42" s="121">
        <v>22349</v>
      </c>
      <c r="V42" s="121">
        <f t="shared" si="8"/>
        <v>22349</v>
      </c>
      <c r="W42" s="121">
        <v>0</v>
      </c>
      <c r="X42" s="121">
        <v>0</v>
      </c>
      <c r="Y42" s="121">
        <f t="shared" si="9"/>
        <v>0</v>
      </c>
      <c r="Z42" s="120"/>
      <c r="AA42" s="119"/>
      <c r="AB42" s="121"/>
      <c r="AC42" s="121"/>
      <c r="AD42" s="121" t="str">
        <f t="shared" si="10"/>
        <v/>
      </c>
      <c r="AE42" s="121"/>
      <c r="AF42" s="121"/>
      <c r="AG42" s="121" t="str">
        <f t="shared" si="11"/>
        <v/>
      </c>
      <c r="AH42" s="120"/>
      <c r="AI42" s="119"/>
      <c r="AJ42" s="121"/>
      <c r="AK42" s="121"/>
      <c r="AL42" s="121" t="str">
        <f t="shared" si="12"/>
        <v/>
      </c>
      <c r="AM42" s="121"/>
      <c r="AN42" s="121"/>
      <c r="AO42" s="121" t="str">
        <f t="shared" si="13"/>
        <v/>
      </c>
      <c r="AP42" s="120"/>
      <c r="AQ42" s="119"/>
      <c r="AR42" s="121"/>
      <c r="AS42" s="121"/>
      <c r="AT42" s="121" t="str">
        <f t="shared" si="14"/>
        <v/>
      </c>
      <c r="AU42" s="121"/>
      <c r="AV42" s="121"/>
      <c r="AW42" s="121" t="str">
        <f t="shared" si="15"/>
        <v/>
      </c>
      <c r="AX42" s="120"/>
      <c r="AY42" s="119"/>
      <c r="AZ42" s="121"/>
      <c r="BA42" s="121"/>
      <c r="BB42" s="121" t="str">
        <f t="shared" si="16"/>
        <v/>
      </c>
      <c r="BC42" s="121"/>
      <c r="BD42" s="121"/>
      <c r="BE42" s="121" t="str">
        <f t="shared" si="17"/>
        <v/>
      </c>
    </row>
    <row r="43" spans="1:57" s="136" customFormat="1" ht="13.5" customHeight="1" x14ac:dyDescent="0.2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2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2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2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2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2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2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2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2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2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2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2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2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2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2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2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2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2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2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2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2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2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2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2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2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2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2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2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2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2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2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2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2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2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2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2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2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2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2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2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2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2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2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2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2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2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2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2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2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2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2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2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2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2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2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2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2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2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2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2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2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2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2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2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2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2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2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2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2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2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2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2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2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2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2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2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2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2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2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2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2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2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2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2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2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2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2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2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2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2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2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2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2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2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2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2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2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2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2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2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2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2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2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2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2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2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2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2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2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2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2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2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2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2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2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2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2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2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2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2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2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2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2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2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2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2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2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2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2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2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2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2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2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2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2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2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2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2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2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2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2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2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2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2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2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2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2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2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2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2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2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2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2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2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2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2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2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2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2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2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2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2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2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2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2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2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2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2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2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2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2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2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2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2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2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2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2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2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2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2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2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2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2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2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2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2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2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2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2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2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2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2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2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2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2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2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2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2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2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2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2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2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2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2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2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2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2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2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2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2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2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2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2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2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2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2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2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2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2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2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2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2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2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2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2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2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2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2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2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2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2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2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2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2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2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2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2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2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2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2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2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2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2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2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2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2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2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2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2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2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2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2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2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2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2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2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2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2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2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2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2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2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2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2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2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2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2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2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2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2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2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2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2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2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2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2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2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2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2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2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2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2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2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2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2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2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2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2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2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2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2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2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2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2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2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2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2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2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2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2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2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2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2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2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2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2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2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2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2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2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2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2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2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2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2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2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2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2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2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2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2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2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2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2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2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2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2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2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2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2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2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2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2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2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2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2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2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2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2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2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2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2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2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2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2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2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2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2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2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2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2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2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2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2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2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2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2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2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2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2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2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2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2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2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2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2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2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2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2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2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2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2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2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2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2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2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2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2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2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2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2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2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2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2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2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2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2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2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2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2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2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2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2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2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2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2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2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2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2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2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2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2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2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2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2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2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2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2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2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2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2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2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2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2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2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2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2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2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2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2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2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2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2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2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2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2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2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2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2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2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2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2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2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2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2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2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2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2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2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2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2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2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2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2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2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2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2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2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2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2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2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2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2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2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2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2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2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2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2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2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2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2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2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2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2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2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2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2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2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2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2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2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2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2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2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2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2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2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2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2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2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2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2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2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2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2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2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2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2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2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2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2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2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2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2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2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2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2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2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2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2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2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2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2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2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2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2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2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2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2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2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2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2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2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2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2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2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2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2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2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2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2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2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2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2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2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2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2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2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2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2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2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2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2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2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2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2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2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2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2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2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2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2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2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2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2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2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2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2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2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2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2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2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2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2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2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2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2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2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2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2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2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2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2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2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2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2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2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2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2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2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2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2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2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2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2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2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2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2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2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2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2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2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2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2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2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2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2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2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2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2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2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2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2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2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2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2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2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2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2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2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2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2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2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2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2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2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2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2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2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2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2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2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2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2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2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2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2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2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2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2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2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2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2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2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2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2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2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2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2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2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2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2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2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2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2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2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2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2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2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2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2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2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2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2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2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2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2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2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2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2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2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2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2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2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2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2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2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2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2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2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2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2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2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2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2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2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2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2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2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2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2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2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2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2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2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2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2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2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2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2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2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2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2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2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2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2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2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2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2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2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2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2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2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2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2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2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2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2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2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2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2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2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2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2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2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2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2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2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2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2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2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2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2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2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2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2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2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2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2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2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2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2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2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2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2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2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2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2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2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2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2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2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2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2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2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2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2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2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2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2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2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2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2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2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2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2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2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2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2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2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2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2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2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2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2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2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2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2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2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2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2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2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2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2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2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2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2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2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2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2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2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2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2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2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2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2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2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2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2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2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2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2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2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2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2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2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2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2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2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2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2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2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2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2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2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2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2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2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2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2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2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2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2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2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2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2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2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2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2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2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2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2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2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2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2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2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2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2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2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2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2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2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2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2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2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2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2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2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2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2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2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2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2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2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2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2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2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2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2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2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2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2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2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2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2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2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2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2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2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2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2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2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2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2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2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2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2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2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2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2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2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2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2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2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2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2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2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2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2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2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2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2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2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2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2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2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2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2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2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2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2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2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2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2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2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2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2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2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2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2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2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2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2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2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2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2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2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2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2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2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2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2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2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2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2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2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2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2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2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2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2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2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2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2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2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2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2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2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2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2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2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2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2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2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2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2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2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2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2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2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2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2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2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2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2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2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2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2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2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2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2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2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2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2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2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2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2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2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2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2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2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2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2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2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2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2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2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42">
    <sortCondition ref="A8:A42"/>
    <sortCondition ref="B8:B42"/>
    <sortCondition ref="C8:C4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53" customWidth="1"/>
    <col min="3" max="3" width="35.6640625" style="49" customWidth="1"/>
    <col min="4" max="5" width="14.77734375" style="54" customWidth="1"/>
    <col min="6" max="6" width="6.6640625" style="53" customWidth="1"/>
    <col min="7" max="7" width="12.6640625" style="49" customWidth="1"/>
    <col min="8" max="9" width="14.77734375" style="54" customWidth="1"/>
    <col min="10" max="10" width="6.6640625" style="53" customWidth="1"/>
    <col min="11" max="11" width="12.6640625" style="49" customWidth="1"/>
    <col min="12" max="13" width="14.77734375" style="54" customWidth="1"/>
    <col min="14" max="14" width="6.6640625" style="53" customWidth="1"/>
    <col min="15" max="15" width="12.6640625" style="49" customWidth="1"/>
    <col min="16" max="17" width="14.77734375" style="54" customWidth="1"/>
    <col min="18" max="18" width="6.6640625" style="53" customWidth="1"/>
    <col min="19" max="19" width="12.6640625" style="49" customWidth="1"/>
    <col min="20" max="21" width="14.77734375" style="54" customWidth="1"/>
    <col min="22" max="22" width="6.6640625" style="53" customWidth="1"/>
    <col min="23" max="23" width="12.6640625" style="49" customWidth="1"/>
    <col min="24" max="25" width="14.77734375" style="54" customWidth="1"/>
    <col min="26" max="26" width="6.6640625" style="53" customWidth="1"/>
    <col min="27" max="27" width="12.6640625" style="49" customWidth="1"/>
    <col min="28" max="29" width="14.77734375" style="54" customWidth="1"/>
    <col min="30" max="30" width="6.6640625" style="53" customWidth="1"/>
    <col min="31" max="31" width="12.6640625" style="49" customWidth="1"/>
    <col min="32" max="33" width="14.77734375" style="54" customWidth="1"/>
    <col min="34" max="34" width="6.6640625" style="53" customWidth="1"/>
    <col min="35" max="35" width="12.6640625" style="49" customWidth="1"/>
    <col min="36" max="37" width="14.77734375" style="54" customWidth="1"/>
    <col min="38" max="38" width="6.6640625" style="53" customWidth="1"/>
    <col min="39" max="39" width="12.6640625" style="49" customWidth="1"/>
    <col min="40" max="41" width="14.77734375" style="54" customWidth="1"/>
    <col min="42" max="42" width="6.6640625" style="53" customWidth="1"/>
    <col min="43" max="43" width="12.6640625" style="49" customWidth="1"/>
    <col min="44" max="45" width="14.77734375" style="54" customWidth="1"/>
    <col min="46" max="46" width="6.6640625" style="53" customWidth="1"/>
    <col min="47" max="47" width="12.6640625" style="49" customWidth="1"/>
    <col min="48" max="49" width="14.77734375" style="54" customWidth="1"/>
    <col min="50" max="50" width="6.6640625" style="53" customWidth="1"/>
    <col min="51" max="51" width="12.6640625" style="49" customWidth="1"/>
    <col min="52" max="53" width="14.77734375" style="54" customWidth="1"/>
    <col min="54" max="54" width="6.6640625" style="53" customWidth="1"/>
    <col min="55" max="55" width="12.6640625" style="49" customWidth="1"/>
    <col min="56" max="57" width="14.77734375" style="54" customWidth="1"/>
    <col min="58" max="58" width="6.6640625" style="53" customWidth="1"/>
    <col min="59" max="59" width="12.6640625" style="49" customWidth="1"/>
    <col min="60" max="61" width="14.77734375" style="54" customWidth="1"/>
    <col min="62" max="62" width="6.6640625" style="53" customWidth="1"/>
    <col min="63" max="63" width="12.6640625" style="49" customWidth="1"/>
    <col min="64" max="65" width="14.77734375" style="54" customWidth="1"/>
    <col min="66" max="66" width="6.6640625" style="53" customWidth="1"/>
    <col min="67" max="67" width="12.6640625" style="49" customWidth="1"/>
    <col min="68" max="69" width="14.77734375" style="54" customWidth="1"/>
    <col min="70" max="70" width="6.6640625" style="53" customWidth="1"/>
    <col min="71" max="71" width="12.6640625" style="49" customWidth="1"/>
    <col min="72" max="73" width="14.77734375" style="54" customWidth="1"/>
    <col min="74" max="74" width="6.6640625" style="53" customWidth="1"/>
    <col min="75" max="75" width="12.6640625" style="49" customWidth="1"/>
    <col min="76" max="77" width="14.77734375" style="54" customWidth="1"/>
    <col min="78" max="78" width="6.6640625" style="53" customWidth="1"/>
    <col min="79" max="79" width="12.6640625" style="49" customWidth="1"/>
    <col min="80" max="81" width="14.77734375" style="54" customWidth="1"/>
    <col min="82" max="82" width="6.6640625" style="53" customWidth="1"/>
    <col min="83" max="83" width="12.6640625" style="49" customWidth="1"/>
    <col min="84" max="85" width="14.77734375" style="54" customWidth="1"/>
    <col min="86" max="86" width="6.6640625" style="53" customWidth="1"/>
    <col min="87" max="87" width="12.6640625" style="49" customWidth="1"/>
    <col min="88" max="89" width="14.77734375" style="54" customWidth="1"/>
    <col min="90" max="90" width="6.6640625" style="53" customWidth="1"/>
    <col min="91" max="91" width="12.6640625" style="49" customWidth="1"/>
    <col min="92" max="93" width="14.77734375" style="54" customWidth="1"/>
    <col min="94" max="94" width="6.6640625" style="53" customWidth="1"/>
    <col min="95" max="95" width="12.6640625" style="49" customWidth="1"/>
    <col min="96" max="97" width="14.77734375" style="54" customWidth="1"/>
    <col min="98" max="98" width="6.6640625" style="53" customWidth="1"/>
    <col min="99" max="99" width="12.6640625" style="49" customWidth="1"/>
    <col min="100" max="101" width="14.77734375" style="54" customWidth="1"/>
    <col min="102" max="102" width="6.6640625" style="53" customWidth="1"/>
    <col min="103" max="103" width="12.6640625" style="49" customWidth="1"/>
    <col min="104" max="105" width="14.77734375" style="54" customWidth="1"/>
    <col min="106" max="106" width="6.6640625" style="53" customWidth="1"/>
    <col min="107" max="107" width="12.6640625" style="49" customWidth="1"/>
    <col min="108" max="109" width="14.77734375" style="54" customWidth="1"/>
    <col min="110" max="110" width="6.6640625" style="53" customWidth="1"/>
    <col min="111" max="111" width="12.6640625" style="49" customWidth="1"/>
    <col min="112" max="113" width="14.77734375" style="54" customWidth="1"/>
    <col min="114" max="114" width="6.6640625" style="53" customWidth="1"/>
    <col min="115" max="115" width="12.6640625" style="49" customWidth="1"/>
    <col min="116" max="117" width="14.77734375" style="54" customWidth="1"/>
    <col min="118" max="118" width="6.6640625" style="53" customWidth="1"/>
    <col min="119" max="119" width="12.6640625" style="49" customWidth="1"/>
    <col min="120" max="121" width="14.77734375" style="54" customWidth="1"/>
    <col min="122" max="122" width="6.6640625" style="53" customWidth="1"/>
    <col min="123" max="123" width="12.6640625" style="49" customWidth="1"/>
    <col min="124" max="125" width="14.77734375" style="54" customWidth="1"/>
    <col min="126" max="16384" width="9" style="49"/>
  </cols>
  <sheetData>
    <row r="1" spans="1:125" ht="16.2" x14ac:dyDescent="0.2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2">
      <c r="A2" s="169" t="s">
        <v>53</v>
      </c>
      <c r="B2" s="161" t="s">
        <v>54</v>
      </c>
      <c r="C2" s="173" t="s">
        <v>108</v>
      </c>
      <c r="D2" s="177" t="s">
        <v>112</v>
      </c>
      <c r="E2" s="178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2">
      <c r="A3" s="170"/>
      <c r="B3" s="162"/>
      <c r="C3" s="174"/>
      <c r="D3" s="179"/>
      <c r="E3" s="180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2">
      <c r="A4" s="170"/>
      <c r="B4" s="162"/>
      <c r="C4" s="172"/>
      <c r="D4" s="169" t="s">
        <v>32</v>
      </c>
      <c r="E4" s="169" t="s">
        <v>58</v>
      </c>
      <c r="F4" s="175" t="s">
        <v>143</v>
      </c>
      <c r="G4" s="169" t="s">
        <v>55</v>
      </c>
      <c r="H4" s="169" t="s">
        <v>32</v>
      </c>
      <c r="I4" s="169" t="s">
        <v>58</v>
      </c>
      <c r="J4" s="175" t="s">
        <v>143</v>
      </c>
      <c r="K4" s="169" t="s">
        <v>55</v>
      </c>
      <c r="L4" s="169" t="s">
        <v>32</v>
      </c>
      <c r="M4" s="169" t="s">
        <v>58</v>
      </c>
      <c r="N4" s="175" t="s">
        <v>143</v>
      </c>
      <c r="O4" s="169" t="s">
        <v>55</v>
      </c>
      <c r="P4" s="169" t="s">
        <v>32</v>
      </c>
      <c r="Q4" s="169" t="s">
        <v>58</v>
      </c>
      <c r="R4" s="175" t="s">
        <v>143</v>
      </c>
      <c r="S4" s="169" t="s">
        <v>55</v>
      </c>
      <c r="T4" s="169" t="s">
        <v>32</v>
      </c>
      <c r="U4" s="169" t="s">
        <v>58</v>
      </c>
      <c r="V4" s="175" t="s">
        <v>143</v>
      </c>
      <c r="W4" s="169" t="s">
        <v>55</v>
      </c>
      <c r="X4" s="169" t="s">
        <v>32</v>
      </c>
      <c r="Y4" s="169" t="s">
        <v>58</v>
      </c>
      <c r="Z4" s="175" t="s">
        <v>143</v>
      </c>
      <c r="AA4" s="169" t="s">
        <v>55</v>
      </c>
      <c r="AB4" s="169" t="s">
        <v>32</v>
      </c>
      <c r="AC4" s="169" t="s">
        <v>58</v>
      </c>
      <c r="AD4" s="175" t="s">
        <v>143</v>
      </c>
      <c r="AE4" s="169" t="s">
        <v>55</v>
      </c>
      <c r="AF4" s="169" t="s">
        <v>32</v>
      </c>
      <c r="AG4" s="169" t="s">
        <v>58</v>
      </c>
      <c r="AH4" s="175" t="s">
        <v>143</v>
      </c>
      <c r="AI4" s="169" t="s">
        <v>55</v>
      </c>
      <c r="AJ4" s="169" t="s">
        <v>32</v>
      </c>
      <c r="AK4" s="169" t="s">
        <v>58</v>
      </c>
      <c r="AL4" s="175" t="s">
        <v>143</v>
      </c>
      <c r="AM4" s="169" t="s">
        <v>55</v>
      </c>
      <c r="AN4" s="169" t="s">
        <v>32</v>
      </c>
      <c r="AO4" s="169" t="s">
        <v>58</v>
      </c>
      <c r="AP4" s="175" t="s">
        <v>143</v>
      </c>
      <c r="AQ4" s="169" t="s">
        <v>55</v>
      </c>
      <c r="AR4" s="169" t="s">
        <v>32</v>
      </c>
      <c r="AS4" s="169" t="s">
        <v>58</v>
      </c>
      <c r="AT4" s="175" t="s">
        <v>143</v>
      </c>
      <c r="AU4" s="169" t="s">
        <v>55</v>
      </c>
      <c r="AV4" s="169" t="s">
        <v>32</v>
      </c>
      <c r="AW4" s="169" t="s">
        <v>58</v>
      </c>
      <c r="AX4" s="175" t="s">
        <v>143</v>
      </c>
      <c r="AY4" s="169" t="s">
        <v>55</v>
      </c>
      <c r="AZ4" s="169" t="s">
        <v>32</v>
      </c>
      <c r="BA4" s="169" t="s">
        <v>58</v>
      </c>
      <c r="BB4" s="175" t="s">
        <v>143</v>
      </c>
      <c r="BC4" s="169" t="s">
        <v>55</v>
      </c>
      <c r="BD4" s="169" t="s">
        <v>32</v>
      </c>
      <c r="BE4" s="169" t="s">
        <v>58</v>
      </c>
      <c r="BF4" s="175" t="s">
        <v>143</v>
      </c>
      <c r="BG4" s="169" t="s">
        <v>55</v>
      </c>
      <c r="BH4" s="169" t="s">
        <v>32</v>
      </c>
      <c r="BI4" s="169" t="s">
        <v>58</v>
      </c>
      <c r="BJ4" s="175" t="s">
        <v>143</v>
      </c>
      <c r="BK4" s="169" t="s">
        <v>55</v>
      </c>
      <c r="BL4" s="169" t="s">
        <v>32</v>
      </c>
      <c r="BM4" s="169" t="s">
        <v>58</v>
      </c>
      <c r="BN4" s="175" t="s">
        <v>143</v>
      </c>
      <c r="BO4" s="169" t="s">
        <v>55</v>
      </c>
      <c r="BP4" s="169" t="s">
        <v>32</v>
      </c>
      <c r="BQ4" s="169" t="s">
        <v>58</v>
      </c>
      <c r="BR4" s="175" t="s">
        <v>143</v>
      </c>
      <c r="BS4" s="169" t="s">
        <v>55</v>
      </c>
      <c r="BT4" s="169" t="s">
        <v>32</v>
      </c>
      <c r="BU4" s="169" t="s">
        <v>58</v>
      </c>
      <c r="BV4" s="175" t="s">
        <v>143</v>
      </c>
      <c r="BW4" s="169" t="s">
        <v>55</v>
      </c>
      <c r="BX4" s="169" t="s">
        <v>32</v>
      </c>
      <c r="BY4" s="169" t="s">
        <v>58</v>
      </c>
      <c r="BZ4" s="175" t="s">
        <v>143</v>
      </c>
      <c r="CA4" s="169" t="s">
        <v>55</v>
      </c>
      <c r="CB4" s="169" t="s">
        <v>32</v>
      </c>
      <c r="CC4" s="169" t="s">
        <v>58</v>
      </c>
      <c r="CD4" s="175" t="s">
        <v>143</v>
      </c>
      <c r="CE4" s="169" t="s">
        <v>55</v>
      </c>
      <c r="CF4" s="169" t="s">
        <v>32</v>
      </c>
      <c r="CG4" s="169" t="s">
        <v>58</v>
      </c>
      <c r="CH4" s="175" t="s">
        <v>143</v>
      </c>
      <c r="CI4" s="169" t="s">
        <v>55</v>
      </c>
      <c r="CJ4" s="169" t="s">
        <v>32</v>
      </c>
      <c r="CK4" s="169" t="s">
        <v>58</v>
      </c>
      <c r="CL4" s="175" t="s">
        <v>143</v>
      </c>
      <c r="CM4" s="169" t="s">
        <v>55</v>
      </c>
      <c r="CN4" s="169" t="s">
        <v>32</v>
      </c>
      <c r="CO4" s="169" t="s">
        <v>58</v>
      </c>
      <c r="CP4" s="175" t="s">
        <v>143</v>
      </c>
      <c r="CQ4" s="169" t="s">
        <v>55</v>
      </c>
      <c r="CR4" s="169" t="s">
        <v>32</v>
      </c>
      <c r="CS4" s="169" t="s">
        <v>58</v>
      </c>
      <c r="CT4" s="175" t="s">
        <v>143</v>
      </c>
      <c r="CU4" s="169" t="s">
        <v>55</v>
      </c>
      <c r="CV4" s="169" t="s">
        <v>32</v>
      </c>
      <c r="CW4" s="169" t="s">
        <v>58</v>
      </c>
      <c r="CX4" s="175" t="s">
        <v>143</v>
      </c>
      <c r="CY4" s="169" t="s">
        <v>55</v>
      </c>
      <c r="CZ4" s="169" t="s">
        <v>32</v>
      </c>
      <c r="DA4" s="169" t="s">
        <v>58</v>
      </c>
      <c r="DB4" s="175" t="s">
        <v>143</v>
      </c>
      <c r="DC4" s="169" t="s">
        <v>55</v>
      </c>
      <c r="DD4" s="169" t="s">
        <v>32</v>
      </c>
      <c r="DE4" s="169" t="s">
        <v>58</v>
      </c>
      <c r="DF4" s="175" t="s">
        <v>143</v>
      </c>
      <c r="DG4" s="169" t="s">
        <v>55</v>
      </c>
      <c r="DH4" s="169" t="s">
        <v>32</v>
      </c>
      <c r="DI4" s="169" t="s">
        <v>58</v>
      </c>
      <c r="DJ4" s="175" t="s">
        <v>143</v>
      </c>
      <c r="DK4" s="169" t="s">
        <v>55</v>
      </c>
      <c r="DL4" s="169" t="s">
        <v>32</v>
      </c>
      <c r="DM4" s="169" t="s">
        <v>58</v>
      </c>
      <c r="DN4" s="175" t="s">
        <v>143</v>
      </c>
      <c r="DO4" s="169" t="s">
        <v>55</v>
      </c>
      <c r="DP4" s="169" t="s">
        <v>32</v>
      </c>
      <c r="DQ4" s="169" t="s">
        <v>58</v>
      </c>
      <c r="DR4" s="175" t="s">
        <v>143</v>
      </c>
      <c r="DS4" s="169" t="s">
        <v>55</v>
      </c>
      <c r="DT4" s="169" t="s">
        <v>32</v>
      </c>
      <c r="DU4" s="169" t="s">
        <v>58</v>
      </c>
    </row>
    <row r="5" spans="1:125" s="62" customFormat="1" ht="22.5" customHeight="1" x14ac:dyDescent="0.2">
      <c r="A5" s="170"/>
      <c r="B5" s="162"/>
      <c r="C5" s="172"/>
      <c r="D5" s="170"/>
      <c r="E5" s="170"/>
      <c r="F5" s="176"/>
      <c r="G5" s="170"/>
      <c r="H5" s="170"/>
      <c r="I5" s="170"/>
      <c r="J5" s="176"/>
      <c r="K5" s="170"/>
      <c r="L5" s="170"/>
      <c r="M5" s="170"/>
      <c r="N5" s="176"/>
      <c r="O5" s="170"/>
      <c r="P5" s="170"/>
      <c r="Q5" s="170"/>
      <c r="R5" s="176"/>
      <c r="S5" s="170"/>
      <c r="T5" s="170"/>
      <c r="U5" s="170"/>
      <c r="V5" s="176"/>
      <c r="W5" s="170"/>
      <c r="X5" s="170"/>
      <c r="Y5" s="170"/>
      <c r="Z5" s="176"/>
      <c r="AA5" s="170"/>
      <c r="AB5" s="170"/>
      <c r="AC5" s="170"/>
      <c r="AD5" s="176"/>
      <c r="AE5" s="170"/>
      <c r="AF5" s="170"/>
      <c r="AG5" s="170"/>
      <c r="AH5" s="176"/>
      <c r="AI5" s="170"/>
      <c r="AJ5" s="170"/>
      <c r="AK5" s="170"/>
      <c r="AL5" s="176"/>
      <c r="AM5" s="170"/>
      <c r="AN5" s="170"/>
      <c r="AO5" s="170"/>
      <c r="AP5" s="176"/>
      <c r="AQ5" s="170"/>
      <c r="AR5" s="170"/>
      <c r="AS5" s="170"/>
      <c r="AT5" s="176"/>
      <c r="AU5" s="170"/>
      <c r="AV5" s="170"/>
      <c r="AW5" s="170"/>
      <c r="AX5" s="176"/>
      <c r="AY5" s="170"/>
      <c r="AZ5" s="170"/>
      <c r="BA5" s="170"/>
      <c r="BB5" s="176"/>
      <c r="BC5" s="170"/>
      <c r="BD5" s="170"/>
      <c r="BE5" s="170"/>
      <c r="BF5" s="176"/>
      <c r="BG5" s="170"/>
      <c r="BH5" s="170"/>
      <c r="BI5" s="170"/>
      <c r="BJ5" s="176"/>
      <c r="BK5" s="170"/>
      <c r="BL5" s="170"/>
      <c r="BM5" s="170"/>
      <c r="BN5" s="176"/>
      <c r="BO5" s="170"/>
      <c r="BP5" s="170"/>
      <c r="BQ5" s="170"/>
      <c r="BR5" s="176"/>
      <c r="BS5" s="170"/>
      <c r="BT5" s="170"/>
      <c r="BU5" s="170"/>
      <c r="BV5" s="176"/>
      <c r="BW5" s="170"/>
      <c r="BX5" s="170"/>
      <c r="BY5" s="170"/>
      <c r="BZ5" s="176"/>
      <c r="CA5" s="170"/>
      <c r="CB5" s="170"/>
      <c r="CC5" s="170"/>
      <c r="CD5" s="176"/>
      <c r="CE5" s="170"/>
      <c r="CF5" s="170"/>
      <c r="CG5" s="170"/>
      <c r="CH5" s="176"/>
      <c r="CI5" s="170"/>
      <c r="CJ5" s="170"/>
      <c r="CK5" s="170"/>
      <c r="CL5" s="176"/>
      <c r="CM5" s="170"/>
      <c r="CN5" s="170"/>
      <c r="CO5" s="170"/>
      <c r="CP5" s="176"/>
      <c r="CQ5" s="170"/>
      <c r="CR5" s="170"/>
      <c r="CS5" s="170"/>
      <c r="CT5" s="176"/>
      <c r="CU5" s="170"/>
      <c r="CV5" s="170"/>
      <c r="CW5" s="170"/>
      <c r="CX5" s="176"/>
      <c r="CY5" s="170"/>
      <c r="CZ5" s="170"/>
      <c r="DA5" s="170"/>
      <c r="DB5" s="176"/>
      <c r="DC5" s="170"/>
      <c r="DD5" s="170"/>
      <c r="DE5" s="170"/>
      <c r="DF5" s="176"/>
      <c r="DG5" s="170"/>
      <c r="DH5" s="170"/>
      <c r="DI5" s="170"/>
      <c r="DJ5" s="176"/>
      <c r="DK5" s="170"/>
      <c r="DL5" s="170"/>
      <c r="DM5" s="170"/>
      <c r="DN5" s="176"/>
      <c r="DO5" s="170"/>
      <c r="DP5" s="170"/>
      <c r="DQ5" s="170"/>
      <c r="DR5" s="176"/>
      <c r="DS5" s="170"/>
      <c r="DT5" s="170"/>
      <c r="DU5" s="170"/>
    </row>
    <row r="6" spans="1:125" s="86" customFormat="1" ht="13.5" customHeight="1" x14ac:dyDescent="0.2">
      <c r="A6" s="170"/>
      <c r="B6" s="162"/>
      <c r="C6" s="172"/>
      <c r="D6" s="131" t="s">
        <v>107</v>
      </c>
      <c r="E6" s="131" t="s">
        <v>107</v>
      </c>
      <c r="F6" s="176"/>
      <c r="G6" s="170"/>
      <c r="H6" s="131" t="s">
        <v>107</v>
      </c>
      <c r="I6" s="131" t="s">
        <v>107</v>
      </c>
      <c r="J6" s="176"/>
      <c r="K6" s="170"/>
      <c r="L6" s="131" t="s">
        <v>107</v>
      </c>
      <c r="M6" s="131" t="s">
        <v>107</v>
      </c>
      <c r="N6" s="176"/>
      <c r="O6" s="170"/>
      <c r="P6" s="131" t="s">
        <v>107</v>
      </c>
      <c r="Q6" s="131" t="s">
        <v>107</v>
      </c>
      <c r="R6" s="176"/>
      <c r="S6" s="170"/>
      <c r="T6" s="131" t="s">
        <v>107</v>
      </c>
      <c r="U6" s="131" t="s">
        <v>107</v>
      </c>
      <c r="V6" s="176"/>
      <c r="W6" s="170"/>
      <c r="X6" s="131" t="s">
        <v>107</v>
      </c>
      <c r="Y6" s="131" t="s">
        <v>107</v>
      </c>
      <c r="Z6" s="176"/>
      <c r="AA6" s="170"/>
      <c r="AB6" s="131" t="s">
        <v>107</v>
      </c>
      <c r="AC6" s="131" t="s">
        <v>107</v>
      </c>
      <c r="AD6" s="176"/>
      <c r="AE6" s="170"/>
      <c r="AF6" s="131" t="s">
        <v>107</v>
      </c>
      <c r="AG6" s="131" t="s">
        <v>107</v>
      </c>
      <c r="AH6" s="176"/>
      <c r="AI6" s="170"/>
      <c r="AJ6" s="131" t="s">
        <v>107</v>
      </c>
      <c r="AK6" s="131" t="s">
        <v>107</v>
      </c>
      <c r="AL6" s="176"/>
      <c r="AM6" s="170"/>
      <c r="AN6" s="131" t="s">
        <v>107</v>
      </c>
      <c r="AO6" s="131" t="s">
        <v>107</v>
      </c>
      <c r="AP6" s="176"/>
      <c r="AQ6" s="170"/>
      <c r="AR6" s="131" t="s">
        <v>107</v>
      </c>
      <c r="AS6" s="131" t="s">
        <v>107</v>
      </c>
      <c r="AT6" s="176"/>
      <c r="AU6" s="170"/>
      <c r="AV6" s="131" t="s">
        <v>107</v>
      </c>
      <c r="AW6" s="131" t="s">
        <v>107</v>
      </c>
      <c r="AX6" s="176"/>
      <c r="AY6" s="170"/>
      <c r="AZ6" s="131" t="s">
        <v>107</v>
      </c>
      <c r="BA6" s="131" t="s">
        <v>107</v>
      </c>
      <c r="BB6" s="176"/>
      <c r="BC6" s="170"/>
      <c r="BD6" s="131" t="s">
        <v>107</v>
      </c>
      <c r="BE6" s="131" t="s">
        <v>107</v>
      </c>
      <c r="BF6" s="176"/>
      <c r="BG6" s="170"/>
      <c r="BH6" s="131" t="s">
        <v>107</v>
      </c>
      <c r="BI6" s="131" t="s">
        <v>107</v>
      </c>
      <c r="BJ6" s="176"/>
      <c r="BK6" s="170"/>
      <c r="BL6" s="131" t="s">
        <v>107</v>
      </c>
      <c r="BM6" s="131" t="s">
        <v>107</v>
      </c>
      <c r="BN6" s="176"/>
      <c r="BO6" s="170"/>
      <c r="BP6" s="131" t="s">
        <v>107</v>
      </c>
      <c r="BQ6" s="131" t="s">
        <v>107</v>
      </c>
      <c r="BR6" s="176"/>
      <c r="BS6" s="170"/>
      <c r="BT6" s="131" t="s">
        <v>107</v>
      </c>
      <c r="BU6" s="131" t="s">
        <v>107</v>
      </c>
      <c r="BV6" s="176"/>
      <c r="BW6" s="170"/>
      <c r="BX6" s="131" t="s">
        <v>107</v>
      </c>
      <c r="BY6" s="131" t="s">
        <v>107</v>
      </c>
      <c r="BZ6" s="176"/>
      <c r="CA6" s="170"/>
      <c r="CB6" s="131" t="s">
        <v>107</v>
      </c>
      <c r="CC6" s="131" t="s">
        <v>107</v>
      </c>
      <c r="CD6" s="176"/>
      <c r="CE6" s="170"/>
      <c r="CF6" s="131" t="s">
        <v>107</v>
      </c>
      <c r="CG6" s="131" t="s">
        <v>107</v>
      </c>
      <c r="CH6" s="176"/>
      <c r="CI6" s="170"/>
      <c r="CJ6" s="131" t="s">
        <v>107</v>
      </c>
      <c r="CK6" s="131" t="s">
        <v>107</v>
      </c>
      <c r="CL6" s="176"/>
      <c r="CM6" s="170"/>
      <c r="CN6" s="131" t="s">
        <v>107</v>
      </c>
      <c r="CO6" s="131" t="s">
        <v>107</v>
      </c>
      <c r="CP6" s="176"/>
      <c r="CQ6" s="170"/>
      <c r="CR6" s="131" t="s">
        <v>107</v>
      </c>
      <c r="CS6" s="131" t="s">
        <v>107</v>
      </c>
      <c r="CT6" s="176"/>
      <c r="CU6" s="170"/>
      <c r="CV6" s="131" t="s">
        <v>107</v>
      </c>
      <c r="CW6" s="131" t="s">
        <v>107</v>
      </c>
      <c r="CX6" s="176"/>
      <c r="CY6" s="170"/>
      <c r="CZ6" s="131" t="s">
        <v>107</v>
      </c>
      <c r="DA6" s="131" t="s">
        <v>107</v>
      </c>
      <c r="DB6" s="176"/>
      <c r="DC6" s="170"/>
      <c r="DD6" s="131" t="s">
        <v>107</v>
      </c>
      <c r="DE6" s="131" t="s">
        <v>107</v>
      </c>
      <c r="DF6" s="176"/>
      <c r="DG6" s="170"/>
      <c r="DH6" s="131" t="s">
        <v>107</v>
      </c>
      <c r="DI6" s="131" t="s">
        <v>107</v>
      </c>
      <c r="DJ6" s="176"/>
      <c r="DK6" s="170"/>
      <c r="DL6" s="131" t="s">
        <v>107</v>
      </c>
      <c r="DM6" s="131" t="s">
        <v>107</v>
      </c>
      <c r="DN6" s="176"/>
      <c r="DO6" s="170"/>
      <c r="DP6" s="131" t="s">
        <v>107</v>
      </c>
      <c r="DQ6" s="131" t="s">
        <v>107</v>
      </c>
      <c r="DR6" s="176"/>
      <c r="DS6" s="170"/>
      <c r="DT6" s="131" t="s">
        <v>107</v>
      </c>
      <c r="DU6" s="131" t="s">
        <v>107</v>
      </c>
    </row>
    <row r="7" spans="1:125" s="137" customFormat="1" ht="13.5" customHeight="1" x14ac:dyDescent="0.2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 t="shared" ref="D7:D22" si="0">SUM(H7,L7,P7,T7,X7,AB7,AF7,AJ7,AN7,AR7,AV7,AZ7,BD7,BH7,BL7,BP7,BT7,BX7,CB7,CF7,CJ7,CN7,CR7,CV7,CZ7,DD7,DH7,DL7,DP7,DT7)</f>
        <v>5616273</v>
      </c>
      <c r="E7" s="140">
        <f t="shared" ref="E7:E22" si="1">SUM(I7,M7,Q7,U7,Y7,AC7,AG7,AK7,AO7,AS7,AW7,BA7,BE7,BI7,BM7,BQ7,BU7,BY7,CC7,CG7,CK7,CO7,CS7,CW7,DA7,DE7,DI7,DM7,DQ7,DU7)</f>
        <v>2506497</v>
      </c>
      <c r="F7" s="141">
        <f>COUNTIF(F$8:F$1000,"&lt;&gt;")</f>
        <v>15</v>
      </c>
      <c r="G7" s="141">
        <f>COUNTIF(G$8:G$1000,"&lt;&gt;")</f>
        <v>15</v>
      </c>
      <c r="H7" s="140">
        <f>SUM(H$8:H$1000)</f>
        <v>3545832</v>
      </c>
      <c r="I7" s="140">
        <f>SUM(I$8:I$1000)</f>
        <v>1385592</v>
      </c>
      <c r="J7" s="141">
        <f>COUNTIF(J$8:J$1000,"&lt;&gt;")</f>
        <v>15</v>
      </c>
      <c r="K7" s="141">
        <f>COUNTIF(K$8:K$1000,"&lt;&gt;")</f>
        <v>15</v>
      </c>
      <c r="L7" s="140">
        <f>SUM(L$8:L$1000)</f>
        <v>2048092</v>
      </c>
      <c r="M7" s="140">
        <f>SUM(M$8:M$1000)</f>
        <v>897228</v>
      </c>
      <c r="N7" s="141">
        <f>COUNTIF(N$8:N$1000,"&lt;&gt;")</f>
        <v>2</v>
      </c>
      <c r="O7" s="141">
        <f>COUNTIF(O$8:O$1000,"&lt;&gt;")</f>
        <v>2</v>
      </c>
      <c r="P7" s="140">
        <f>SUM(P$8:P$1000)</f>
        <v>22349</v>
      </c>
      <c r="Q7" s="140">
        <f>SUM(Q$8:Q$1000)</f>
        <v>148176</v>
      </c>
      <c r="R7" s="141">
        <f>COUNTIF(R$8:R$1000,"&lt;&gt;")</f>
        <v>1</v>
      </c>
      <c r="S7" s="141">
        <f>COUNTIF(S$8:S$1000,"&lt;&gt;")</f>
        <v>1</v>
      </c>
      <c r="T7" s="140">
        <f>SUM(T$8:T$1000)</f>
        <v>0</v>
      </c>
      <c r="U7" s="140">
        <f>SUM(U$8:U$1000)</f>
        <v>75501</v>
      </c>
      <c r="V7" s="141">
        <f>COUNTIF(V$8:V$1000,"&lt;&gt;")</f>
        <v>0</v>
      </c>
      <c r="W7" s="141">
        <f>COUNTIF(W$8:W$1000,"&lt;&gt;")</f>
        <v>0</v>
      </c>
      <c r="X7" s="140">
        <f>SUM(X$8:X$1000)</f>
        <v>0</v>
      </c>
      <c r="Y7" s="140">
        <f>SUM(Y$8:Y$1000)</f>
        <v>0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1">
        <f>COUNTIF(AD$8:AD$1000,"&lt;&gt;")</f>
        <v>0</v>
      </c>
      <c r="AE7" s="141">
        <f>COUNTIF(AE$8:AE$1000,"&lt;&gt;")</f>
        <v>0</v>
      </c>
      <c r="AF7" s="140">
        <f>SUM(AF$8:AF$1000)</f>
        <v>0</v>
      </c>
      <c r="AG7" s="140">
        <f>SUM(AG$8:AG$1000)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2">
      <c r="A8" s="119" t="s">
        <v>24</v>
      </c>
      <c r="B8" s="120" t="s">
        <v>370</v>
      </c>
      <c r="C8" s="119" t="s">
        <v>408</v>
      </c>
      <c r="D8" s="121">
        <f t="shared" si="0"/>
        <v>0</v>
      </c>
      <c r="E8" s="121">
        <f t="shared" si="1"/>
        <v>371472</v>
      </c>
      <c r="F8" s="120" t="s">
        <v>365</v>
      </c>
      <c r="G8" s="119" t="s">
        <v>366</v>
      </c>
      <c r="H8" s="121">
        <v>0</v>
      </c>
      <c r="I8" s="121">
        <v>68365</v>
      </c>
      <c r="J8" s="120" t="s">
        <v>403</v>
      </c>
      <c r="K8" s="119" t="s">
        <v>404</v>
      </c>
      <c r="L8" s="121">
        <v>0</v>
      </c>
      <c r="M8" s="121">
        <v>79430</v>
      </c>
      <c r="N8" s="120" t="s">
        <v>409</v>
      </c>
      <c r="O8" s="119" t="s">
        <v>410</v>
      </c>
      <c r="P8" s="121">
        <v>0</v>
      </c>
      <c r="Q8" s="121">
        <v>148176</v>
      </c>
      <c r="R8" s="120" t="s">
        <v>415</v>
      </c>
      <c r="S8" s="119" t="s">
        <v>416</v>
      </c>
      <c r="T8" s="121">
        <v>0</v>
      </c>
      <c r="U8" s="121">
        <v>75501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2">
      <c r="A9" s="119" t="s">
        <v>24</v>
      </c>
      <c r="B9" s="120" t="s">
        <v>406</v>
      </c>
      <c r="C9" s="119" t="s">
        <v>407</v>
      </c>
      <c r="D9" s="121">
        <f t="shared" si="0"/>
        <v>722640</v>
      </c>
      <c r="E9" s="121">
        <f t="shared" si="1"/>
        <v>0</v>
      </c>
      <c r="F9" s="120" t="s">
        <v>403</v>
      </c>
      <c r="G9" s="119" t="s">
        <v>404</v>
      </c>
      <c r="H9" s="121">
        <v>440811</v>
      </c>
      <c r="I9" s="121">
        <v>0</v>
      </c>
      <c r="J9" s="120" t="s">
        <v>415</v>
      </c>
      <c r="K9" s="119" t="s">
        <v>416</v>
      </c>
      <c r="L9" s="121">
        <v>281829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2">
      <c r="A10" s="119" t="s">
        <v>24</v>
      </c>
      <c r="B10" s="120" t="s">
        <v>378</v>
      </c>
      <c r="C10" s="119" t="s">
        <v>379</v>
      </c>
      <c r="D10" s="121">
        <f t="shared" si="0"/>
        <v>906714</v>
      </c>
      <c r="E10" s="121">
        <f t="shared" si="1"/>
        <v>274577</v>
      </c>
      <c r="F10" s="120" t="s">
        <v>375</v>
      </c>
      <c r="G10" s="119" t="s">
        <v>376</v>
      </c>
      <c r="H10" s="121">
        <v>745011</v>
      </c>
      <c r="I10" s="121">
        <v>219757</v>
      </c>
      <c r="J10" s="120" t="s">
        <v>450</v>
      </c>
      <c r="K10" s="119" t="s">
        <v>451</v>
      </c>
      <c r="L10" s="121">
        <v>161703</v>
      </c>
      <c r="M10" s="121">
        <v>54820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2">
      <c r="A11" s="119" t="s">
        <v>24</v>
      </c>
      <c r="B11" s="120" t="s">
        <v>423</v>
      </c>
      <c r="C11" s="119" t="s">
        <v>424</v>
      </c>
      <c r="D11" s="121">
        <f t="shared" si="0"/>
        <v>442421</v>
      </c>
      <c r="E11" s="121">
        <f t="shared" si="1"/>
        <v>62789</v>
      </c>
      <c r="F11" s="120" t="s">
        <v>420</v>
      </c>
      <c r="G11" s="119" t="s">
        <v>421</v>
      </c>
      <c r="H11" s="121">
        <v>288414</v>
      </c>
      <c r="I11" s="121">
        <v>35871</v>
      </c>
      <c r="J11" s="120" t="s">
        <v>425</v>
      </c>
      <c r="K11" s="119" t="s">
        <v>426</v>
      </c>
      <c r="L11" s="121">
        <v>154007</v>
      </c>
      <c r="M11" s="121">
        <v>26918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2">
      <c r="A12" s="119" t="s">
        <v>24</v>
      </c>
      <c r="B12" s="120" t="s">
        <v>388</v>
      </c>
      <c r="C12" s="119" t="s">
        <v>431</v>
      </c>
      <c r="D12" s="121">
        <f t="shared" si="0"/>
        <v>0</v>
      </c>
      <c r="E12" s="121">
        <f t="shared" si="1"/>
        <v>103195</v>
      </c>
      <c r="F12" s="120" t="s">
        <v>385</v>
      </c>
      <c r="G12" s="119" t="s">
        <v>386</v>
      </c>
      <c r="H12" s="121">
        <v>0</v>
      </c>
      <c r="I12" s="121">
        <v>70503</v>
      </c>
      <c r="J12" s="120" t="s">
        <v>428</v>
      </c>
      <c r="K12" s="119" t="s">
        <v>429</v>
      </c>
      <c r="L12" s="121">
        <v>0</v>
      </c>
      <c r="M12" s="121">
        <v>32692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2">
      <c r="A13" s="119" t="s">
        <v>24</v>
      </c>
      <c r="B13" s="120" t="s">
        <v>350</v>
      </c>
      <c r="C13" s="119" t="s">
        <v>459</v>
      </c>
      <c r="D13" s="121">
        <f t="shared" si="0"/>
        <v>0</v>
      </c>
      <c r="E13" s="121">
        <f t="shared" si="1"/>
        <v>75766</v>
      </c>
      <c r="F13" s="120" t="s">
        <v>347</v>
      </c>
      <c r="G13" s="119" t="s">
        <v>348</v>
      </c>
      <c r="H13" s="121">
        <v>0</v>
      </c>
      <c r="I13" s="121">
        <v>30046</v>
      </c>
      <c r="J13" s="120" t="s">
        <v>456</v>
      </c>
      <c r="K13" s="119" t="s">
        <v>457</v>
      </c>
      <c r="L13" s="121">
        <v>0</v>
      </c>
      <c r="M13" s="121">
        <v>45720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2">
      <c r="A14" s="119" t="s">
        <v>24</v>
      </c>
      <c r="B14" s="120" t="s">
        <v>435</v>
      </c>
      <c r="C14" s="119" t="s">
        <v>436</v>
      </c>
      <c r="D14" s="121">
        <f t="shared" si="0"/>
        <v>0</v>
      </c>
      <c r="E14" s="121">
        <f t="shared" si="1"/>
        <v>95504</v>
      </c>
      <c r="F14" s="120" t="s">
        <v>432</v>
      </c>
      <c r="G14" s="119" t="s">
        <v>433</v>
      </c>
      <c r="H14" s="121">
        <v>0</v>
      </c>
      <c r="I14" s="121">
        <v>38984</v>
      </c>
      <c r="J14" s="120" t="s">
        <v>437</v>
      </c>
      <c r="K14" s="119" t="s">
        <v>438</v>
      </c>
      <c r="L14" s="121">
        <v>0</v>
      </c>
      <c r="M14" s="121">
        <v>56520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2">
      <c r="A15" s="119" t="s">
        <v>24</v>
      </c>
      <c r="B15" s="120" t="s">
        <v>393</v>
      </c>
      <c r="C15" s="119" t="s">
        <v>394</v>
      </c>
      <c r="D15" s="121">
        <f t="shared" si="0"/>
        <v>0</v>
      </c>
      <c r="E15" s="121">
        <f t="shared" si="1"/>
        <v>523980</v>
      </c>
      <c r="F15" s="120" t="s">
        <v>390</v>
      </c>
      <c r="G15" s="119" t="s">
        <v>391</v>
      </c>
      <c r="H15" s="121">
        <v>0</v>
      </c>
      <c r="I15" s="121">
        <v>316622</v>
      </c>
      <c r="J15" s="120" t="s">
        <v>446</v>
      </c>
      <c r="K15" s="119" t="s">
        <v>447</v>
      </c>
      <c r="L15" s="121">
        <v>0</v>
      </c>
      <c r="M15" s="121">
        <v>207358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2">
      <c r="A16" s="119" t="s">
        <v>24</v>
      </c>
      <c r="B16" s="120" t="s">
        <v>333</v>
      </c>
      <c r="C16" s="119" t="s">
        <v>334</v>
      </c>
      <c r="D16" s="121">
        <f t="shared" si="0"/>
        <v>122889</v>
      </c>
      <c r="E16" s="121">
        <f t="shared" si="1"/>
        <v>0</v>
      </c>
      <c r="F16" s="120" t="s">
        <v>398</v>
      </c>
      <c r="G16" s="119" t="s">
        <v>399</v>
      </c>
      <c r="H16" s="121">
        <v>72091</v>
      </c>
      <c r="I16" s="121">
        <v>0</v>
      </c>
      <c r="J16" s="120" t="s">
        <v>330</v>
      </c>
      <c r="K16" s="119" t="s">
        <v>331</v>
      </c>
      <c r="L16" s="121">
        <v>50798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2">
      <c r="A17" s="119" t="s">
        <v>24</v>
      </c>
      <c r="B17" s="120" t="s">
        <v>383</v>
      </c>
      <c r="C17" s="119" t="s">
        <v>384</v>
      </c>
      <c r="D17" s="121">
        <f t="shared" si="0"/>
        <v>487159</v>
      </c>
      <c r="E17" s="121">
        <f t="shared" si="1"/>
        <v>277801</v>
      </c>
      <c r="F17" s="120" t="s">
        <v>380</v>
      </c>
      <c r="G17" s="119" t="s">
        <v>381</v>
      </c>
      <c r="H17" s="121">
        <v>397850</v>
      </c>
      <c r="I17" s="121">
        <v>230459</v>
      </c>
      <c r="J17" s="120" t="s">
        <v>460</v>
      </c>
      <c r="K17" s="119" t="s">
        <v>461</v>
      </c>
      <c r="L17" s="121">
        <v>89309</v>
      </c>
      <c r="M17" s="121">
        <v>47342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2">
      <c r="A18" s="119" t="s">
        <v>24</v>
      </c>
      <c r="B18" s="120" t="s">
        <v>358</v>
      </c>
      <c r="C18" s="119" t="s">
        <v>359</v>
      </c>
      <c r="D18" s="121">
        <f t="shared" si="0"/>
        <v>431700</v>
      </c>
      <c r="E18" s="121">
        <f t="shared" si="1"/>
        <v>0</v>
      </c>
      <c r="F18" s="120" t="s">
        <v>355</v>
      </c>
      <c r="G18" s="119" t="s">
        <v>356</v>
      </c>
      <c r="H18" s="121">
        <v>268504</v>
      </c>
      <c r="I18" s="121">
        <v>0</v>
      </c>
      <c r="J18" s="120" t="s">
        <v>380</v>
      </c>
      <c r="K18" s="119" t="s">
        <v>381</v>
      </c>
      <c r="L18" s="121">
        <v>140847</v>
      </c>
      <c r="M18" s="121">
        <v>0</v>
      </c>
      <c r="N18" s="120" t="s">
        <v>460</v>
      </c>
      <c r="O18" s="119" t="s">
        <v>461</v>
      </c>
      <c r="P18" s="121">
        <v>22349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2">
      <c r="A19" s="119" t="s">
        <v>24</v>
      </c>
      <c r="B19" s="120" t="s">
        <v>363</v>
      </c>
      <c r="C19" s="119" t="s">
        <v>364</v>
      </c>
      <c r="D19" s="121">
        <f t="shared" si="0"/>
        <v>951484</v>
      </c>
      <c r="E19" s="121">
        <f t="shared" si="1"/>
        <v>529500</v>
      </c>
      <c r="F19" s="120" t="s">
        <v>360</v>
      </c>
      <c r="G19" s="119" t="s">
        <v>361</v>
      </c>
      <c r="H19" s="121">
        <v>503240</v>
      </c>
      <c r="I19" s="121">
        <v>273804</v>
      </c>
      <c r="J19" s="120" t="s">
        <v>372</v>
      </c>
      <c r="K19" s="119" t="s">
        <v>373</v>
      </c>
      <c r="L19" s="121">
        <v>448244</v>
      </c>
      <c r="M19" s="121">
        <v>255696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2">
      <c r="A20" s="119" t="s">
        <v>24</v>
      </c>
      <c r="B20" s="120" t="s">
        <v>418</v>
      </c>
      <c r="C20" s="119" t="s">
        <v>419</v>
      </c>
      <c r="D20" s="121">
        <f t="shared" si="0"/>
        <v>822883</v>
      </c>
      <c r="E20" s="121">
        <f t="shared" si="1"/>
        <v>191913</v>
      </c>
      <c r="F20" s="120" t="s">
        <v>415</v>
      </c>
      <c r="G20" s="119" t="s">
        <v>416</v>
      </c>
      <c r="H20" s="121">
        <v>382537</v>
      </c>
      <c r="I20" s="121">
        <v>101181</v>
      </c>
      <c r="J20" s="120" t="s">
        <v>453</v>
      </c>
      <c r="K20" s="119" t="s">
        <v>454</v>
      </c>
      <c r="L20" s="121">
        <v>440346</v>
      </c>
      <c r="M20" s="121">
        <v>90732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2">
      <c r="A21" s="119" t="s">
        <v>24</v>
      </c>
      <c r="B21" s="120" t="s">
        <v>368</v>
      </c>
      <c r="C21" s="119" t="s">
        <v>369</v>
      </c>
      <c r="D21" s="121">
        <f t="shared" si="0"/>
        <v>641586</v>
      </c>
      <c r="E21" s="121">
        <f t="shared" si="1"/>
        <v>0</v>
      </c>
      <c r="F21" s="120" t="s">
        <v>365</v>
      </c>
      <c r="G21" s="119" t="s">
        <v>366</v>
      </c>
      <c r="H21" s="121">
        <v>407920</v>
      </c>
      <c r="I21" s="121">
        <v>0</v>
      </c>
      <c r="J21" s="120" t="s">
        <v>409</v>
      </c>
      <c r="K21" s="119" t="s">
        <v>410</v>
      </c>
      <c r="L21" s="121">
        <v>233666</v>
      </c>
      <c r="M21" s="121">
        <v>0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2">
      <c r="A22" s="119" t="s">
        <v>24</v>
      </c>
      <c r="B22" s="120" t="s">
        <v>401</v>
      </c>
      <c r="C22" s="119" t="s">
        <v>402</v>
      </c>
      <c r="D22" s="121">
        <f t="shared" si="0"/>
        <v>86797</v>
      </c>
      <c r="E22" s="121">
        <f t="shared" si="1"/>
        <v>0</v>
      </c>
      <c r="F22" s="120" t="s">
        <v>398</v>
      </c>
      <c r="G22" s="119" t="s">
        <v>399</v>
      </c>
      <c r="H22" s="121">
        <v>39454</v>
      </c>
      <c r="I22" s="121">
        <v>0</v>
      </c>
      <c r="J22" s="120" t="s">
        <v>412</v>
      </c>
      <c r="K22" s="119" t="s">
        <v>413</v>
      </c>
      <c r="L22" s="121">
        <v>47343</v>
      </c>
      <c r="M22" s="121">
        <v>0</v>
      </c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2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2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2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2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2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2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2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2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2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2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2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2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2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2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2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2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2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2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2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2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2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2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2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2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2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2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2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2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2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2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2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2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2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2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2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2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2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2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2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2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2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2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2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2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2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2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2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2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2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2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2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2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2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2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2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2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2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2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2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2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2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2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2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2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2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2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2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2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2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2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2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2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2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2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2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2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2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2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2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2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2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2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2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2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2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2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2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2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2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2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2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2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2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2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2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2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2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2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2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2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2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2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2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2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2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2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2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2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2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2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2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2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2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2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2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2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2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2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2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2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2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2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2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2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2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2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2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2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2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2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2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2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2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2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2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2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2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2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2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2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2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2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2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2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2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2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2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2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2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2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2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2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2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2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2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2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2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2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2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2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2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2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2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2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2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2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2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2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2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2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2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2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2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2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2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2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2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2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2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2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2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2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2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2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2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2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2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2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2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2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2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2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2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2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2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2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2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2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2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2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2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2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2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2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2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2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2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2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2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2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2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2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2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2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2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2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2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2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2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2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2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2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2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2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2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2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2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2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2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2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2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2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2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2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2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2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2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2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2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2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2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2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2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2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2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2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2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2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2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2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2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2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2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2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2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2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2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2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2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2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2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2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2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2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2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2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2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2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2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2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2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2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2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2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2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2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2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2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2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2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2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2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2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2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2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2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2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2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2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2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2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2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2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2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2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2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2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2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2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2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2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2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2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2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2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2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2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2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2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2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2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2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2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2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2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2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2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2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2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2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2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2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2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2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2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2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2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2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2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2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2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2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2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2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2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2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2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2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2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2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2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2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2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2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2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2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2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2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2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2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2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2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2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2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2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2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2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2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2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2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2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2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2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2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2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2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2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2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2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2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2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2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2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2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2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2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2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2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2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2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2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2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2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2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2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2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2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2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2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2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2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2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2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2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2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2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2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2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2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2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2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2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2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2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2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2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2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2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2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2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2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2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2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2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2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2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2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2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2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2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2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2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2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2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2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2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2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2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2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2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2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2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2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2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2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2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2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2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2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2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2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2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2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2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2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2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2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2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2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2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2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2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2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2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2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2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2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2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2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2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2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2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2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2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2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2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2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2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2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2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2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2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2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2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2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2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2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2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2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2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2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2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2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2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2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2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2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2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2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2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2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2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2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2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2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2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2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2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2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2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2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2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2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2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2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2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2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2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2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2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2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2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2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2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2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2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2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2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2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2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2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2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2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2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2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2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2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2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2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2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2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2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2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2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2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2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2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2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2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2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2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2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2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2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2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2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2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2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2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2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2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2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2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2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2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2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2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2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2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2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2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2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2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2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2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2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2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2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2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2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2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2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2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2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2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2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2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2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2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2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2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2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2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2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2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2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2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2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2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2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2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2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2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2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2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2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2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2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2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2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2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2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2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2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2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2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2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2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2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2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2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2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2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2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2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2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2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2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2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2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2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2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2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2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2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2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2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2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2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2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2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2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2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2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2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2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2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2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2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2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2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2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2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2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2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2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2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2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2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2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2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2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2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2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2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2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2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2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2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2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2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2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2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2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2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2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2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2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2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2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2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2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2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2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2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2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2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2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2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2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2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2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2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2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2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2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2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2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2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2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2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2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2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2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2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2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2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2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2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2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2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2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2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2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2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2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2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2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2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2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2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2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2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2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2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2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2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2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2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2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2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2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2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2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2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2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2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2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2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2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2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2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2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2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2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2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2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2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2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2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2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2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2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2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2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2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2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2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2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2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2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2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2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2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2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2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2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2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2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2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2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2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2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2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2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2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2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2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2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2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2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2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2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2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2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2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2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2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2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2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2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2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2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2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2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2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2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2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2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2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2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2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2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2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2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2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2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2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2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2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2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2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2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2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2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2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2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2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2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2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2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2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2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2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2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2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2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2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2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2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2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2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2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2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2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2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2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2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2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2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2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2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2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2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2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2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2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2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2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2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2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2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2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2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2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2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2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2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2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2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2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2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2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2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2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2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2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2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2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2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2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2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2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2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2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2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2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2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2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2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2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2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2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2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2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2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2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2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2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2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2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2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2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2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2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2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2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2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2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2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2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2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2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2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2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2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2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2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2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2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2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2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2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2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2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2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2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2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2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2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2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2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2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2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2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2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2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2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2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2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2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2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2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2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2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2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2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2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2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2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2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2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2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2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2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2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2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2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2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2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2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2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2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2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2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2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2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2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2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2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2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2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2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2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2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2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2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2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2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2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2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2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2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2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2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2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2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2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2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2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2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2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2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2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2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2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2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2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22">
    <sortCondition ref="A8:A22"/>
    <sortCondition ref="B8:B22"/>
    <sortCondition ref="C8:C2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L250"/>
  <sheetViews>
    <sheetView tabSelected="1" topLeftCell="A5" zoomScale="75" workbookViewId="0">
      <selection activeCell="J5" sqref="J5"/>
    </sheetView>
  </sheetViews>
  <sheetFormatPr defaultColWidth="0" defaultRowHeight="14.4" x14ac:dyDescent="0.2"/>
  <cols>
    <col min="1" max="1" width="5.44140625" style="29" customWidth="1"/>
    <col min="2" max="3" width="4.44140625" style="13" customWidth="1"/>
    <col min="4" max="4" width="12.109375" style="13" customWidth="1"/>
    <col min="5" max="6" width="16.44140625" style="13" customWidth="1"/>
    <col min="7" max="10" width="4.44140625" style="13" customWidth="1"/>
    <col min="11" max="11" width="14.6640625" style="13" customWidth="1"/>
    <col min="12" max="13" width="16.44140625" style="13" customWidth="1"/>
    <col min="14" max="14" width="4" style="13" bestFit="1" customWidth="1"/>
    <col min="15" max="15" width="8" style="13" customWidth="1"/>
    <col min="16" max="28" width="8.88671875" style="29" customWidth="1"/>
    <col min="29" max="29" width="19.109375" style="1" customWidth="1"/>
    <col min="30" max="30" width="26" style="35" customWidth="1"/>
    <col min="31" max="31" width="3" style="35" customWidth="1"/>
    <col min="32" max="32" width="10.88671875" style="35" customWidth="1"/>
    <col min="33" max="33" width="8" style="35" customWidth="1"/>
    <col min="34" max="34" width="8" style="2" customWidth="1"/>
    <col min="35" max="35" width="5" style="2" customWidth="1"/>
    <col min="36" max="36" width="8.88671875" style="29" customWidth="1"/>
    <col min="37" max="37" width="4" style="29" customWidth="1"/>
    <col min="38" max="38" width="10" style="29" customWidth="1"/>
    <col min="39" max="16384" width="8.88671875" style="29" hidden="1"/>
  </cols>
  <sheetData>
    <row r="1" spans="2:38" ht="15" thickBot="1" x14ac:dyDescent="0.25">
      <c r="B1" s="35">
        <f>COUNTA(A:A) - 3</f>
        <v>-3</v>
      </c>
      <c r="C1" s="35">
        <f>SUBTOTAL(3, A:A)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3"/>
      <c r="C2" s="4" t="s">
        <v>144</v>
      </c>
      <c r="D2" s="26" t="s">
        <v>479</v>
      </c>
      <c r="E2" s="5" t="s">
        <v>145</v>
      </c>
      <c r="F2" s="3"/>
      <c r="G2" s="3"/>
      <c r="H2" s="3"/>
      <c r="I2" s="3"/>
      <c r="J2" s="3"/>
      <c r="K2" s="3"/>
      <c r="L2" s="3" t="str">
        <f>LEFT(D2,2)</f>
        <v>22</v>
      </c>
      <c r="M2" s="3" t="str">
        <f>IF(L2&lt;&gt;"",VLOOKUP(L2,$AK$6:$AL$52,2,FALSE),"-")</f>
        <v>静岡県</v>
      </c>
      <c r="N2" s="3"/>
      <c r="O2" s="3"/>
      <c r="AC2" s="6">
        <f>IF(VALUE(D2)=0,0,1)</f>
        <v>1</v>
      </c>
      <c r="AD2" s="47" t="str">
        <f>IF(AC2=0,"",VLOOKUP(D2,'廃棄物事業経費（歳入）'!B7:C250,2,FALSE))</f>
        <v>合計</v>
      </c>
      <c r="AE2" s="36"/>
      <c r="AF2" s="37">
        <f>IF(AC2=0,1,IF(ISERROR(AD2),1,0))</f>
        <v>0</v>
      </c>
      <c r="AH2" s="45" t="s">
        <v>146</v>
      </c>
      <c r="AI2" s="46">
        <f>IF(AC2=0,0,VLOOKUP(D2,AH5:AI250,2,FALSE))</f>
        <v>7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2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94" t="s">
        <v>147</v>
      </c>
      <c r="C6" s="204"/>
      <c r="D6" s="205"/>
      <c r="E6" s="14" t="s">
        <v>56</v>
      </c>
      <c r="F6" s="15" t="s">
        <v>57</v>
      </c>
      <c r="H6" s="181" t="s">
        <v>148</v>
      </c>
      <c r="I6" s="206"/>
      <c r="J6" s="206"/>
      <c r="K6" s="182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2">
      <c r="B7" s="202" t="s">
        <v>80</v>
      </c>
      <c r="C7" s="203"/>
      <c r="D7" s="203"/>
      <c r="E7" s="18">
        <f t="shared" ref="E7:E12" ca="1" si="0">AF7</f>
        <v>136937</v>
      </c>
      <c r="F7" s="18">
        <f t="shared" ref="F7:F12" ca="1" si="1">AF14</f>
        <v>110393</v>
      </c>
      <c r="H7" s="191" t="s">
        <v>110</v>
      </c>
      <c r="I7" s="191" t="s">
        <v>150</v>
      </c>
      <c r="J7" s="183" t="s">
        <v>87</v>
      </c>
      <c r="K7" s="184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136937</v>
      </c>
      <c r="AG7" s="40"/>
      <c r="AH7" s="48" t="str">
        <f>+'廃棄物事業経費（歳入）'!B7</f>
        <v>22000</v>
      </c>
      <c r="AI7" s="2">
        <v>7</v>
      </c>
      <c r="AK7" s="27" t="s">
        <v>153</v>
      </c>
      <c r="AL7" s="29" t="s">
        <v>4</v>
      </c>
    </row>
    <row r="8" spans="2:38" ht="19.5" customHeight="1" x14ac:dyDescent="0.2">
      <c r="B8" s="202" t="s">
        <v>154</v>
      </c>
      <c r="C8" s="203"/>
      <c r="D8" s="203"/>
      <c r="E8" s="18">
        <f t="shared" ca="1" si="0"/>
        <v>336</v>
      </c>
      <c r="F8" s="18">
        <f t="shared" ca="1" si="1"/>
        <v>14551</v>
      </c>
      <c r="H8" s="192"/>
      <c r="I8" s="192"/>
      <c r="J8" s="181" t="s">
        <v>89</v>
      </c>
      <c r="K8" s="182"/>
      <c r="L8" s="18">
        <f t="shared" ca="1" si="2"/>
        <v>1622720</v>
      </c>
      <c r="M8" s="18">
        <f t="shared" ca="1" si="3"/>
        <v>1329625</v>
      </c>
      <c r="AC8" s="16" t="s">
        <v>154</v>
      </c>
      <c r="AD8" s="41" t="s">
        <v>151</v>
      </c>
      <c r="AE8" s="40" t="s">
        <v>155</v>
      </c>
      <c r="AF8" s="36">
        <f t="shared" ca="1" si="4"/>
        <v>336</v>
      </c>
      <c r="AG8" s="40"/>
      <c r="AH8" s="48" t="str">
        <f>+'廃棄物事業経費（歳入）'!B8</f>
        <v>22100</v>
      </c>
      <c r="AI8" s="2">
        <v>8</v>
      </c>
      <c r="AK8" s="27" t="s">
        <v>156</v>
      </c>
      <c r="AL8" s="29" t="s">
        <v>5</v>
      </c>
    </row>
    <row r="9" spans="2:38" ht="19.5" customHeight="1" x14ac:dyDescent="0.2">
      <c r="B9" s="202" t="s">
        <v>83</v>
      </c>
      <c r="C9" s="203"/>
      <c r="D9" s="203"/>
      <c r="E9" s="18">
        <f t="shared" ca="1" si="0"/>
        <v>900800</v>
      </c>
      <c r="F9" s="18">
        <f t="shared" ca="1" si="1"/>
        <v>288200</v>
      </c>
      <c r="H9" s="192"/>
      <c r="I9" s="192"/>
      <c r="J9" s="183" t="s">
        <v>91</v>
      </c>
      <c r="K9" s="184"/>
      <c r="L9" s="18">
        <f t="shared" ca="1" si="2"/>
        <v>69186</v>
      </c>
      <c r="M9" s="18">
        <f t="shared" ca="1" si="3"/>
        <v>19295</v>
      </c>
      <c r="AC9" s="16" t="s">
        <v>83</v>
      </c>
      <c r="AD9" s="41" t="s">
        <v>151</v>
      </c>
      <c r="AE9" s="40" t="s">
        <v>157</v>
      </c>
      <c r="AF9" s="36">
        <f t="shared" ca="1" si="4"/>
        <v>900800</v>
      </c>
      <c r="AG9" s="40"/>
      <c r="AH9" s="48" t="str">
        <f>+'廃棄物事業経費（歳入）'!B9</f>
        <v>22130</v>
      </c>
      <c r="AI9" s="2">
        <v>9</v>
      </c>
      <c r="AK9" s="27" t="s">
        <v>158</v>
      </c>
      <c r="AL9" s="29" t="s">
        <v>6</v>
      </c>
    </row>
    <row r="10" spans="2:38" ht="19.5" customHeight="1" x14ac:dyDescent="0.2">
      <c r="B10" s="202" t="s">
        <v>159</v>
      </c>
      <c r="C10" s="203"/>
      <c r="D10" s="203"/>
      <c r="E10" s="18">
        <f t="shared" ca="1" si="0"/>
        <v>4765139</v>
      </c>
      <c r="F10" s="18">
        <f t="shared" ca="1" si="1"/>
        <v>563025</v>
      </c>
      <c r="H10" s="192"/>
      <c r="I10" s="193"/>
      <c r="J10" s="183" t="s">
        <v>0</v>
      </c>
      <c r="K10" s="184"/>
      <c r="L10" s="18">
        <f t="shared" ca="1" si="2"/>
        <v>645461</v>
      </c>
      <c r="M10" s="18">
        <f t="shared" ca="1" si="3"/>
        <v>6180</v>
      </c>
      <c r="AC10" s="16" t="s">
        <v>159</v>
      </c>
      <c r="AD10" s="41" t="s">
        <v>151</v>
      </c>
      <c r="AE10" s="40" t="s">
        <v>160</v>
      </c>
      <c r="AF10" s="36">
        <f t="shared" ca="1" si="4"/>
        <v>4765139</v>
      </c>
      <c r="AG10" s="40"/>
      <c r="AH10" s="48" t="str">
        <f>+'廃棄物事業経費（歳入）'!B10</f>
        <v>22203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2">
      <c r="B11" s="201" t="s">
        <v>162</v>
      </c>
      <c r="C11" s="203"/>
      <c r="D11" s="203"/>
      <c r="E11" s="18">
        <f t="shared" ca="1" si="0"/>
        <v>5616273</v>
      </c>
      <c r="F11" s="18">
        <f t="shared" ca="1" si="1"/>
        <v>2506497</v>
      </c>
      <c r="H11" s="192"/>
      <c r="I11" s="207" t="s">
        <v>70</v>
      </c>
      <c r="J11" s="207"/>
      <c r="K11" s="207"/>
      <c r="L11" s="18">
        <f t="shared" ca="1" si="2"/>
        <v>399314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5616273</v>
      </c>
      <c r="AG11" s="40"/>
      <c r="AH11" s="48" t="str">
        <f>+'廃棄物事業経費（歳入）'!B11</f>
        <v>22205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2">
      <c r="B12" s="202" t="s">
        <v>0</v>
      </c>
      <c r="C12" s="203"/>
      <c r="D12" s="203"/>
      <c r="E12" s="18">
        <f t="shared" ca="1" si="0"/>
        <v>3444617</v>
      </c>
      <c r="F12" s="18">
        <f t="shared" ca="1" si="1"/>
        <v>497186</v>
      </c>
      <c r="H12" s="192"/>
      <c r="I12" s="207" t="s">
        <v>165</v>
      </c>
      <c r="J12" s="207"/>
      <c r="K12" s="207"/>
      <c r="L12" s="18">
        <f t="shared" ca="1" si="2"/>
        <v>682753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3444617</v>
      </c>
      <c r="AG12" s="40"/>
      <c r="AH12" s="48" t="str">
        <f>+'廃棄物事業経費（歳入）'!B12</f>
        <v>22206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2">
      <c r="B13" s="208" t="s">
        <v>168</v>
      </c>
      <c r="C13" s="209"/>
      <c r="D13" s="209"/>
      <c r="E13" s="19">
        <f ca="1">SUM(E7:E12)</f>
        <v>14864102</v>
      </c>
      <c r="F13" s="19">
        <f ca="1">SUM(F7:F12)</f>
        <v>3979852</v>
      </c>
      <c r="H13" s="192"/>
      <c r="I13" s="194" t="s">
        <v>111</v>
      </c>
      <c r="J13" s="200"/>
      <c r="K13" s="195"/>
      <c r="L13" s="20">
        <f ca="1">SUM(L7:L12)</f>
        <v>3419434</v>
      </c>
      <c r="M13" s="20">
        <f ca="1">SUM(M7:M12)</f>
        <v>1355100</v>
      </c>
      <c r="AC13" s="16" t="s">
        <v>67</v>
      </c>
      <c r="AD13" s="41" t="s">
        <v>151</v>
      </c>
      <c r="AE13" s="40" t="s">
        <v>169</v>
      </c>
      <c r="AF13" s="36">
        <f t="shared" ca="1" si="4"/>
        <v>36114870</v>
      </c>
      <c r="AG13" s="40"/>
      <c r="AH13" s="48" t="str">
        <f>+'廃棄物事業経費（歳入）'!B13</f>
        <v>22207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2">
      <c r="B14" s="21"/>
      <c r="C14" s="198" t="s">
        <v>171</v>
      </c>
      <c r="D14" s="199"/>
      <c r="E14" s="23">
        <f ca="1">E13-E11</f>
        <v>9247829</v>
      </c>
      <c r="F14" s="23">
        <f ca="1">F13-F11</f>
        <v>1473355</v>
      </c>
      <c r="H14" s="193"/>
      <c r="I14" s="21"/>
      <c r="J14" s="25"/>
      <c r="K14" s="22" t="s">
        <v>171</v>
      </c>
      <c r="L14" s="24">
        <f ca="1">L13-L12</f>
        <v>2736681</v>
      </c>
      <c r="M14" s="24">
        <f ca="1">M13-M12</f>
        <v>1355100</v>
      </c>
      <c r="AC14" s="16" t="s">
        <v>80</v>
      </c>
      <c r="AD14" s="41" t="s">
        <v>151</v>
      </c>
      <c r="AE14" s="40" t="s">
        <v>172</v>
      </c>
      <c r="AF14" s="36">
        <f t="shared" ca="1" si="4"/>
        <v>110393</v>
      </c>
      <c r="AG14" s="40"/>
      <c r="AH14" s="48" t="str">
        <f>+'廃棄物事業経費（歳入）'!B14</f>
        <v>22208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2">
      <c r="B15" s="202" t="s">
        <v>67</v>
      </c>
      <c r="C15" s="203"/>
      <c r="D15" s="203"/>
      <c r="E15" s="18">
        <f ca="1">AF13</f>
        <v>36114870</v>
      </c>
      <c r="F15" s="18">
        <f ca="1">AF20</f>
        <v>6040185</v>
      </c>
      <c r="H15" s="188" t="s">
        <v>174</v>
      </c>
      <c r="I15" s="191" t="s">
        <v>175</v>
      </c>
      <c r="J15" s="17" t="s">
        <v>93</v>
      </c>
      <c r="K15" s="28"/>
      <c r="L15" s="18">
        <f t="shared" ref="L15:L28" ca="1" si="5">AF27</f>
        <v>2522889</v>
      </c>
      <c r="M15" s="18">
        <f t="shared" ref="M15:M28" ca="1" si="6">AF48</f>
        <v>441718</v>
      </c>
      <c r="AC15" s="16" t="s">
        <v>154</v>
      </c>
      <c r="AD15" s="41" t="s">
        <v>151</v>
      </c>
      <c r="AE15" s="40" t="s">
        <v>176</v>
      </c>
      <c r="AF15" s="36">
        <f t="shared" ca="1" si="4"/>
        <v>14551</v>
      </c>
      <c r="AG15" s="40"/>
      <c r="AH15" s="48" t="str">
        <f>+'廃棄物事業経費（歳入）'!B15</f>
        <v>22209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2">
      <c r="B16" s="185" t="s">
        <v>1</v>
      </c>
      <c r="C16" s="186"/>
      <c r="D16" s="186"/>
      <c r="E16" s="19">
        <f ca="1">SUM(E13,E15)</f>
        <v>50978972</v>
      </c>
      <c r="F16" s="19">
        <f ca="1">SUM(F13,F15)</f>
        <v>10020037</v>
      </c>
      <c r="H16" s="189"/>
      <c r="I16" s="192"/>
      <c r="J16" s="192" t="s">
        <v>178</v>
      </c>
      <c r="K16" s="14" t="s">
        <v>95</v>
      </c>
      <c r="L16" s="18">
        <f t="shared" ca="1" si="5"/>
        <v>4177771</v>
      </c>
      <c r="M16" s="18">
        <f t="shared" ca="1" si="6"/>
        <v>223312</v>
      </c>
      <c r="AC16" s="16" t="s">
        <v>83</v>
      </c>
      <c r="AD16" s="41" t="s">
        <v>151</v>
      </c>
      <c r="AE16" s="40" t="s">
        <v>179</v>
      </c>
      <c r="AF16" s="36">
        <f t="shared" ca="1" si="4"/>
        <v>288200</v>
      </c>
      <c r="AG16" s="40"/>
      <c r="AH16" s="48" t="str">
        <f>+'廃棄物事業経費（歳入）'!B16</f>
        <v>22210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2">
      <c r="B17" s="21"/>
      <c r="C17" s="198" t="s">
        <v>171</v>
      </c>
      <c r="D17" s="199"/>
      <c r="E17" s="23">
        <f ca="1">SUM(E14:E15)</f>
        <v>45362699</v>
      </c>
      <c r="F17" s="23">
        <f ca="1">SUM(F14:F15)</f>
        <v>7513540</v>
      </c>
      <c r="H17" s="189"/>
      <c r="I17" s="192"/>
      <c r="J17" s="192"/>
      <c r="K17" s="14" t="s">
        <v>97</v>
      </c>
      <c r="L17" s="18">
        <f t="shared" ca="1" si="5"/>
        <v>1929475</v>
      </c>
      <c r="M17" s="18">
        <f t="shared" ca="1" si="6"/>
        <v>319066</v>
      </c>
      <c r="AC17" s="16" t="s">
        <v>159</v>
      </c>
      <c r="AD17" s="41" t="s">
        <v>151</v>
      </c>
      <c r="AE17" s="40" t="s">
        <v>181</v>
      </c>
      <c r="AF17" s="36">
        <f t="shared" ca="1" si="4"/>
        <v>563025</v>
      </c>
      <c r="AG17" s="40"/>
      <c r="AH17" s="48" t="str">
        <f>+'廃棄物事業経費（歳入）'!B17</f>
        <v>22211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2">
      <c r="H18" s="189"/>
      <c r="I18" s="193"/>
      <c r="J18" s="193"/>
      <c r="K18" s="14" t="s">
        <v>99</v>
      </c>
      <c r="L18" s="18">
        <f t="shared" ca="1" si="5"/>
        <v>184324</v>
      </c>
      <c r="M18" s="18">
        <f t="shared" ca="1" si="6"/>
        <v>11564</v>
      </c>
      <c r="AC18" s="16" t="s">
        <v>162</v>
      </c>
      <c r="AD18" s="41" t="s">
        <v>151</v>
      </c>
      <c r="AE18" s="40" t="s">
        <v>183</v>
      </c>
      <c r="AF18" s="36">
        <f t="shared" ca="1" si="4"/>
        <v>2506497</v>
      </c>
      <c r="AG18" s="40"/>
      <c r="AH18" s="48" t="str">
        <f>+'廃棄物事業経費（歳入）'!B18</f>
        <v>22212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2">
      <c r="H19" s="189"/>
      <c r="I19" s="191" t="s">
        <v>185</v>
      </c>
      <c r="J19" s="183" t="s">
        <v>101</v>
      </c>
      <c r="K19" s="184"/>
      <c r="L19" s="18">
        <f t="shared" ca="1" si="5"/>
        <v>544528</v>
      </c>
      <c r="M19" s="18">
        <f t="shared" ca="1" si="6"/>
        <v>78090</v>
      </c>
      <c r="AC19" s="16" t="s">
        <v>0</v>
      </c>
      <c r="AD19" s="41" t="s">
        <v>151</v>
      </c>
      <c r="AE19" s="40" t="s">
        <v>186</v>
      </c>
      <c r="AF19" s="36">
        <f t="shared" ca="1" si="4"/>
        <v>497186</v>
      </c>
      <c r="AG19" s="40"/>
      <c r="AH19" s="48" t="str">
        <f>+'廃棄物事業経費（歳入）'!B19</f>
        <v>22213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2">
      <c r="B20" s="201" t="s">
        <v>188</v>
      </c>
      <c r="C20" s="201"/>
      <c r="D20" s="201"/>
      <c r="E20" s="30">
        <f ca="1">E11</f>
        <v>5616273</v>
      </c>
      <c r="F20" s="30">
        <f ca="1">F11</f>
        <v>2506497</v>
      </c>
      <c r="H20" s="189"/>
      <c r="I20" s="192"/>
      <c r="J20" s="183" t="s">
        <v>103</v>
      </c>
      <c r="K20" s="184"/>
      <c r="L20" s="18">
        <f t="shared" ca="1" si="5"/>
        <v>7101644</v>
      </c>
      <c r="M20" s="18">
        <f t="shared" ca="1" si="6"/>
        <v>2062886</v>
      </c>
      <c r="AC20" s="16" t="s">
        <v>67</v>
      </c>
      <c r="AD20" s="41" t="s">
        <v>151</v>
      </c>
      <c r="AE20" s="40" t="s">
        <v>189</v>
      </c>
      <c r="AF20" s="36">
        <f t="shared" ca="1" si="4"/>
        <v>6040185</v>
      </c>
      <c r="AG20" s="40"/>
      <c r="AH20" s="48" t="str">
        <f>+'廃棄物事業経費（歳入）'!B20</f>
        <v>22214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2">
      <c r="B21" s="201" t="s">
        <v>191</v>
      </c>
      <c r="C21" s="202"/>
      <c r="D21" s="202"/>
      <c r="E21" s="30">
        <f ca="1">L12+L27</f>
        <v>5616273</v>
      </c>
      <c r="F21" s="30">
        <f ca="1">M12+M27</f>
        <v>2506497</v>
      </c>
      <c r="H21" s="189"/>
      <c r="I21" s="193"/>
      <c r="J21" s="183" t="s">
        <v>105</v>
      </c>
      <c r="K21" s="184"/>
      <c r="L21" s="18">
        <f t="shared" ca="1" si="5"/>
        <v>783399</v>
      </c>
      <c r="M21" s="18">
        <f t="shared" ca="1" si="6"/>
        <v>5470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22215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2">
      <c r="B22" s="31"/>
      <c r="C22" s="32"/>
      <c r="D22" s="32"/>
      <c r="E22" s="33"/>
      <c r="F22" s="33"/>
      <c r="H22" s="189"/>
      <c r="I22" s="183" t="s">
        <v>75</v>
      </c>
      <c r="J22" s="187"/>
      <c r="K22" s="184"/>
      <c r="L22" s="18">
        <f t="shared" ca="1" si="5"/>
        <v>123605</v>
      </c>
      <c r="M22" s="18">
        <f t="shared" ca="1" si="6"/>
        <v>14521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1622720</v>
      </c>
      <c r="AH22" s="48" t="str">
        <f>+'廃棄物事業経費（歳入）'!B22</f>
        <v>22216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2">
      <c r="B23" s="31"/>
      <c r="C23" s="32"/>
      <c r="D23" s="32"/>
      <c r="E23" s="33"/>
      <c r="F23" s="33"/>
      <c r="H23" s="189"/>
      <c r="I23" s="191" t="s">
        <v>197</v>
      </c>
      <c r="J23" s="194" t="s">
        <v>101</v>
      </c>
      <c r="K23" s="195"/>
      <c r="L23" s="18">
        <f t="shared" ca="1" si="5"/>
        <v>7979789</v>
      </c>
      <c r="M23" s="18">
        <f t="shared" ca="1" si="6"/>
        <v>371499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69186</v>
      </c>
      <c r="AH23" s="48" t="str">
        <f>+'廃棄物事業経費（歳入）'!B23</f>
        <v>22219</v>
      </c>
      <c r="AI23" s="2">
        <v>23</v>
      </c>
      <c r="AK23" s="27" t="s">
        <v>199</v>
      </c>
      <c r="AL23" s="29" t="s">
        <v>20</v>
      </c>
    </row>
    <row r="24" spans="2:38" ht="19.5" customHeight="1" x14ac:dyDescent="0.2">
      <c r="B24" s="31"/>
      <c r="C24" s="32"/>
      <c r="D24" s="32"/>
      <c r="E24" s="33"/>
      <c r="F24" s="33"/>
      <c r="H24" s="189"/>
      <c r="I24" s="192"/>
      <c r="J24" s="183" t="s">
        <v>103</v>
      </c>
      <c r="K24" s="184"/>
      <c r="L24" s="18">
        <f t="shared" ca="1" si="5"/>
        <v>12032379</v>
      </c>
      <c r="M24" s="18">
        <f t="shared" ca="1" si="6"/>
        <v>2235269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645461</v>
      </c>
      <c r="AH24" s="48" t="str">
        <f>+'廃棄物事業経費（歳入）'!B24</f>
        <v>22220</v>
      </c>
      <c r="AI24" s="2">
        <v>24</v>
      </c>
      <c r="AK24" s="27" t="s">
        <v>200</v>
      </c>
      <c r="AL24" s="29" t="s">
        <v>21</v>
      </c>
    </row>
    <row r="25" spans="2:38" ht="19.5" customHeight="1" x14ac:dyDescent="0.2">
      <c r="H25" s="189"/>
      <c r="I25" s="192"/>
      <c r="J25" s="183" t="s">
        <v>105</v>
      </c>
      <c r="K25" s="184"/>
      <c r="L25" s="18">
        <f t="shared" ca="1" si="5"/>
        <v>1109348</v>
      </c>
      <c r="M25" s="18">
        <f t="shared" ca="1" si="6"/>
        <v>16446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399314</v>
      </c>
      <c r="AH25" s="48" t="str">
        <f>+'廃棄物事業経費（歳入）'!B25</f>
        <v>22221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2">
      <c r="H26" s="189"/>
      <c r="I26" s="193"/>
      <c r="J26" s="196" t="s">
        <v>0</v>
      </c>
      <c r="K26" s="197"/>
      <c r="L26" s="18">
        <f t="shared" ca="1" si="5"/>
        <v>350174</v>
      </c>
      <c r="M26" s="18">
        <f t="shared" ca="1" si="6"/>
        <v>70055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682753</v>
      </c>
      <c r="AH26" s="48" t="str">
        <f>+'廃棄物事業経費（歳入）'!B26</f>
        <v>22222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2">
      <c r="H27" s="189"/>
      <c r="I27" s="183" t="s">
        <v>165</v>
      </c>
      <c r="J27" s="187"/>
      <c r="K27" s="184"/>
      <c r="L27" s="18">
        <f t="shared" ca="1" si="5"/>
        <v>4933520</v>
      </c>
      <c r="M27" s="18">
        <f t="shared" ca="1" si="6"/>
        <v>2506497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2522889</v>
      </c>
      <c r="AH27" s="48" t="str">
        <f>+'廃棄物事業経費（歳入）'!B27</f>
        <v>22223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2">
      <c r="H28" s="189"/>
      <c r="I28" s="183" t="s">
        <v>34</v>
      </c>
      <c r="J28" s="187"/>
      <c r="K28" s="184"/>
      <c r="L28" s="18">
        <f t="shared" ca="1" si="5"/>
        <v>9309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4177771</v>
      </c>
      <c r="AH28" s="48" t="str">
        <f>+'廃棄物事業経費（歳入）'!B28</f>
        <v>22224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2">
      <c r="H29" s="189"/>
      <c r="I29" s="194" t="s">
        <v>111</v>
      </c>
      <c r="J29" s="200"/>
      <c r="K29" s="195"/>
      <c r="L29" s="20">
        <f ca="1">SUM(L15:L28)</f>
        <v>43782154</v>
      </c>
      <c r="M29" s="20">
        <f ca="1">SUM(M15:M28)</f>
        <v>8356393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1929475</v>
      </c>
      <c r="AH29" s="48" t="str">
        <f>+'廃棄物事業経費（歳入）'!B29</f>
        <v>22225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2">
      <c r="H30" s="190"/>
      <c r="I30" s="21"/>
      <c r="J30" s="25"/>
      <c r="K30" s="22" t="s">
        <v>171</v>
      </c>
      <c r="L30" s="24">
        <f ca="1">L29-L27</f>
        <v>38848634</v>
      </c>
      <c r="M30" s="24">
        <f ca="1">M29-M27</f>
        <v>5849896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184324</v>
      </c>
      <c r="AH30" s="48" t="str">
        <f>+'廃棄物事業経費（歳入）'!B30</f>
        <v>22226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2">
      <c r="H31" s="183" t="s">
        <v>0</v>
      </c>
      <c r="I31" s="187"/>
      <c r="J31" s="187"/>
      <c r="K31" s="184"/>
      <c r="L31" s="18">
        <f ca="1">AF41</f>
        <v>3777384</v>
      </c>
      <c r="M31" s="18">
        <f ca="1">AF62</f>
        <v>308544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544528</v>
      </c>
      <c r="AH31" s="48" t="str">
        <f>+'廃棄物事業経費（歳入）'!B31</f>
        <v>22301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2">
      <c r="H32" s="194" t="s">
        <v>1</v>
      </c>
      <c r="I32" s="200"/>
      <c r="J32" s="200"/>
      <c r="K32" s="195"/>
      <c r="L32" s="20">
        <f ca="1">SUM(L13,L29,L31)</f>
        <v>50978972</v>
      </c>
      <c r="M32" s="20">
        <f ca="1">SUM(M13,M29,M31)</f>
        <v>10020037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7101644</v>
      </c>
      <c r="AH32" s="48" t="str">
        <f>+'廃棄物事業経費（歳入）'!B32</f>
        <v>22302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2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45362699</v>
      </c>
      <c r="M33" s="24">
        <f ca="1">SUM(M14,M30,M31)</f>
        <v>7513540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783399</v>
      </c>
      <c r="AH33" s="48" t="str">
        <f>+'廃棄物事業経費（歳入）'!B33</f>
        <v>22304</v>
      </c>
      <c r="AI33" s="2">
        <v>33</v>
      </c>
      <c r="AK33" s="27" t="s">
        <v>217</v>
      </c>
      <c r="AL33" s="29" t="s">
        <v>30</v>
      </c>
    </row>
    <row r="34" spans="2:38" x14ac:dyDescent="0.2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123605</v>
      </c>
      <c r="AH34" s="48" t="str">
        <f>+'廃棄物事業経費（歳入）'!B34</f>
        <v>22305</v>
      </c>
      <c r="AI34" s="2">
        <v>34</v>
      </c>
      <c r="AK34" s="27" t="s">
        <v>219</v>
      </c>
      <c r="AL34" s="29" t="s">
        <v>31</v>
      </c>
    </row>
    <row r="35" spans="2:38" x14ac:dyDescent="0.2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7979789</v>
      </c>
      <c r="AH35" s="48" t="str">
        <f>+'廃棄物事業経費（歳入）'!B35</f>
        <v>22306</v>
      </c>
      <c r="AI35" s="2">
        <v>35</v>
      </c>
      <c r="AK35" s="42" t="s">
        <v>222</v>
      </c>
      <c r="AL35" s="29" t="s">
        <v>35</v>
      </c>
    </row>
    <row r="36" spans="2:38" x14ac:dyDescent="0.2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12032379</v>
      </c>
      <c r="AH36" s="48" t="str">
        <f>+'廃棄物事業経費（歳入）'!B36</f>
        <v>22325</v>
      </c>
      <c r="AI36" s="2">
        <v>36</v>
      </c>
      <c r="AK36" s="42" t="s">
        <v>225</v>
      </c>
      <c r="AL36" s="29" t="s">
        <v>36</v>
      </c>
    </row>
    <row r="37" spans="2:38" x14ac:dyDescent="0.2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1109348</v>
      </c>
      <c r="AH37" s="48" t="str">
        <f>+'廃棄物事業経費（歳入）'!B37</f>
        <v>22341</v>
      </c>
      <c r="AI37" s="2">
        <v>37</v>
      </c>
      <c r="AK37" s="42" t="s">
        <v>228</v>
      </c>
      <c r="AL37" s="29" t="s">
        <v>37</v>
      </c>
    </row>
    <row r="38" spans="2:38" x14ac:dyDescent="0.2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350174</v>
      </c>
      <c r="AH38" s="48" t="str">
        <f>+'廃棄物事業経費（歳入）'!B38</f>
        <v>22342</v>
      </c>
      <c r="AI38" s="2">
        <v>38</v>
      </c>
      <c r="AK38" s="42" t="s">
        <v>230</v>
      </c>
      <c r="AL38" s="29" t="s">
        <v>38</v>
      </c>
    </row>
    <row r="39" spans="2:38" x14ac:dyDescent="0.2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4933520</v>
      </c>
      <c r="AH39" s="48" t="str">
        <f>+'廃棄物事業経費（歳入）'!B39</f>
        <v>22344</v>
      </c>
      <c r="AI39" s="2">
        <v>39</v>
      </c>
      <c r="AK39" s="42" t="s">
        <v>232</v>
      </c>
      <c r="AL39" s="29" t="s">
        <v>39</v>
      </c>
    </row>
    <row r="40" spans="2:38" x14ac:dyDescent="0.2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9309</v>
      </c>
      <c r="AH40" s="48" t="str">
        <f>+'廃棄物事業経費（歳入）'!B40</f>
        <v>22424</v>
      </c>
      <c r="AI40" s="2">
        <v>40</v>
      </c>
      <c r="AK40" s="42" t="s">
        <v>234</v>
      </c>
      <c r="AL40" s="29" t="s">
        <v>40</v>
      </c>
    </row>
    <row r="41" spans="2:38" x14ac:dyDescent="0.2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3777384</v>
      </c>
      <c r="AH41" s="48" t="str">
        <f>+'廃棄物事業経費（歳入）'!B41</f>
        <v>22429</v>
      </c>
      <c r="AI41" s="2">
        <v>41</v>
      </c>
      <c r="AK41" s="42" t="s">
        <v>236</v>
      </c>
      <c r="AL41" s="29" t="s">
        <v>41</v>
      </c>
    </row>
    <row r="42" spans="2:38" x14ac:dyDescent="0.2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22461</v>
      </c>
      <c r="AI42" s="2">
        <v>42</v>
      </c>
      <c r="AK42" s="42" t="s">
        <v>238</v>
      </c>
      <c r="AL42" s="29" t="s">
        <v>42</v>
      </c>
    </row>
    <row r="43" spans="2:38" x14ac:dyDescent="0.2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1329625</v>
      </c>
      <c r="AH43" s="48" t="str">
        <f>+'廃棄物事業経費（歳入）'!B43</f>
        <v>22816</v>
      </c>
      <c r="AI43" s="2">
        <v>43</v>
      </c>
      <c r="AK43" s="42" t="s">
        <v>240</v>
      </c>
      <c r="AL43" s="29" t="s">
        <v>43</v>
      </c>
    </row>
    <row r="44" spans="2:38" x14ac:dyDescent="0.2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19295</v>
      </c>
      <c r="AH44" s="48" t="str">
        <f>+'廃棄物事業経費（歳入）'!B44</f>
        <v>22820</v>
      </c>
      <c r="AI44" s="2">
        <v>44</v>
      </c>
      <c r="AK44" s="42" t="s">
        <v>242</v>
      </c>
      <c r="AL44" s="29" t="s">
        <v>44</v>
      </c>
    </row>
    <row r="45" spans="2:38" x14ac:dyDescent="0.2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6180</v>
      </c>
      <c r="AH45" s="48" t="str">
        <f>+'廃棄物事業経費（歳入）'!B45</f>
        <v>22824</v>
      </c>
      <c r="AI45" s="2">
        <v>45</v>
      </c>
      <c r="AK45" s="42" t="s">
        <v>244</v>
      </c>
      <c r="AL45" s="29" t="s">
        <v>45</v>
      </c>
    </row>
    <row r="46" spans="2:38" x14ac:dyDescent="0.2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22825</v>
      </c>
      <c r="AI46" s="2">
        <v>46</v>
      </c>
      <c r="AK46" s="42" t="s">
        <v>246</v>
      </c>
      <c r="AL46" s="29" t="s">
        <v>46</v>
      </c>
    </row>
    <row r="47" spans="2:38" x14ac:dyDescent="0.2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22828</v>
      </c>
      <c r="AI47" s="2">
        <v>47</v>
      </c>
      <c r="AK47" s="42" t="s">
        <v>248</v>
      </c>
      <c r="AL47" s="29" t="s">
        <v>47</v>
      </c>
    </row>
    <row r="48" spans="2:38" x14ac:dyDescent="0.2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441718</v>
      </c>
      <c r="AH48" s="48" t="str">
        <f>+'廃棄物事業経費（歳入）'!B48</f>
        <v>22831</v>
      </c>
      <c r="AI48" s="2">
        <v>48</v>
      </c>
      <c r="AK48" s="42" t="s">
        <v>250</v>
      </c>
      <c r="AL48" s="29" t="s">
        <v>48</v>
      </c>
    </row>
    <row r="49" spans="28:38" x14ac:dyDescent="0.2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223312</v>
      </c>
      <c r="AG49" s="29"/>
      <c r="AH49" s="48" t="str">
        <f>+'廃棄物事業経費（歳入）'!B49</f>
        <v>22847</v>
      </c>
      <c r="AI49" s="2">
        <v>49</v>
      </c>
      <c r="AK49" s="42" t="s">
        <v>252</v>
      </c>
      <c r="AL49" s="29" t="s">
        <v>49</v>
      </c>
    </row>
    <row r="50" spans="28:38" x14ac:dyDescent="0.2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319066</v>
      </c>
      <c r="AG50" s="29"/>
      <c r="AH50" s="48" t="str">
        <f>+'廃棄物事業経費（歳入）'!B50</f>
        <v>22853</v>
      </c>
      <c r="AI50" s="2">
        <v>50</v>
      </c>
      <c r="AK50" s="42" t="s">
        <v>254</v>
      </c>
      <c r="AL50" s="29" t="s">
        <v>50</v>
      </c>
    </row>
    <row r="51" spans="28:38" x14ac:dyDescent="0.2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11564</v>
      </c>
      <c r="AG51" s="29"/>
      <c r="AH51" s="48" t="str">
        <f>+'廃棄物事業経費（歳入）'!B51</f>
        <v>22861</v>
      </c>
      <c r="AI51" s="2">
        <v>51</v>
      </c>
      <c r="AK51" s="42" t="s">
        <v>256</v>
      </c>
      <c r="AL51" s="29" t="s">
        <v>51</v>
      </c>
    </row>
    <row r="52" spans="28:38" x14ac:dyDescent="0.2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78090</v>
      </c>
      <c r="AG52" s="29"/>
      <c r="AH52" s="48" t="str">
        <f>+'廃棄物事業経費（歳入）'!B52</f>
        <v>22909</v>
      </c>
      <c r="AI52" s="2">
        <v>52</v>
      </c>
      <c r="AK52" s="42" t="s">
        <v>258</v>
      </c>
      <c r="AL52" s="29" t="s">
        <v>52</v>
      </c>
    </row>
    <row r="53" spans="28:38" x14ac:dyDescent="0.2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2062886</v>
      </c>
      <c r="AG53" s="29"/>
      <c r="AH53" s="48" t="str">
        <f>+'廃棄物事業経費（歳入）'!B53</f>
        <v>22920</v>
      </c>
      <c r="AI53" s="2">
        <v>53</v>
      </c>
    </row>
    <row r="54" spans="28:38" x14ac:dyDescent="0.2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5470</v>
      </c>
      <c r="AG54" s="29"/>
      <c r="AH54" s="48" t="str">
        <f>+'廃棄物事業経費（歳入）'!B54</f>
        <v>22921</v>
      </c>
      <c r="AI54" s="2">
        <v>54</v>
      </c>
    </row>
    <row r="55" spans="28:38" x14ac:dyDescent="0.2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14521</v>
      </c>
      <c r="AG55" s="29"/>
      <c r="AH55" s="48" t="str">
        <f>+'廃棄物事業経費（歳入）'!B55</f>
        <v>22937</v>
      </c>
      <c r="AI55" s="2">
        <v>55</v>
      </c>
    </row>
    <row r="56" spans="28:38" x14ac:dyDescent="0.2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371499</v>
      </c>
      <c r="AG56" s="29"/>
      <c r="AH56" s="48" t="str">
        <f>+'廃棄物事業経費（歳入）'!B56</f>
        <v>22954</v>
      </c>
      <c r="AI56" s="2">
        <v>56</v>
      </c>
    </row>
    <row r="57" spans="28:38" x14ac:dyDescent="0.2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2235269</v>
      </c>
      <c r="AG57" s="29"/>
      <c r="AH57" s="48" t="str">
        <f>+'廃棄物事業経費（歳入）'!B57</f>
        <v>22959</v>
      </c>
      <c r="AI57" s="2">
        <v>57</v>
      </c>
    </row>
    <row r="58" spans="28:38" x14ac:dyDescent="0.2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16446</v>
      </c>
      <c r="AG58" s="29"/>
      <c r="AH58" s="48">
        <f>+'廃棄物事業経費（歳入）'!B58</f>
        <v>0</v>
      </c>
      <c r="AI58" s="2">
        <v>58</v>
      </c>
    </row>
    <row r="59" spans="28:38" x14ac:dyDescent="0.2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70055</v>
      </c>
      <c r="AG59" s="29"/>
      <c r="AH59" s="48">
        <f>+'廃棄物事業経費（歳入）'!B59</f>
        <v>0</v>
      </c>
      <c r="AI59" s="2">
        <v>59</v>
      </c>
    </row>
    <row r="60" spans="28:38" x14ac:dyDescent="0.2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2506497</v>
      </c>
      <c r="AG60" s="29"/>
      <c r="AH60" s="48">
        <f>+'廃棄物事業経費（歳入）'!B60</f>
        <v>0</v>
      </c>
      <c r="AI60" s="2">
        <v>60</v>
      </c>
    </row>
    <row r="61" spans="28:38" x14ac:dyDescent="0.2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2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308544</v>
      </c>
      <c r="AG62" s="29"/>
      <c r="AH62" s="48">
        <f>+'廃棄物事業経費（歳入）'!B62</f>
        <v>0</v>
      </c>
      <c r="AI62" s="2">
        <v>62</v>
      </c>
    </row>
    <row r="63" spans="28:38" x14ac:dyDescent="0.2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2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2">
      <c r="AH65" s="48">
        <f>+'廃棄物事業経費（歳入）'!B65</f>
        <v>0</v>
      </c>
      <c r="AI65" s="2">
        <v>65</v>
      </c>
    </row>
    <row r="66" spans="34:35" x14ac:dyDescent="0.2">
      <c r="AH66" s="48">
        <f>+'廃棄物事業経費（歳入）'!B66</f>
        <v>0</v>
      </c>
      <c r="AI66" s="2">
        <v>66</v>
      </c>
    </row>
    <row r="67" spans="34:35" x14ac:dyDescent="0.2">
      <c r="AH67" s="48">
        <f>+'廃棄物事業経費（歳入）'!B67</f>
        <v>0</v>
      </c>
      <c r="AI67" s="2">
        <v>67</v>
      </c>
    </row>
    <row r="68" spans="34:35" x14ac:dyDescent="0.2">
      <c r="AH68" s="48">
        <f>+'廃棄物事業経費（歳入）'!B68</f>
        <v>0</v>
      </c>
      <c r="AI68" s="2">
        <v>68</v>
      </c>
    </row>
    <row r="69" spans="34:35" x14ac:dyDescent="0.2">
      <c r="AH69" s="48">
        <f>+'廃棄物事業経費（歳入）'!B69</f>
        <v>0</v>
      </c>
      <c r="AI69" s="2">
        <v>69</v>
      </c>
    </row>
    <row r="70" spans="34:35" x14ac:dyDescent="0.2">
      <c r="AH70" s="48">
        <f>+'廃棄物事業経費（歳入）'!B70</f>
        <v>0</v>
      </c>
      <c r="AI70" s="2">
        <v>70</v>
      </c>
    </row>
    <row r="71" spans="34:35" x14ac:dyDescent="0.2">
      <c r="AH71" s="48">
        <f>+'廃棄物事業経費（歳入）'!B71</f>
        <v>0</v>
      </c>
      <c r="AI71" s="2">
        <v>71</v>
      </c>
    </row>
    <row r="72" spans="34:35" x14ac:dyDescent="0.2">
      <c r="AH72" s="48">
        <f>+'廃棄物事業経費（歳入）'!B72</f>
        <v>0</v>
      </c>
      <c r="AI72" s="2">
        <v>72</v>
      </c>
    </row>
    <row r="73" spans="34:35" x14ac:dyDescent="0.2">
      <c r="AH73" s="48">
        <f>+'廃棄物事業経費（歳入）'!B73</f>
        <v>0</v>
      </c>
      <c r="AI73" s="2">
        <v>73</v>
      </c>
    </row>
    <row r="74" spans="34:35" x14ac:dyDescent="0.2">
      <c r="AH74" s="48">
        <f>+'廃棄物事業経費（歳入）'!B74</f>
        <v>0</v>
      </c>
      <c r="AI74" s="2">
        <v>74</v>
      </c>
    </row>
    <row r="75" spans="34:35" x14ac:dyDescent="0.2">
      <c r="AH75" s="48">
        <f>+'廃棄物事業経費（歳入）'!B75</f>
        <v>0</v>
      </c>
      <c r="AI75" s="2">
        <v>75</v>
      </c>
    </row>
    <row r="76" spans="34:35" x14ac:dyDescent="0.2">
      <c r="AH76" s="48">
        <f>+'廃棄物事業経費（歳入）'!B76</f>
        <v>0</v>
      </c>
      <c r="AI76" s="2">
        <v>76</v>
      </c>
    </row>
    <row r="77" spans="34:35" x14ac:dyDescent="0.2">
      <c r="AH77" s="48">
        <f>+'廃棄物事業経費（歳入）'!B77</f>
        <v>0</v>
      </c>
      <c r="AI77" s="2">
        <v>77</v>
      </c>
    </row>
    <row r="78" spans="34:35" x14ac:dyDescent="0.2">
      <c r="AH78" s="48">
        <f>+'廃棄物事業経費（歳入）'!B78</f>
        <v>0</v>
      </c>
      <c r="AI78" s="2">
        <v>78</v>
      </c>
    </row>
    <row r="79" spans="34:35" x14ac:dyDescent="0.2">
      <c r="AH79" s="48">
        <f>+'廃棄物事業経費（歳入）'!B79</f>
        <v>0</v>
      </c>
      <c r="AI79" s="2">
        <v>79</v>
      </c>
    </row>
    <row r="80" spans="34:35" x14ac:dyDescent="0.2">
      <c r="AH80" s="48">
        <f>+'廃棄物事業経費（歳入）'!B80</f>
        <v>0</v>
      </c>
      <c r="AI80" s="2">
        <v>80</v>
      </c>
    </row>
    <row r="81" spans="34:35" x14ac:dyDescent="0.2">
      <c r="AH81" s="48">
        <f>+'廃棄物事業経費（歳入）'!B81</f>
        <v>0</v>
      </c>
      <c r="AI81" s="2">
        <v>81</v>
      </c>
    </row>
    <row r="82" spans="34:35" x14ac:dyDescent="0.2">
      <c r="AH82" s="48">
        <f>+'廃棄物事業経費（歳入）'!B82</f>
        <v>0</v>
      </c>
      <c r="AI82" s="2">
        <v>82</v>
      </c>
    </row>
    <row r="83" spans="34:35" x14ac:dyDescent="0.2">
      <c r="AH83" s="48">
        <f>+'廃棄物事業経費（歳入）'!B83</f>
        <v>0</v>
      </c>
      <c r="AI83" s="2">
        <v>83</v>
      </c>
    </row>
    <row r="84" spans="34:35" x14ac:dyDescent="0.2">
      <c r="AH84" s="48">
        <f>+'廃棄物事業経費（歳入）'!B84</f>
        <v>0</v>
      </c>
      <c r="AI84" s="2">
        <v>84</v>
      </c>
    </row>
    <row r="85" spans="34:35" x14ac:dyDescent="0.2">
      <c r="AH85" s="48">
        <f>+'廃棄物事業経費（歳入）'!B85</f>
        <v>0</v>
      </c>
      <c r="AI85" s="2">
        <v>85</v>
      </c>
    </row>
    <row r="86" spans="34:35" x14ac:dyDescent="0.2">
      <c r="AH86" s="48">
        <f>+'廃棄物事業経費（歳入）'!B86</f>
        <v>0</v>
      </c>
      <c r="AI86" s="2">
        <v>86</v>
      </c>
    </row>
    <row r="87" spans="34:35" x14ac:dyDescent="0.2">
      <c r="AH87" s="48">
        <f>+'廃棄物事業経費（歳入）'!B87</f>
        <v>0</v>
      </c>
      <c r="AI87" s="2">
        <v>87</v>
      </c>
    </row>
    <row r="88" spans="34:35" x14ac:dyDescent="0.2">
      <c r="AH88" s="48">
        <f>+'廃棄物事業経費（歳入）'!B88</f>
        <v>0</v>
      </c>
      <c r="AI88" s="2">
        <v>88</v>
      </c>
    </row>
    <row r="89" spans="34:35" x14ac:dyDescent="0.2">
      <c r="AH89" s="48">
        <f>+'廃棄物事業経費（歳入）'!B89</f>
        <v>0</v>
      </c>
      <c r="AI89" s="2">
        <v>89</v>
      </c>
    </row>
    <row r="90" spans="34:35" x14ac:dyDescent="0.2">
      <c r="AH90" s="48">
        <f>+'廃棄物事業経費（歳入）'!B90</f>
        <v>0</v>
      </c>
      <c r="AI90" s="2">
        <v>90</v>
      </c>
    </row>
    <row r="91" spans="34:35" x14ac:dyDescent="0.2">
      <c r="AH91" s="48">
        <f>+'廃棄物事業経費（歳入）'!B91</f>
        <v>0</v>
      </c>
      <c r="AI91" s="2">
        <v>91</v>
      </c>
    </row>
    <row r="92" spans="34:35" x14ac:dyDescent="0.2">
      <c r="AH92" s="48">
        <f>+'廃棄物事業経費（歳入）'!B92</f>
        <v>0</v>
      </c>
      <c r="AI92" s="2">
        <v>92</v>
      </c>
    </row>
    <row r="93" spans="34:35" x14ac:dyDescent="0.2">
      <c r="AH93" s="48">
        <f>+'廃棄物事業経費（歳入）'!B93</f>
        <v>0</v>
      </c>
      <c r="AI93" s="2">
        <v>93</v>
      </c>
    </row>
    <row r="94" spans="34:35" x14ac:dyDescent="0.2">
      <c r="AH94" s="48">
        <f>+'廃棄物事業経費（歳入）'!B94</f>
        <v>0</v>
      </c>
      <c r="AI94" s="2">
        <v>94</v>
      </c>
    </row>
    <row r="95" spans="34:35" x14ac:dyDescent="0.2">
      <c r="AH95" s="48">
        <f>+'廃棄物事業経費（歳入）'!B95</f>
        <v>0</v>
      </c>
      <c r="AI95" s="2">
        <v>95</v>
      </c>
    </row>
    <row r="96" spans="34:35" x14ac:dyDescent="0.2">
      <c r="AH96" s="48">
        <f>+'廃棄物事業経費（歳入）'!B96</f>
        <v>0</v>
      </c>
      <c r="AI96" s="2">
        <v>96</v>
      </c>
    </row>
    <row r="97" spans="34:35" x14ac:dyDescent="0.2">
      <c r="AH97" s="48">
        <f>+'廃棄物事業経費（歳入）'!B97</f>
        <v>0</v>
      </c>
      <c r="AI97" s="2">
        <v>97</v>
      </c>
    </row>
    <row r="98" spans="34:35" x14ac:dyDescent="0.2">
      <c r="AH98" s="48">
        <f>+'廃棄物事業経費（歳入）'!B98</f>
        <v>0</v>
      </c>
      <c r="AI98" s="2">
        <v>98</v>
      </c>
    </row>
    <row r="99" spans="34:35" x14ac:dyDescent="0.2">
      <c r="AH99" s="48">
        <f>+'廃棄物事業経費（歳入）'!B99</f>
        <v>0</v>
      </c>
      <c r="AI99" s="2">
        <v>99</v>
      </c>
    </row>
    <row r="100" spans="34:35" x14ac:dyDescent="0.2">
      <c r="AH100" s="48">
        <f>+'廃棄物事業経費（歳入）'!B100</f>
        <v>0</v>
      </c>
      <c r="AI100" s="2">
        <v>100</v>
      </c>
    </row>
    <row r="101" spans="34:35" x14ac:dyDescent="0.2">
      <c r="AH101" s="48">
        <f>+'廃棄物事業経費（歳入）'!B101</f>
        <v>0</v>
      </c>
      <c r="AI101" s="2">
        <v>101</v>
      </c>
    </row>
    <row r="102" spans="34:35" x14ac:dyDescent="0.2">
      <c r="AH102" s="48">
        <f>+'廃棄物事業経費（歳入）'!B102</f>
        <v>0</v>
      </c>
      <c r="AI102" s="2">
        <v>102</v>
      </c>
    </row>
    <row r="103" spans="34:35" x14ac:dyDescent="0.2">
      <c r="AH103" s="48">
        <f>+'廃棄物事業経費（歳入）'!B103</f>
        <v>0</v>
      </c>
      <c r="AI103" s="2">
        <v>103</v>
      </c>
    </row>
    <row r="104" spans="34:35" x14ac:dyDescent="0.2">
      <c r="AH104" s="48">
        <f>+'廃棄物事業経費（歳入）'!B104</f>
        <v>0</v>
      </c>
      <c r="AI104" s="2">
        <v>104</v>
      </c>
    </row>
    <row r="105" spans="34:35" x14ac:dyDescent="0.2">
      <c r="AH105" s="48">
        <f>+'廃棄物事業経費（歳入）'!B105</f>
        <v>0</v>
      </c>
      <c r="AI105" s="2">
        <v>105</v>
      </c>
    </row>
    <row r="106" spans="34:35" x14ac:dyDescent="0.2">
      <c r="AH106" s="48">
        <f>+'廃棄物事業経費（歳入）'!B106</f>
        <v>0</v>
      </c>
      <c r="AI106" s="2">
        <v>106</v>
      </c>
    </row>
    <row r="107" spans="34:35" x14ac:dyDescent="0.2">
      <c r="AH107" s="48">
        <f>+'廃棄物事業経費（歳入）'!B107</f>
        <v>0</v>
      </c>
      <c r="AI107" s="2">
        <v>107</v>
      </c>
    </row>
    <row r="108" spans="34:35" x14ac:dyDescent="0.2">
      <c r="AH108" s="48">
        <f>+'廃棄物事業経費（歳入）'!B108</f>
        <v>0</v>
      </c>
      <c r="AI108" s="2">
        <v>108</v>
      </c>
    </row>
    <row r="109" spans="34:35" x14ac:dyDescent="0.2">
      <c r="AH109" s="48">
        <f>+'廃棄物事業経費（歳入）'!B109</f>
        <v>0</v>
      </c>
      <c r="AI109" s="2">
        <v>109</v>
      </c>
    </row>
    <row r="110" spans="34:35" x14ac:dyDescent="0.2">
      <c r="AH110" s="48">
        <f>+'廃棄物事業経費（歳入）'!B110</f>
        <v>0</v>
      </c>
      <c r="AI110" s="2">
        <v>110</v>
      </c>
    </row>
    <row r="111" spans="34:35" x14ac:dyDescent="0.2">
      <c r="AH111" s="48">
        <f>+'廃棄物事業経費（歳入）'!B111</f>
        <v>0</v>
      </c>
      <c r="AI111" s="2">
        <v>111</v>
      </c>
    </row>
    <row r="112" spans="34:35" x14ac:dyDescent="0.2">
      <c r="AH112" s="48">
        <f>+'廃棄物事業経費（歳入）'!B112</f>
        <v>0</v>
      </c>
      <c r="AI112" s="2">
        <v>112</v>
      </c>
    </row>
    <row r="113" spans="34:35" x14ac:dyDescent="0.2">
      <c r="AH113" s="48">
        <f>+'廃棄物事業経費（歳入）'!B113</f>
        <v>0</v>
      </c>
      <c r="AI113" s="2">
        <v>113</v>
      </c>
    </row>
    <row r="114" spans="34:35" x14ac:dyDescent="0.2">
      <c r="AH114" s="48">
        <f>+'廃棄物事業経費（歳入）'!B114</f>
        <v>0</v>
      </c>
      <c r="AI114" s="2">
        <v>114</v>
      </c>
    </row>
    <row r="115" spans="34:35" x14ac:dyDescent="0.2">
      <c r="AH115" s="48">
        <f>+'廃棄物事業経費（歳入）'!B115</f>
        <v>0</v>
      </c>
      <c r="AI115" s="2">
        <v>115</v>
      </c>
    </row>
    <row r="116" spans="34:35" x14ac:dyDescent="0.2">
      <c r="AH116" s="48">
        <f>+'廃棄物事業経費（歳入）'!B116</f>
        <v>0</v>
      </c>
      <c r="AI116" s="2">
        <v>116</v>
      </c>
    </row>
    <row r="117" spans="34:35" x14ac:dyDescent="0.2">
      <c r="AH117" s="48">
        <f>+'廃棄物事業経費（歳入）'!B117</f>
        <v>0</v>
      </c>
      <c r="AI117" s="2">
        <v>117</v>
      </c>
    </row>
    <row r="118" spans="34:35" x14ac:dyDescent="0.2">
      <c r="AH118" s="48">
        <f>+'廃棄物事業経費（歳入）'!B118</f>
        <v>0</v>
      </c>
      <c r="AI118" s="2">
        <v>118</v>
      </c>
    </row>
    <row r="119" spans="34:35" x14ac:dyDescent="0.2">
      <c r="AH119" s="48">
        <f>+'廃棄物事業経費（歳入）'!B119</f>
        <v>0</v>
      </c>
      <c r="AI119" s="2">
        <v>119</v>
      </c>
    </row>
    <row r="120" spans="34:35" x14ac:dyDescent="0.2">
      <c r="AH120" s="48">
        <f>+'廃棄物事業経費（歳入）'!B120</f>
        <v>0</v>
      </c>
      <c r="AI120" s="2">
        <v>120</v>
      </c>
    </row>
    <row r="121" spans="34:35" x14ac:dyDescent="0.2">
      <c r="AH121" s="48">
        <f>+'廃棄物事業経費（歳入）'!B121</f>
        <v>0</v>
      </c>
      <c r="AI121" s="2">
        <v>121</v>
      </c>
    </row>
    <row r="122" spans="34:35" x14ac:dyDescent="0.2">
      <c r="AH122" s="48">
        <f>+'廃棄物事業経費（歳入）'!B122</f>
        <v>0</v>
      </c>
      <c r="AI122" s="2">
        <v>122</v>
      </c>
    </row>
    <row r="123" spans="34:35" x14ac:dyDescent="0.2">
      <c r="AH123" s="48">
        <f>+'廃棄物事業経費（歳入）'!B123</f>
        <v>0</v>
      </c>
      <c r="AI123" s="2">
        <v>123</v>
      </c>
    </row>
    <row r="124" spans="34:35" x14ac:dyDescent="0.2">
      <c r="AH124" s="48">
        <f>+'廃棄物事業経費（歳入）'!B124</f>
        <v>0</v>
      </c>
      <c r="AI124" s="2">
        <v>124</v>
      </c>
    </row>
    <row r="125" spans="34:35" x14ac:dyDescent="0.2">
      <c r="AH125" s="48">
        <f>+'廃棄物事業経費（歳入）'!B125</f>
        <v>0</v>
      </c>
      <c r="AI125" s="2">
        <v>125</v>
      </c>
    </row>
    <row r="126" spans="34:35" x14ac:dyDescent="0.2">
      <c r="AH126" s="48">
        <f>+'廃棄物事業経費（歳入）'!B126</f>
        <v>0</v>
      </c>
      <c r="AI126" s="2">
        <v>126</v>
      </c>
    </row>
    <row r="127" spans="34:35" x14ac:dyDescent="0.2">
      <c r="AH127" s="48">
        <f>+'廃棄物事業経費（歳入）'!B127</f>
        <v>0</v>
      </c>
      <c r="AI127" s="2">
        <v>127</v>
      </c>
    </row>
    <row r="128" spans="34:35" x14ac:dyDescent="0.2">
      <c r="AH128" s="48">
        <f>+'廃棄物事業経費（歳入）'!B128</f>
        <v>0</v>
      </c>
      <c r="AI128" s="2">
        <v>128</v>
      </c>
    </row>
    <row r="129" spans="34:35" x14ac:dyDescent="0.2">
      <c r="AH129" s="48">
        <f>+'廃棄物事業経費（歳入）'!B129</f>
        <v>0</v>
      </c>
      <c r="AI129" s="2">
        <v>129</v>
      </c>
    </row>
    <row r="130" spans="34:35" x14ac:dyDescent="0.2">
      <c r="AH130" s="48">
        <f>+'廃棄物事業経費（歳入）'!B130</f>
        <v>0</v>
      </c>
      <c r="AI130" s="2">
        <v>130</v>
      </c>
    </row>
    <row r="131" spans="34:35" x14ac:dyDescent="0.2">
      <c r="AH131" s="48">
        <f>+'廃棄物事業経費（歳入）'!B131</f>
        <v>0</v>
      </c>
      <c r="AI131" s="2">
        <v>131</v>
      </c>
    </row>
    <row r="132" spans="34:35" x14ac:dyDescent="0.2">
      <c r="AH132" s="48">
        <f>+'廃棄物事業経費（歳入）'!B132</f>
        <v>0</v>
      </c>
      <c r="AI132" s="2">
        <v>132</v>
      </c>
    </row>
    <row r="133" spans="34:35" x14ac:dyDescent="0.2">
      <c r="AH133" s="48">
        <f>+'廃棄物事業経費（歳入）'!B133</f>
        <v>0</v>
      </c>
      <c r="AI133" s="2">
        <v>133</v>
      </c>
    </row>
    <row r="134" spans="34:35" x14ac:dyDescent="0.2">
      <c r="AH134" s="48">
        <f>+'廃棄物事業経費（歳入）'!B134</f>
        <v>0</v>
      </c>
      <c r="AI134" s="2">
        <v>134</v>
      </c>
    </row>
    <row r="135" spans="34:35" x14ac:dyDescent="0.2">
      <c r="AH135" s="48">
        <f>+'廃棄物事業経費（歳入）'!B135</f>
        <v>0</v>
      </c>
      <c r="AI135" s="2">
        <v>135</v>
      </c>
    </row>
    <row r="136" spans="34:35" x14ac:dyDescent="0.2">
      <c r="AH136" s="48">
        <f>+'廃棄物事業経費（歳入）'!B136</f>
        <v>0</v>
      </c>
      <c r="AI136" s="2">
        <v>136</v>
      </c>
    </row>
    <row r="137" spans="34:35" x14ac:dyDescent="0.2">
      <c r="AH137" s="48">
        <f>+'廃棄物事業経費（歳入）'!B137</f>
        <v>0</v>
      </c>
      <c r="AI137" s="2">
        <v>137</v>
      </c>
    </row>
    <row r="138" spans="34:35" x14ac:dyDescent="0.2">
      <c r="AH138" s="48">
        <f>+'廃棄物事業経費（歳入）'!B138</f>
        <v>0</v>
      </c>
      <c r="AI138" s="2">
        <v>138</v>
      </c>
    </row>
    <row r="139" spans="34:35" x14ac:dyDescent="0.2">
      <c r="AH139" s="48">
        <f>+'廃棄物事業経費（歳入）'!B139</f>
        <v>0</v>
      </c>
      <c r="AI139" s="2">
        <v>139</v>
      </c>
    </row>
    <row r="140" spans="34:35" x14ac:dyDescent="0.2">
      <c r="AH140" s="48">
        <f>+'廃棄物事業経費（歳入）'!B140</f>
        <v>0</v>
      </c>
      <c r="AI140" s="2">
        <v>140</v>
      </c>
    </row>
    <row r="141" spans="34:35" x14ac:dyDescent="0.2">
      <c r="AH141" s="48">
        <f>+'廃棄物事業経費（歳入）'!B141</f>
        <v>0</v>
      </c>
      <c r="AI141" s="2">
        <v>141</v>
      </c>
    </row>
    <row r="142" spans="34:35" x14ac:dyDescent="0.2">
      <c r="AH142" s="48">
        <f>+'廃棄物事業経費（歳入）'!B142</f>
        <v>0</v>
      </c>
      <c r="AI142" s="2">
        <v>142</v>
      </c>
    </row>
    <row r="143" spans="34:35" x14ac:dyDescent="0.2">
      <c r="AH143" s="48">
        <f>+'廃棄物事業経費（歳入）'!B143</f>
        <v>0</v>
      </c>
      <c r="AI143" s="2">
        <v>143</v>
      </c>
    </row>
    <row r="144" spans="34:35" x14ac:dyDescent="0.2">
      <c r="AH144" s="48">
        <f>+'廃棄物事業経費（歳入）'!B144</f>
        <v>0</v>
      </c>
      <c r="AI144" s="2">
        <v>144</v>
      </c>
    </row>
    <row r="145" spans="34:35" x14ac:dyDescent="0.2">
      <c r="AH145" s="48">
        <f>+'廃棄物事業経費（歳入）'!B145</f>
        <v>0</v>
      </c>
      <c r="AI145" s="2">
        <v>145</v>
      </c>
    </row>
    <row r="146" spans="34:35" x14ac:dyDescent="0.2">
      <c r="AH146" s="48">
        <f>+'廃棄物事業経費（歳入）'!B146</f>
        <v>0</v>
      </c>
      <c r="AI146" s="2">
        <v>146</v>
      </c>
    </row>
    <row r="147" spans="34:35" x14ac:dyDescent="0.2">
      <c r="AH147" s="48">
        <f>+'廃棄物事業経費（歳入）'!B147</f>
        <v>0</v>
      </c>
      <c r="AI147" s="2">
        <v>147</v>
      </c>
    </row>
    <row r="148" spans="34:35" x14ac:dyDescent="0.2">
      <c r="AH148" s="48">
        <f>+'廃棄物事業経費（歳入）'!B148</f>
        <v>0</v>
      </c>
      <c r="AI148" s="2">
        <v>148</v>
      </c>
    </row>
    <row r="149" spans="34:35" x14ac:dyDescent="0.2">
      <c r="AH149" s="48">
        <f>+'廃棄物事業経費（歳入）'!B149</f>
        <v>0</v>
      </c>
      <c r="AI149" s="2">
        <v>149</v>
      </c>
    </row>
    <row r="150" spans="34:35" x14ac:dyDescent="0.2">
      <c r="AH150" s="48">
        <f>+'廃棄物事業経費（歳入）'!B150</f>
        <v>0</v>
      </c>
      <c r="AI150" s="2">
        <v>150</v>
      </c>
    </row>
    <row r="151" spans="34:35" x14ac:dyDescent="0.2">
      <c r="AH151" s="48">
        <f>+'廃棄物事業経費（歳入）'!B151</f>
        <v>0</v>
      </c>
      <c r="AI151" s="2">
        <v>151</v>
      </c>
    </row>
    <row r="152" spans="34:35" x14ac:dyDescent="0.2">
      <c r="AH152" s="48">
        <f>+'廃棄物事業経費（歳入）'!B152</f>
        <v>0</v>
      </c>
      <c r="AI152" s="2">
        <v>152</v>
      </c>
    </row>
    <row r="153" spans="34:35" x14ac:dyDescent="0.2">
      <c r="AH153" s="48">
        <f>+'廃棄物事業経費（歳入）'!B153</f>
        <v>0</v>
      </c>
      <c r="AI153" s="2">
        <v>153</v>
      </c>
    </row>
    <row r="154" spans="34:35" x14ac:dyDescent="0.2">
      <c r="AH154" s="48">
        <f>+'廃棄物事業経費（歳入）'!B154</f>
        <v>0</v>
      </c>
      <c r="AI154" s="2">
        <v>154</v>
      </c>
    </row>
    <row r="155" spans="34:35" x14ac:dyDescent="0.2">
      <c r="AH155" s="48">
        <f>+'廃棄物事業経費（歳入）'!B155</f>
        <v>0</v>
      </c>
      <c r="AI155" s="2">
        <v>155</v>
      </c>
    </row>
    <row r="156" spans="34:35" x14ac:dyDescent="0.2">
      <c r="AH156" s="48">
        <f>+'廃棄物事業経費（歳入）'!B156</f>
        <v>0</v>
      </c>
      <c r="AI156" s="2">
        <v>156</v>
      </c>
    </row>
    <row r="157" spans="34:35" x14ac:dyDescent="0.2">
      <c r="AH157" s="48">
        <f>+'廃棄物事業経費（歳入）'!B157</f>
        <v>0</v>
      </c>
      <c r="AI157" s="2">
        <v>157</v>
      </c>
    </row>
    <row r="158" spans="34:35" x14ac:dyDescent="0.2">
      <c r="AH158" s="48">
        <f>+'廃棄物事業経費（歳入）'!B158</f>
        <v>0</v>
      </c>
      <c r="AI158" s="2">
        <v>158</v>
      </c>
    </row>
    <row r="159" spans="34:35" x14ac:dyDescent="0.2">
      <c r="AH159" s="48">
        <f>+'廃棄物事業経費（歳入）'!B159</f>
        <v>0</v>
      </c>
      <c r="AI159" s="2">
        <v>159</v>
      </c>
    </row>
    <row r="160" spans="34:35" x14ac:dyDescent="0.2">
      <c r="AH160" s="48">
        <f>+'廃棄物事業経費（歳入）'!B160</f>
        <v>0</v>
      </c>
      <c r="AI160" s="2">
        <v>160</v>
      </c>
    </row>
    <row r="161" spans="34:35" x14ac:dyDescent="0.2">
      <c r="AH161" s="48">
        <f>+'廃棄物事業経費（歳入）'!B161</f>
        <v>0</v>
      </c>
      <c r="AI161" s="2">
        <v>161</v>
      </c>
    </row>
    <row r="162" spans="34:35" x14ac:dyDescent="0.2">
      <c r="AH162" s="48">
        <f>+'廃棄物事業経費（歳入）'!B162</f>
        <v>0</v>
      </c>
      <c r="AI162" s="2">
        <v>162</v>
      </c>
    </row>
    <row r="163" spans="34:35" x14ac:dyDescent="0.2">
      <c r="AH163" s="48">
        <f>+'廃棄物事業経費（歳入）'!B163</f>
        <v>0</v>
      </c>
      <c r="AI163" s="2">
        <v>163</v>
      </c>
    </row>
    <row r="164" spans="34:35" x14ac:dyDescent="0.2">
      <c r="AH164" s="48">
        <f>+'廃棄物事業経費（歳入）'!B164</f>
        <v>0</v>
      </c>
      <c r="AI164" s="2">
        <v>164</v>
      </c>
    </row>
    <row r="165" spans="34:35" x14ac:dyDescent="0.2">
      <c r="AH165" s="48">
        <f>+'廃棄物事業経費（歳入）'!B165</f>
        <v>0</v>
      </c>
      <c r="AI165" s="2">
        <v>165</v>
      </c>
    </row>
    <row r="166" spans="34:35" x14ac:dyDescent="0.2">
      <c r="AH166" s="48">
        <f>+'廃棄物事業経費（歳入）'!B166</f>
        <v>0</v>
      </c>
      <c r="AI166" s="2">
        <v>166</v>
      </c>
    </row>
    <row r="167" spans="34:35" x14ac:dyDescent="0.2">
      <c r="AH167" s="48">
        <f>+'廃棄物事業経費（歳入）'!B167</f>
        <v>0</v>
      </c>
      <c r="AI167" s="2">
        <v>167</v>
      </c>
    </row>
    <row r="168" spans="34:35" x14ac:dyDescent="0.2">
      <c r="AH168" s="48">
        <f>+'廃棄物事業経費（歳入）'!B168</f>
        <v>0</v>
      </c>
      <c r="AI168" s="2">
        <v>168</v>
      </c>
    </row>
    <row r="169" spans="34:35" x14ac:dyDescent="0.2">
      <c r="AH169" s="48">
        <f>+'廃棄物事業経費（歳入）'!B169</f>
        <v>0</v>
      </c>
      <c r="AI169" s="2">
        <v>169</v>
      </c>
    </row>
    <row r="170" spans="34:35" x14ac:dyDescent="0.2">
      <c r="AH170" s="48">
        <f>+'廃棄物事業経費（歳入）'!B170</f>
        <v>0</v>
      </c>
      <c r="AI170" s="2">
        <v>170</v>
      </c>
    </row>
    <row r="171" spans="34:35" x14ac:dyDescent="0.2">
      <c r="AH171" s="48">
        <f>+'廃棄物事業経費（歳入）'!B171</f>
        <v>0</v>
      </c>
      <c r="AI171" s="2">
        <v>171</v>
      </c>
    </row>
    <row r="172" spans="34:35" x14ac:dyDescent="0.2">
      <c r="AH172" s="48">
        <f>+'廃棄物事業経費（歳入）'!B172</f>
        <v>0</v>
      </c>
      <c r="AI172" s="2">
        <v>172</v>
      </c>
    </row>
    <row r="173" spans="34:35" x14ac:dyDescent="0.2">
      <c r="AH173" s="48">
        <f>+'廃棄物事業経費（歳入）'!B173</f>
        <v>0</v>
      </c>
      <c r="AI173" s="2">
        <v>173</v>
      </c>
    </row>
    <row r="174" spans="34:35" x14ac:dyDescent="0.2">
      <c r="AH174" s="48">
        <f>+'廃棄物事業経費（歳入）'!B174</f>
        <v>0</v>
      </c>
      <c r="AI174" s="2">
        <v>174</v>
      </c>
    </row>
    <row r="175" spans="34:35" x14ac:dyDescent="0.2">
      <c r="AH175" s="48">
        <f>+'廃棄物事業経費（歳入）'!B175</f>
        <v>0</v>
      </c>
      <c r="AI175" s="2">
        <v>175</v>
      </c>
    </row>
    <row r="176" spans="34:35" x14ac:dyDescent="0.2">
      <c r="AH176" s="48">
        <f>+'廃棄物事業経費（歳入）'!B176</f>
        <v>0</v>
      </c>
      <c r="AI176" s="2">
        <v>176</v>
      </c>
    </row>
    <row r="177" spans="34:35" x14ac:dyDescent="0.2">
      <c r="AH177" s="48">
        <f>+'廃棄物事業経費（歳入）'!B177</f>
        <v>0</v>
      </c>
      <c r="AI177" s="2">
        <v>177</v>
      </c>
    </row>
    <row r="178" spans="34:35" x14ac:dyDescent="0.2">
      <c r="AH178" s="48">
        <f>+'廃棄物事業経費（歳入）'!B178</f>
        <v>0</v>
      </c>
      <c r="AI178" s="2">
        <v>178</v>
      </c>
    </row>
    <row r="179" spans="34:35" x14ac:dyDescent="0.2">
      <c r="AH179" s="48">
        <f>+'廃棄物事業経費（歳入）'!B179</f>
        <v>0</v>
      </c>
      <c r="AI179" s="2">
        <v>179</v>
      </c>
    </row>
    <row r="180" spans="34:35" x14ac:dyDescent="0.2">
      <c r="AH180" s="48">
        <f>+'廃棄物事業経費（歳入）'!B180</f>
        <v>0</v>
      </c>
      <c r="AI180" s="2">
        <v>180</v>
      </c>
    </row>
    <row r="181" spans="34:35" x14ac:dyDescent="0.2">
      <c r="AH181" s="48">
        <f>+'廃棄物事業経費（歳入）'!B181</f>
        <v>0</v>
      </c>
      <c r="AI181" s="2">
        <v>181</v>
      </c>
    </row>
    <row r="182" spans="34:35" x14ac:dyDescent="0.2">
      <c r="AH182" s="48">
        <f>+'廃棄物事業経費（歳入）'!B182</f>
        <v>0</v>
      </c>
      <c r="AI182" s="2">
        <v>182</v>
      </c>
    </row>
    <row r="183" spans="34:35" x14ac:dyDescent="0.2">
      <c r="AH183" s="48">
        <f>+'廃棄物事業経費（歳入）'!B183</f>
        <v>0</v>
      </c>
      <c r="AI183" s="2">
        <v>183</v>
      </c>
    </row>
    <row r="184" spans="34:35" x14ac:dyDescent="0.2">
      <c r="AH184" s="48">
        <f>+'廃棄物事業経費（歳入）'!B184</f>
        <v>0</v>
      </c>
      <c r="AI184" s="2">
        <v>184</v>
      </c>
    </row>
    <row r="185" spans="34:35" x14ac:dyDescent="0.2">
      <c r="AH185" s="48">
        <f>+'廃棄物事業経費（歳入）'!B185</f>
        <v>0</v>
      </c>
      <c r="AI185" s="2">
        <v>185</v>
      </c>
    </row>
    <row r="186" spans="34:35" x14ac:dyDescent="0.2">
      <c r="AH186" s="48">
        <f>+'廃棄物事業経費（歳入）'!B186</f>
        <v>0</v>
      </c>
      <c r="AI186" s="2">
        <v>186</v>
      </c>
    </row>
    <row r="187" spans="34:35" x14ac:dyDescent="0.2">
      <c r="AH187" s="48">
        <f>+'廃棄物事業経費（歳入）'!B187</f>
        <v>0</v>
      </c>
      <c r="AI187" s="2">
        <v>187</v>
      </c>
    </row>
    <row r="188" spans="34:35" x14ac:dyDescent="0.2">
      <c r="AH188" s="48">
        <f>+'廃棄物事業経費（歳入）'!B188</f>
        <v>0</v>
      </c>
      <c r="AI188" s="2">
        <v>188</v>
      </c>
    </row>
    <row r="189" spans="34:35" x14ac:dyDescent="0.2">
      <c r="AH189" s="48">
        <f>+'廃棄物事業経費（歳入）'!B189</f>
        <v>0</v>
      </c>
      <c r="AI189" s="2">
        <v>189</v>
      </c>
    </row>
    <row r="190" spans="34:35" x14ac:dyDescent="0.2">
      <c r="AH190" s="48">
        <f>+'廃棄物事業経費（歳入）'!B190</f>
        <v>0</v>
      </c>
      <c r="AI190" s="2">
        <v>190</v>
      </c>
    </row>
    <row r="191" spans="34:35" x14ac:dyDescent="0.2">
      <c r="AH191" s="48">
        <f>+'廃棄物事業経費（歳入）'!B191</f>
        <v>0</v>
      </c>
      <c r="AI191" s="2">
        <v>191</v>
      </c>
    </row>
    <row r="192" spans="34:35" x14ac:dyDescent="0.2">
      <c r="AH192" s="48">
        <f>+'廃棄物事業経費（歳入）'!B192</f>
        <v>0</v>
      </c>
      <c r="AI192" s="2">
        <v>192</v>
      </c>
    </row>
    <row r="193" spans="34:35" x14ac:dyDescent="0.2">
      <c r="AH193" s="48">
        <f>+'廃棄物事業経費（歳入）'!B193</f>
        <v>0</v>
      </c>
      <c r="AI193" s="2">
        <v>193</v>
      </c>
    </row>
    <row r="194" spans="34:35" x14ac:dyDescent="0.2">
      <c r="AH194" s="48">
        <f>+'廃棄物事業経費（歳入）'!B194</f>
        <v>0</v>
      </c>
      <c r="AI194" s="2">
        <v>194</v>
      </c>
    </row>
    <row r="195" spans="34:35" x14ac:dyDescent="0.2">
      <c r="AH195" s="48">
        <f>+'廃棄物事業経費（歳入）'!B195</f>
        <v>0</v>
      </c>
      <c r="AI195" s="2">
        <v>195</v>
      </c>
    </row>
    <row r="196" spans="34:35" x14ac:dyDescent="0.2">
      <c r="AH196" s="48">
        <f>+'廃棄物事業経費（歳入）'!B196</f>
        <v>0</v>
      </c>
      <c r="AI196" s="2">
        <v>196</v>
      </c>
    </row>
    <row r="197" spans="34:35" x14ac:dyDescent="0.2">
      <c r="AH197" s="48">
        <f>+'廃棄物事業経費（歳入）'!B197</f>
        <v>0</v>
      </c>
      <c r="AI197" s="2">
        <v>197</v>
      </c>
    </row>
    <row r="198" spans="34:35" x14ac:dyDescent="0.2">
      <c r="AH198" s="48">
        <f>+'廃棄物事業経費（歳入）'!B198</f>
        <v>0</v>
      </c>
      <c r="AI198" s="2">
        <v>198</v>
      </c>
    </row>
    <row r="199" spans="34:35" x14ac:dyDescent="0.2">
      <c r="AH199" s="48">
        <f>+'廃棄物事業経費（歳入）'!B199</f>
        <v>0</v>
      </c>
      <c r="AI199" s="2">
        <v>199</v>
      </c>
    </row>
    <row r="200" spans="34:35" x14ac:dyDescent="0.2">
      <c r="AH200" s="48">
        <f>+'廃棄物事業経費（歳入）'!B200</f>
        <v>0</v>
      </c>
      <c r="AI200" s="2">
        <v>200</v>
      </c>
    </row>
    <row r="201" spans="34:35" x14ac:dyDescent="0.2">
      <c r="AH201" s="48">
        <f>+'廃棄物事業経費（歳入）'!B201</f>
        <v>0</v>
      </c>
      <c r="AI201" s="2">
        <v>201</v>
      </c>
    </row>
    <row r="202" spans="34:35" x14ac:dyDescent="0.2">
      <c r="AH202" s="48">
        <f>+'廃棄物事業経費（歳入）'!B202</f>
        <v>0</v>
      </c>
      <c r="AI202" s="2">
        <v>202</v>
      </c>
    </row>
    <row r="203" spans="34:35" x14ac:dyDescent="0.2">
      <c r="AH203" s="48">
        <f>+'廃棄物事業経費（歳入）'!B203</f>
        <v>0</v>
      </c>
      <c r="AI203" s="2">
        <v>203</v>
      </c>
    </row>
    <row r="204" spans="34:35" x14ac:dyDescent="0.2">
      <c r="AH204" s="48">
        <f>+'廃棄物事業経費（歳入）'!B204</f>
        <v>0</v>
      </c>
      <c r="AI204" s="2">
        <v>204</v>
      </c>
    </row>
    <row r="205" spans="34:35" x14ac:dyDescent="0.2">
      <c r="AH205" s="48">
        <f>+'廃棄物事業経費（歳入）'!B205</f>
        <v>0</v>
      </c>
      <c r="AI205" s="2">
        <v>205</v>
      </c>
    </row>
    <row r="206" spans="34:35" x14ac:dyDescent="0.2">
      <c r="AH206" s="48">
        <f>+'廃棄物事業経費（歳入）'!B206</f>
        <v>0</v>
      </c>
      <c r="AI206" s="2">
        <v>206</v>
      </c>
    </row>
    <row r="207" spans="34:35" x14ac:dyDescent="0.2">
      <c r="AH207" s="48">
        <f>+'廃棄物事業経費（歳入）'!B207</f>
        <v>0</v>
      </c>
      <c r="AI207" s="2">
        <v>207</v>
      </c>
    </row>
    <row r="208" spans="34:35" x14ac:dyDescent="0.2">
      <c r="AH208" s="48">
        <f>+'廃棄物事業経費（歳入）'!B208</f>
        <v>0</v>
      </c>
      <c r="AI208" s="2">
        <v>208</v>
      </c>
    </row>
    <row r="209" spans="34:35" x14ac:dyDescent="0.2">
      <c r="AH209" s="48">
        <f>+'廃棄物事業経費（歳入）'!B209</f>
        <v>0</v>
      </c>
      <c r="AI209" s="2">
        <v>209</v>
      </c>
    </row>
    <row r="210" spans="34:35" x14ac:dyDescent="0.2">
      <c r="AH210" s="48">
        <f>+'廃棄物事業経費（歳入）'!B210</f>
        <v>0</v>
      </c>
      <c r="AI210" s="2">
        <v>210</v>
      </c>
    </row>
    <row r="211" spans="34:35" x14ac:dyDescent="0.2">
      <c r="AH211" s="48">
        <f>+'廃棄物事業経費（歳入）'!B211</f>
        <v>0</v>
      </c>
      <c r="AI211" s="2">
        <v>211</v>
      </c>
    </row>
    <row r="212" spans="34:35" x14ac:dyDescent="0.2">
      <c r="AH212" s="48">
        <f>+'廃棄物事業経費（歳入）'!B212</f>
        <v>0</v>
      </c>
      <c r="AI212" s="2">
        <v>212</v>
      </c>
    </row>
    <row r="213" spans="34:35" x14ac:dyDescent="0.2">
      <c r="AH213" s="48">
        <f>+'廃棄物事業経費（歳入）'!B213</f>
        <v>0</v>
      </c>
      <c r="AI213" s="2">
        <v>213</v>
      </c>
    </row>
    <row r="214" spans="34:35" x14ac:dyDescent="0.2">
      <c r="AH214" s="48">
        <f>+'廃棄物事業経費（歳入）'!B214</f>
        <v>0</v>
      </c>
      <c r="AI214" s="2">
        <v>214</v>
      </c>
    </row>
    <row r="215" spans="34:35" x14ac:dyDescent="0.2">
      <c r="AH215" s="48">
        <f>+'廃棄物事業経費（歳入）'!B215</f>
        <v>0</v>
      </c>
      <c r="AI215" s="2">
        <v>215</v>
      </c>
    </row>
    <row r="216" spans="34:35" x14ac:dyDescent="0.2">
      <c r="AH216" s="48">
        <f>+'廃棄物事業経費（歳入）'!B216</f>
        <v>0</v>
      </c>
      <c r="AI216" s="2">
        <v>216</v>
      </c>
    </row>
    <row r="217" spans="34:35" x14ac:dyDescent="0.2">
      <c r="AH217" s="48">
        <f>+'廃棄物事業経費（歳入）'!B217</f>
        <v>0</v>
      </c>
      <c r="AI217" s="2">
        <v>217</v>
      </c>
    </row>
    <row r="218" spans="34:35" x14ac:dyDescent="0.2">
      <c r="AH218" s="48">
        <f>+'廃棄物事業経費（歳入）'!B218</f>
        <v>0</v>
      </c>
      <c r="AI218" s="2">
        <v>218</v>
      </c>
    </row>
    <row r="219" spans="34:35" x14ac:dyDescent="0.2">
      <c r="AH219" s="48">
        <f>+'廃棄物事業経費（歳入）'!B219</f>
        <v>0</v>
      </c>
      <c r="AI219" s="2">
        <v>219</v>
      </c>
    </row>
    <row r="220" spans="34:35" x14ac:dyDescent="0.2">
      <c r="AH220" s="48">
        <f>+'廃棄物事業経費（歳入）'!B220</f>
        <v>0</v>
      </c>
      <c r="AI220" s="2">
        <v>220</v>
      </c>
    </row>
    <row r="221" spans="34:35" x14ac:dyDescent="0.2">
      <c r="AH221" s="48">
        <f>+'廃棄物事業経費（歳入）'!B221</f>
        <v>0</v>
      </c>
      <c r="AI221" s="2">
        <v>221</v>
      </c>
    </row>
    <row r="222" spans="34:35" x14ac:dyDescent="0.2">
      <c r="AH222" s="48">
        <f>+'廃棄物事業経費（歳入）'!B222</f>
        <v>0</v>
      </c>
      <c r="AI222" s="2">
        <v>222</v>
      </c>
    </row>
    <row r="223" spans="34:35" x14ac:dyDescent="0.2">
      <c r="AH223" s="48">
        <f>+'廃棄物事業経費（歳入）'!B223</f>
        <v>0</v>
      </c>
      <c r="AI223" s="2">
        <v>223</v>
      </c>
    </row>
    <row r="224" spans="34:35" x14ac:dyDescent="0.2">
      <c r="AH224" s="48">
        <f>+'廃棄物事業経費（歳入）'!B224</f>
        <v>0</v>
      </c>
      <c r="AI224" s="2">
        <v>224</v>
      </c>
    </row>
    <row r="225" spans="34:35" x14ac:dyDescent="0.2">
      <c r="AH225" s="48">
        <f>+'廃棄物事業経費（歳入）'!B225</f>
        <v>0</v>
      </c>
      <c r="AI225" s="2">
        <v>225</v>
      </c>
    </row>
    <row r="226" spans="34:35" x14ac:dyDescent="0.2">
      <c r="AH226" s="48">
        <f>+'廃棄物事業経費（歳入）'!B226</f>
        <v>0</v>
      </c>
      <c r="AI226" s="2">
        <v>226</v>
      </c>
    </row>
    <row r="227" spans="34:35" x14ac:dyDescent="0.2">
      <c r="AH227" s="48">
        <f>+'廃棄物事業経費（歳入）'!B227</f>
        <v>0</v>
      </c>
      <c r="AI227" s="2">
        <v>227</v>
      </c>
    </row>
    <row r="228" spans="34:35" x14ac:dyDescent="0.2">
      <c r="AH228" s="48">
        <f>+'廃棄物事業経費（歳入）'!B228</f>
        <v>0</v>
      </c>
      <c r="AI228" s="2">
        <v>228</v>
      </c>
    </row>
    <row r="229" spans="34:35" x14ac:dyDescent="0.2">
      <c r="AH229" s="48">
        <f>+'廃棄物事業経費（歳入）'!B229</f>
        <v>0</v>
      </c>
      <c r="AI229" s="2">
        <v>229</v>
      </c>
    </row>
    <row r="230" spans="34:35" x14ac:dyDescent="0.2">
      <c r="AH230" s="48">
        <f>+'廃棄物事業経費（歳入）'!B230</f>
        <v>0</v>
      </c>
      <c r="AI230" s="2">
        <v>230</v>
      </c>
    </row>
    <row r="231" spans="34:35" x14ac:dyDescent="0.2">
      <c r="AH231" s="48">
        <f>+'廃棄物事業経費（歳入）'!B231</f>
        <v>0</v>
      </c>
      <c r="AI231" s="2">
        <v>231</v>
      </c>
    </row>
    <row r="232" spans="34:35" x14ac:dyDescent="0.2">
      <c r="AH232" s="48">
        <f>+'廃棄物事業経費（歳入）'!B232</f>
        <v>0</v>
      </c>
      <c r="AI232" s="2">
        <v>232</v>
      </c>
    </row>
    <row r="233" spans="34:35" x14ac:dyDescent="0.2">
      <c r="AH233" s="48">
        <f>+'廃棄物事業経費（歳入）'!B233</f>
        <v>0</v>
      </c>
      <c r="AI233" s="2">
        <v>233</v>
      </c>
    </row>
    <row r="234" spans="34:35" x14ac:dyDescent="0.2">
      <c r="AH234" s="48">
        <f>+'廃棄物事業経費（歳入）'!B234</f>
        <v>0</v>
      </c>
      <c r="AI234" s="2">
        <v>234</v>
      </c>
    </row>
    <row r="235" spans="34:35" x14ac:dyDescent="0.2">
      <c r="AH235" s="48">
        <f>+'廃棄物事業経費（歳入）'!B235</f>
        <v>0</v>
      </c>
      <c r="AI235" s="2">
        <v>235</v>
      </c>
    </row>
    <row r="236" spans="34:35" x14ac:dyDescent="0.2">
      <c r="AH236" s="48">
        <f>+'廃棄物事業経費（歳入）'!B236</f>
        <v>0</v>
      </c>
      <c r="AI236" s="2">
        <v>236</v>
      </c>
    </row>
    <row r="237" spans="34:35" x14ac:dyDescent="0.2">
      <c r="AH237" s="48">
        <f>+'廃棄物事業経費（歳入）'!B237</f>
        <v>0</v>
      </c>
      <c r="AI237" s="2">
        <v>237</v>
      </c>
    </row>
    <row r="238" spans="34:35" x14ac:dyDescent="0.2">
      <c r="AH238" s="48">
        <f>+'廃棄物事業経費（歳入）'!B238</f>
        <v>0</v>
      </c>
      <c r="AI238" s="2">
        <v>238</v>
      </c>
    </row>
    <row r="239" spans="34:35" x14ac:dyDescent="0.2">
      <c r="AH239" s="48">
        <f>+'廃棄物事業経費（歳入）'!B239</f>
        <v>0</v>
      </c>
      <c r="AI239" s="2">
        <v>239</v>
      </c>
    </row>
    <row r="240" spans="34:35" x14ac:dyDescent="0.2">
      <c r="AH240" s="48">
        <f>+'廃棄物事業経費（歳入）'!B240</f>
        <v>0</v>
      </c>
      <c r="AI240" s="2">
        <v>240</v>
      </c>
    </row>
    <row r="241" spans="34:35" x14ac:dyDescent="0.2">
      <c r="AH241" s="48">
        <f>+'廃棄物事業経費（歳入）'!B241</f>
        <v>0</v>
      </c>
      <c r="AI241" s="2">
        <v>241</v>
      </c>
    </row>
    <row r="242" spans="34:35" x14ac:dyDescent="0.2">
      <c r="AH242" s="48">
        <f>+'廃棄物事業経費（歳入）'!B242</f>
        <v>0</v>
      </c>
      <c r="AI242" s="2">
        <v>242</v>
      </c>
    </row>
    <row r="243" spans="34:35" x14ac:dyDescent="0.2">
      <c r="AH243" s="48">
        <f>+'廃棄物事業経費（歳入）'!B243</f>
        <v>0</v>
      </c>
      <c r="AI243" s="2">
        <v>243</v>
      </c>
    </row>
    <row r="244" spans="34:35" x14ac:dyDescent="0.2">
      <c r="AH244" s="48">
        <f>+'廃棄物事業経費（歳入）'!B244</f>
        <v>0</v>
      </c>
      <c r="AI244" s="2">
        <v>244</v>
      </c>
    </row>
    <row r="245" spans="34:35" x14ac:dyDescent="0.2">
      <c r="AH245" s="48">
        <f>+'廃棄物事業経費（歳入）'!B245</f>
        <v>0</v>
      </c>
      <c r="AI245" s="2">
        <v>245</v>
      </c>
    </row>
    <row r="246" spans="34:35" x14ac:dyDescent="0.2">
      <c r="AH246" s="48">
        <f>+'廃棄物事業経費（歳入）'!B246</f>
        <v>0</v>
      </c>
      <c r="AI246" s="2">
        <v>246</v>
      </c>
    </row>
    <row r="247" spans="34:35" x14ac:dyDescent="0.2">
      <c r="AH247" s="48">
        <f>+'廃棄物事業経費（歳入）'!B247</f>
        <v>0</v>
      </c>
      <c r="AI247" s="2">
        <v>247</v>
      </c>
    </row>
    <row r="248" spans="34:35" x14ac:dyDescent="0.2">
      <c r="AH248" s="48">
        <f>+'廃棄物事業経費（歳入）'!B248</f>
        <v>0</v>
      </c>
      <c r="AI248" s="2">
        <v>248</v>
      </c>
    </row>
    <row r="249" spans="34:35" x14ac:dyDescent="0.2">
      <c r="AH249" s="48">
        <f>+'廃棄物事業経費（歳入）'!B249</f>
        <v>0</v>
      </c>
      <c r="AI249" s="2">
        <v>249</v>
      </c>
    </row>
    <row r="250" spans="34:35" x14ac:dyDescent="0.2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2018-03-02T00:51:32Z</dcterms:modified>
</cp:coreProperties>
</file>