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市町村分担金内訳!$A$6:$DU$15</definedName>
    <definedName name="_xlnm._FilterDatabase" localSheetId="4" hidden="1">組合分担金内訳!$A$6:$BE$48</definedName>
    <definedName name="_xlnm._FilterDatabase" localSheetId="3" hidden="1">'廃棄物事業経費（歳出）'!$A$6:$CI$57</definedName>
    <definedName name="_xlnm._FilterDatabase" localSheetId="2" hidden="1">'廃棄物事業経費（歳入）'!$A$6:$AE$57</definedName>
    <definedName name="_xlnm._FilterDatabase" localSheetId="0" hidden="1">'廃棄物事業経費（市町村）'!$A$6:$DJ$48</definedName>
    <definedName name="_xlnm._FilterDatabase" localSheetId="1" hidden="1">'廃棄物事業経費（組合）'!$A$6:$DJ$15</definedName>
    <definedName name="_xlnm.Print_Area" localSheetId="6">経費集計!$A$1:$M$33</definedName>
    <definedName name="_xlnm.Print_Area" localSheetId="5">市町村分担金内訳!$2:$7</definedName>
    <definedName name="_xlnm.Print_Area" localSheetId="4">組合分担金内訳!$2:$7</definedName>
    <definedName name="_xlnm.Print_Area" localSheetId="3">'廃棄物事業経費（歳出）'!$2:$7</definedName>
    <definedName name="_xlnm.Print_Area" localSheetId="2">'廃棄物事業経費（歳入）'!$2:$7</definedName>
    <definedName name="_xlnm.Print_Area" localSheetId="0">'廃棄物事業経費（市町村）'!$2:$7</definedName>
    <definedName name="_xlnm.Print_Area" localSheetId="1">'廃棄物事業経費（組合）'!$2:$7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D8" i="6" l="1"/>
  <c r="E16" i="6"/>
  <c r="D16" i="6"/>
  <c r="E15" i="6"/>
  <c r="D15" i="6"/>
  <c r="E14" i="6"/>
  <c r="D14" i="6"/>
  <c r="E13" i="6"/>
  <c r="D13" i="6"/>
  <c r="E12" i="6"/>
  <c r="D12" i="6"/>
  <c r="E11" i="6"/>
  <c r="D11" i="6"/>
  <c r="E10" i="6"/>
  <c r="D10" i="6"/>
  <c r="E9" i="6"/>
  <c r="D9" i="6"/>
  <c r="E8" i="6"/>
  <c r="Y49" i="5"/>
  <c r="V49" i="5"/>
  <c r="Q49" i="5"/>
  <c r="N49" i="5"/>
  <c r="AD49" i="5"/>
  <c r="AG49" i="5"/>
  <c r="AL49" i="5"/>
  <c r="AO49" i="5"/>
  <c r="AO48" i="5"/>
  <c r="AO47" i="5"/>
  <c r="AO46" i="5"/>
  <c r="AO45" i="5"/>
  <c r="AO44" i="5"/>
  <c r="AO43" i="5"/>
  <c r="AO42" i="5"/>
  <c r="AO41" i="5"/>
  <c r="AO40" i="5"/>
  <c r="AO39" i="5"/>
  <c r="AO38" i="5"/>
  <c r="AO37" i="5"/>
  <c r="AO36" i="5"/>
  <c r="AO35" i="5"/>
  <c r="AO34" i="5"/>
  <c r="AO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12" i="5"/>
  <c r="AO11" i="5"/>
  <c r="AO10" i="5"/>
  <c r="AO9" i="5"/>
  <c r="AO8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11" i="5"/>
  <c r="AL10" i="5"/>
  <c r="AL9" i="5"/>
  <c r="AL8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Y10" i="5"/>
  <c r="Y9" i="5"/>
  <c r="Y8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H49" i="5"/>
  <c r="G49" i="5"/>
  <c r="I49" i="5" s="1"/>
  <c r="F49" i="5"/>
  <c r="E49" i="5"/>
  <c r="D49" i="5"/>
  <c r="H48" i="5"/>
  <c r="I48" i="5" s="1"/>
  <c r="G48" i="5"/>
  <c r="E48" i="5"/>
  <c r="D48" i="5"/>
  <c r="F48" i="5" s="1"/>
  <c r="H47" i="5"/>
  <c r="G47" i="5"/>
  <c r="I47" i="5" s="1"/>
  <c r="F47" i="5"/>
  <c r="E47" i="5"/>
  <c r="D47" i="5"/>
  <c r="H46" i="5"/>
  <c r="I46" i="5" s="1"/>
  <c r="G46" i="5"/>
  <c r="E46" i="5"/>
  <c r="D46" i="5"/>
  <c r="F46" i="5" s="1"/>
  <c r="H45" i="5"/>
  <c r="G45" i="5"/>
  <c r="I45" i="5" s="1"/>
  <c r="F45" i="5"/>
  <c r="E45" i="5"/>
  <c r="D45" i="5"/>
  <c r="H44" i="5"/>
  <c r="I44" i="5" s="1"/>
  <c r="G44" i="5"/>
  <c r="E44" i="5"/>
  <c r="D44" i="5"/>
  <c r="F44" i="5" s="1"/>
  <c r="H43" i="5"/>
  <c r="G43" i="5"/>
  <c r="I43" i="5" s="1"/>
  <c r="F43" i="5"/>
  <c r="E43" i="5"/>
  <c r="D43" i="5"/>
  <c r="H42" i="5"/>
  <c r="I42" i="5" s="1"/>
  <c r="G42" i="5"/>
  <c r="E42" i="5"/>
  <c r="D42" i="5"/>
  <c r="F42" i="5" s="1"/>
  <c r="H41" i="5"/>
  <c r="G41" i="5"/>
  <c r="I41" i="5" s="1"/>
  <c r="F41" i="5"/>
  <c r="E41" i="5"/>
  <c r="D41" i="5"/>
  <c r="H40" i="5"/>
  <c r="I40" i="5" s="1"/>
  <c r="G40" i="5"/>
  <c r="E40" i="5"/>
  <c r="D40" i="5"/>
  <c r="F40" i="5" s="1"/>
  <c r="H39" i="5"/>
  <c r="G39" i="5"/>
  <c r="I39" i="5" s="1"/>
  <c r="F39" i="5"/>
  <c r="E39" i="5"/>
  <c r="D39" i="5"/>
  <c r="H38" i="5"/>
  <c r="I38" i="5" s="1"/>
  <c r="G38" i="5"/>
  <c r="E38" i="5"/>
  <c r="D38" i="5"/>
  <c r="F38" i="5" s="1"/>
  <c r="H37" i="5"/>
  <c r="G37" i="5"/>
  <c r="I37" i="5" s="1"/>
  <c r="F37" i="5"/>
  <c r="E37" i="5"/>
  <c r="D37" i="5"/>
  <c r="H36" i="5"/>
  <c r="I36" i="5" s="1"/>
  <c r="G36" i="5"/>
  <c r="E36" i="5"/>
  <c r="D36" i="5"/>
  <c r="F36" i="5" s="1"/>
  <c r="H35" i="5"/>
  <c r="G35" i="5"/>
  <c r="I35" i="5" s="1"/>
  <c r="F35" i="5"/>
  <c r="E35" i="5"/>
  <c r="D35" i="5"/>
  <c r="H34" i="5"/>
  <c r="I34" i="5" s="1"/>
  <c r="G34" i="5"/>
  <c r="E34" i="5"/>
  <c r="D34" i="5"/>
  <c r="F34" i="5" s="1"/>
  <c r="H33" i="5"/>
  <c r="G33" i="5"/>
  <c r="I33" i="5" s="1"/>
  <c r="F33" i="5"/>
  <c r="E33" i="5"/>
  <c r="D33" i="5"/>
  <c r="H32" i="5"/>
  <c r="I32" i="5" s="1"/>
  <c r="G32" i="5"/>
  <c r="E32" i="5"/>
  <c r="D32" i="5"/>
  <c r="F32" i="5" s="1"/>
  <c r="H31" i="5"/>
  <c r="G31" i="5"/>
  <c r="I31" i="5" s="1"/>
  <c r="F31" i="5"/>
  <c r="E31" i="5"/>
  <c r="D31" i="5"/>
  <c r="H30" i="5"/>
  <c r="I30" i="5" s="1"/>
  <c r="G30" i="5"/>
  <c r="E30" i="5"/>
  <c r="D30" i="5"/>
  <c r="F30" i="5" s="1"/>
  <c r="H29" i="5"/>
  <c r="G29" i="5"/>
  <c r="I29" i="5" s="1"/>
  <c r="F29" i="5"/>
  <c r="E29" i="5"/>
  <c r="D29" i="5"/>
  <c r="H28" i="5"/>
  <c r="I28" i="5" s="1"/>
  <c r="G28" i="5"/>
  <c r="E28" i="5"/>
  <c r="D28" i="5"/>
  <c r="F28" i="5" s="1"/>
  <c r="H27" i="5"/>
  <c r="G27" i="5"/>
  <c r="I27" i="5" s="1"/>
  <c r="F27" i="5"/>
  <c r="E27" i="5"/>
  <c r="D27" i="5"/>
  <c r="H26" i="5"/>
  <c r="I26" i="5" s="1"/>
  <c r="G26" i="5"/>
  <c r="E26" i="5"/>
  <c r="D26" i="5"/>
  <c r="F26" i="5" s="1"/>
  <c r="H25" i="5"/>
  <c r="G25" i="5"/>
  <c r="I25" i="5" s="1"/>
  <c r="F25" i="5"/>
  <c r="E25" i="5"/>
  <c r="D25" i="5"/>
  <c r="H24" i="5"/>
  <c r="I24" i="5" s="1"/>
  <c r="G24" i="5"/>
  <c r="E24" i="5"/>
  <c r="D24" i="5"/>
  <c r="F24" i="5" s="1"/>
  <c r="H23" i="5"/>
  <c r="G23" i="5"/>
  <c r="I23" i="5" s="1"/>
  <c r="F23" i="5"/>
  <c r="E23" i="5"/>
  <c r="D23" i="5"/>
  <c r="H22" i="5"/>
  <c r="I22" i="5" s="1"/>
  <c r="G22" i="5"/>
  <c r="E22" i="5"/>
  <c r="D22" i="5"/>
  <c r="F22" i="5" s="1"/>
  <c r="H21" i="5"/>
  <c r="G21" i="5"/>
  <c r="I21" i="5" s="1"/>
  <c r="F21" i="5"/>
  <c r="E21" i="5"/>
  <c r="D21" i="5"/>
  <c r="H20" i="5"/>
  <c r="I20" i="5" s="1"/>
  <c r="G20" i="5"/>
  <c r="E20" i="5"/>
  <c r="D20" i="5"/>
  <c r="F20" i="5" s="1"/>
  <c r="H19" i="5"/>
  <c r="G19" i="5"/>
  <c r="I19" i="5" s="1"/>
  <c r="F19" i="5"/>
  <c r="E19" i="5"/>
  <c r="D19" i="5"/>
  <c r="H18" i="5"/>
  <c r="I18" i="5" s="1"/>
  <c r="G18" i="5"/>
  <c r="E18" i="5"/>
  <c r="D18" i="5"/>
  <c r="F18" i="5" s="1"/>
  <c r="H17" i="5"/>
  <c r="G17" i="5"/>
  <c r="I17" i="5" s="1"/>
  <c r="F17" i="5"/>
  <c r="E17" i="5"/>
  <c r="D17" i="5"/>
  <c r="H16" i="5"/>
  <c r="I16" i="5" s="1"/>
  <c r="G16" i="5"/>
  <c r="E16" i="5"/>
  <c r="D16" i="5"/>
  <c r="F16" i="5" s="1"/>
  <c r="H15" i="5"/>
  <c r="G15" i="5"/>
  <c r="I15" i="5" s="1"/>
  <c r="F15" i="5"/>
  <c r="E15" i="5"/>
  <c r="D15" i="5"/>
  <c r="H14" i="5"/>
  <c r="I14" i="5" s="1"/>
  <c r="G14" i="5"/>
  <c r="E14" i="5"/>
  <c r="D14" i="5"/>
  <c r="F14" i="5" s="1"/>
  <c r="H13" i="5"/>
  <c r="G13" i="5"/>
  <c r="I13" i="5" s="1"/>
  <c r="F13" i="5"/>
  <c r="E13" i="5"/>
  <c r="D13" i="5"/>
  <c r="H12" i="5"/>
  <c r="I12" i="5" s="1"/>
  <c r="G12" i="5"/>
  <c r="E12" i="5"/>
  <c r="D12" i="5"/>
  <c r="F12" i="5" s="1"/>
  <c r="H11" i="5"/>
  <c r="G11" i="5"/>
  <c r="I11" i="5" s="1"/>
  <c r="F11" i="5"/>
  <c r="E11" i="5"/>
  <c r="D11" i="5"/>
  <c r="H10" i="5"/>
  <c r="I10" i="5" s="1"/>
  <c r="G10" i="5"/>
  <c r="E10" i="5"/>
  <c r="D10" i="5"/>
  <c r="F10" i="5" s="1"/>
  <c r="H9" i="5"/>
  <c r="G9" i="5"/>
  <c r="I9" i="5" s="1"/>
  <c r="F9" i="5"/>
  <c r="E9" i="5"/>
  <c r="D9" i="5"/>
  <c r="H8" i="5"/>
  <c r="I8" i="5" s="1"/>
  <c r="G8" i="5"/>
  <c r="E8" i="5"/>
  <c r="D8" i="5"/>
  <c r="F8" i="5" s="1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CI58" i="4" s="1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CI57" i="4" s="1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CI56" i="4" s="1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CI55" i="4" s="1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CI54" i="4" s="1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CI53" i="4" s="1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CI52" i="4" s="1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CI51" i="4" s="1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CI50" i="4" s="1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CI49" i="4" s="1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CI48" i="4" s="1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CI47" i="4" s="1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CI46" i="4" s="1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CI45" i="4" s="1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CI44" i="4" s="1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CI43" i="4" s="1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CI42" i="4" s="1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CI41" i="4" s="1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CI40" i="4" s="1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CI39" i="4" s="1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CI38" i="4" s="1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CI37" i="4" s="1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CI36" i="4" s="1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CI35" i="4" s="1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CI34" i="4" s="1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CI33" i="4" s="1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CI32" i="4" s="1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CI31" i="4" s="1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CI30" i="4" s="1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CI29" i="4" s="1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CI28" i="4" s="1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CI27" i="4" s="1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CI26" i="4" s="1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CI25" i="4" s="1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CI24" i="4" s="1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CI23" i="4" s="1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CI22" i="4" s="1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CI21" i="4" s="1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CI20" i="4" s="1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CI19" i="4" s="1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CI18" i="4" s="1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CI17" i="4" s="1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CI16" i="4" s="1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CI15" i="4" s="1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CI14" i="4" s="1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CI13" i="4" s="1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CI12" i="4" s="1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CI11" i="4" s="1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CI10" i="4" s="1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CI9" i="4" s="1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CI8" i="4" s="1"/>
  <c r="AY58" i="4"/>
  <c r="AY57" i="4"/>
  <c r="AY56" i="4"/>
  <c r="AY55" i="4"/>
  <c r="AY54" i="4"/>
  <c r="AY53" i="4"/>
  <c r="AY52" i="4"/>
  <c r="AY51" i="4"/>
  <c r="AY50" i="4"/>
  <c r="AY49" i="4"/>
  <c r="AY48" i="4"/>
  <c r="AY47" i="4"/>
  <c r="AY46" i="4"/>
  <c r="AY45" i="4"/>
  <c r="AY44" i="4"/>
  <c r="AY43" i="4"/>
  <c r="AY42" i="4"/>
  <c r="AY41" i="4"/>
  <c r="AY40" i="4"/>
  <c r="AY39" i="4"/>
  <c r="AY38" i="4"/>
  <c r="AY37" i="4"/>
  <c r="AY36" i="4"/>
  <c r="AY35" i="4"/>
  <c r="AY34" i="4"/>
  <c r="AY33" i="4"/>
  <c r="AY32" i="4"/>
  <c r="AY31" i="4"/>
  <c r="AY30" i="4"/>
  <c r="AY29" i="4"/>
  <c r="AY28" i="4"/>
  <c r="AY27" i="4"/>
  <c r="AY26" i="4"/>
  <c r="AY25" i="4"/>
  <c r="AY24" i="4"/>
  <c r="AY23" i="4"/>
  <c r="AY22" i="4"/>
  <c r="AY21" i="4"/>
  <c r="AY20" i="4"/>
  <c r="AY19" i="4"/>
  <c r="AY18" i="4"/>
  <c r="AY17" i="4"/>
  <c r="AY16" i="4"/>
  <c r="AY15" i="4"/>
  <c r="AY14" i="4"/>
  <c r="AY13" i="4"/>
  <c r="AY12" i="4"/>
  <c r="AY11" i="4"/>
  <c r="AY10" i="4"/>
  <c r="AY9" i="4"/>
  <c r="AY8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2" i="4"/>
  <c r="AT21" i="4"/>
  <c r="AT20" i="4"/>
  <c r="AT19" i="4"/>
  <c r="AT18" i="4"/>
  <c r="AT17" i="4"/>
  <c r="AT16" i="4"/>
  <c r="AT15" i="4"/>
  <c r="AT14" i="4"/>
  <c r="AT13" i="4"/>
  <c r="AT12" i="4"/>
  <c r="AT11" i="4"/>
  <c r="AT10" i="4"/>
  <c r="AT9" i="4"/>
  <c r="AT8" i="4"/>
  <c r="AO58" i="4"/>
  <c r="AN58" i="4" s="1"/>
  <c r="AO57" i="4"/>
  <c r="AN57" i="4"/>
  <c r="AO56" i="4"/>
  <c r="AO55" i="4"/>
  <c r="AO54" i="4"/>
  <c r="AN54" i="4" s="1"/>
  <c r="AO53" i="4"/>
  <c r="AN53" i="4"/>
  <c r="AO52" i="4"/>
  <c r="AN52" i="4" s="1"/>
  <c r="AO51" i="4"/>
  <c r="AO50" i="4"/>
  <c r="AN50" i="4" s="1"/>
  <c r="AO49" i="4"/>
  <c r="AN49" i="4"/>
  <c r="AO48" i="4"/>
  <c r="AN48" i="4" s="1"/>
  <c r="AO47" i="4"/>
  <c r="AO46" i="4"/>
  <c r="AO45" i="4"/>
  <c r="AN45" i="4"/>
  <c r="AO44" i="4"/>
  <c r="AO43" i="4"/>
  <c r="AO42" i="4"/>
  <c r="AN42" i="4" s="1"/>
  <c r="AO41" i="4"/>
  <c r="AN41" i="4"/>
  <c r="AO40" i="4"/>
  <c r="AO39" i="4"/>
  <c r="AO38" i="4"/>
  <c r="AN38" i="4" s="1"/>
  <c r="AO37" i="4"/>
  <c r="AN37" i="4"/>
  <c r="AO36" i="4"/>
  <c r="AN36" i="4" s="1"/>
  <c r="AO35" i="4"/>
  <c r="AO34" i="4"/>
  <c r="AN34" i="4" s="1"/>
  <c r="AO33" i="4"/>
  <c r="AN33" i="4"/>
  <c r="AO32" i="4"/>
  <c r="AN32" i="4" s="1"/>
  <c r="AO31" i="4"/>
  <c r="AO30" i="4"/>
  <c r="AO29" i="4"/>
  <c r="AN29" i="4"/>
  <c r="AO28" i="4"/>
  <c r="AO27" i="4"/>
  <c r="AO26" i="4"/>
  <c r="AN26" i="4" s="1"/>
  <c r="AO25" i="4"/>
  <c r="AN25" i="4"/>
  <c r="AO24" i="4"/>
  <c r="AO23" i="4"/>
  <c r="AO22" i="4"/>
  <c r="AN22" i="4" s="1"/>
  <c r="AO21" i="4"/>
  <c r="AN21" i="4"/>
  <c r="AO20" i="4"/>
  <c r="AN20" i="4" s="1"/>
  <c r="AO19" i="4"/>
  <c r="AO18" i="4"/>
  <c r="AN18" i="4" s="1"/>
  <c r="AO17" i="4"/>
  <c r="AN17" i="4"/>
  <c r="AO16" i="4"/>
  <c r="AN16" i="4" s="1"/>
  <c r="AO15" i="4"/>
  <c r="AO14" i="4"/>
  <c r="AO13" i="4"/>
  <c r="AN13" i="4"/>
  <c r="AO12" i="4"/>
  <c r="AO11" i="4"/>
  <c r="AO10" i="4"/>
  <c r="AN10" i="4" s="1"/>
  <c r="AO9" i="4"/>
  <c r="AN9" i="4"/>
  <c r="AO8" i="4"/>
  <c r="AG58" i="4"/>
  <c r="AF58" i="4" s="1"/>
  <c r="AE58" i="4"/>
  <c r="AG57" i="4"/>
  <c r="AF57" i="4" s="1"/>
  <c r="AE57" i="4"/>
  <c r="AG56" i="4"/>
  <c r="AF56" i="4"/>
  <c r="AE56" i="4"/>
  <c r="AG55" i="4"/>
  <c r="AF55" i="4"/>
  <c r="AE55" i="4"/>
  <c r="AG54" i="4"/>
  <c r="AF54" i="4" s="1"/>
  <c r="AE54" i="4"/>
  <c r="AG53" i="4"/>
  <c r="AF53" i="4" s="1"/>
  <c r="AE53" i="4"/>
  <c r="AG52" i="4"/>
  <c r="AF52" i="4"/>
  <c r="AE52" i="4"/>
  <c r="AG51" i="4"/>
  <c r="AF51" i="4"/>
  <c r="AE51" i="4"/>
  <c r="AG50" i="4"/>
  <c r="AF50" i="4" s="1"/>
  <c r="AE50" i="4"/>
  <c r="AG49" i="4"/>
  <c r="AF49" i="4" s="1"/>
  <c r="AE49" i="4"/>
  <c r="AG48" i="4"/>
  <c r="AF48" i="4"/>
  <c r="AE48" i="4"/>
  <c r="AG47" i="4"/>
  <c r="AF47" i="4"/>
  <c r="AE47" i="4"/>
  <c r="AG46" i="4"/>
  <c r="AF46" i="4" s="1"/>
  <c r="AE46" i="4"/>
  <c r="AG45" i="4"/>
  <c r="AF45" i="4" s="1"/>
  <c r="AE45" i="4"/>
  <c r="AG44" i="4"/>
  <c r="AF44" i="4"/>
  <c r="AE44" i="4"/>
  <c r="AG43" i="4"/>
  <c r="AF43" i="4"/>
  <c r="AE43" i="4"/>
  <c r="AG42" i="4"/>
  <c r="AF42" i="4" s="1"/>
  <c r="AE42" i="4"/>
  <c r="AG41" i="4"/>
  <c r="AF41" i="4" s="1"/>
  <c r="AE41" i="4"/>
  <c r="AG40" i="4"/>
  <c r="AF40" i="4"/>
  <c r="AE40" i="4"/>
  <c r="AG39" i="4"/>
  <c r="AF39" i="4"/>
  <c r="AE39" i="4"/>
  <c r="AG38" i="4"/>
  <c r="AF38" i="4" s="1"/>
  <c r="AE38" i="4"/>
  <c r="AG37" i="4"/>
  <c r="AF37" i="4" s="1"/>
  <c r="AE37" i="4"/>
  <c r="AG36" i="4"/>
  <c r="AF36" i="4"/>
  <c r="AE36" i="4"/>
  <c r="AG35" i="4"/>
  <c r="AF35" i="4"/>
  <c r="AE35" i="4"/>
  <c r="AG34" i="4"/>
  <c r="AF34" i="4" s="1"/>
  <c r="AE34" i="4"/>
  <c r="AG33" i="4"/>
  <c r="AF33" i="4" s="1"/>
  <c r="AE33" i="4"/>
  <c r="AG32" i="4"/>
  <c r="AF32" i="4"/>
  <c r="AE32" i="4"/>
  <c r="AG31" i="4"/>
  <c r="AF31" i="4"/>
  <c r="AE31" i="4"/>
  <c r="AG30" i="4"/>
  <c r="AF30" i="4" s="1"/>
  <c r="AE30" i="4"/>
  <c r="AG29" i="4"/>
  <c r="AF29" i="4" s="1"/>
  <c r="AE29" i="4"/>
  <c r="AG28" i="4"/>
  <c r="AF28" i="4"/>
  <c r="AE28" i="4"/>
  <c r="AG27" i="4"/>
  <c r="AF27" i="4"/>
  <c r="AE27" i="4"/>
  <c r="AG26" i="4"/>
  <c r="AF26" i="4" s="1"/>
  <c r="AE26" i="4"/>
  <c r="AG25" i="4"/>
  <c r="AF25" i="4" s="1"/>
  <c r="AE25" i="4"/>
  <c r="AG24" i="4"/>
  <c r="AF24" i="4"/>
  <c r="AE24" i="4"/>
  <c r="AG23" i="4"/>
  <c r="AF23" i="4"/>
  <c r="AE23" i="4"/>
  <c r="AG22" i="4"/>
  <c r="AF22" i="4" s="1"/>
  <c r="AE22" i="4"/>
  <c r="AG21" i="4"/>
  <c r="AF21" i="4" s="1"/>
  <c r="AE21" i="4"/>
  <c r="AG20" i="4"/>
  <c r="AF20" i="4"/>
  <c r="AE20" i="4"/>
  <c r="AG19" i="4"/>
  <c r="AF19" i="4"/>
  <c r="AE19" i="4"/>
  <c r="AG18" i="4"/>
  <c r="AF18" i="4" s="1"/>
  <c r="AE18" i="4"/>
  <c r="AG17" i="4"/>
  <c r="AF17" i="4" s="1"/>
  <c r="AE17" i="4"/>
  <c r="AG16" i="4"/>
  <c r="AF16" i="4"/>
  <c r="AE16" i="4"/>
  <c r="AG15" i="4"/>
  <c r="AF15" i="4"/>
  <c r="AE15" i="4"/>
  <c r="AG14" i="4"/>
  <c r="AF14" i="4" s="1"/>
  <c r="AE14" i="4"/>
  <c r="AG13" i="4"/>
  <c r="AF13" i="4" s="1"/>
  <c r="AE13" i="4"/>
  <c r="AG12" i="4"/>
  <c r="AF12" i="4"/>
  <c r="AE12" i="4"/>
  <c r="AG11" i="4"/>
  <c r="AF11" i="4"/>
  <c r="AE11" i="4"/>
  <c r="AG10" i="4"/>
  <c r="AF10" i="4" s="1"/>
  <c r="AE10" i="4"/>
  <c r="AG9" i="4"/>
  <c r="AF9" i="4" s="1"/>
  <c r="AE9" i="4"/>
  <c r="AG8" i="4"/>
  <c r="AF8" i="4"/>
  <c r="AE8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8" i="4"/>
  <c r="M58" i="4"/>
  <c r="L58" i="4"/>
  <c r="M57" i="4"/>
  <c r="L57" i="4"/>
  <c r="M56" i="4"/>
  <c r="M55" i="4"/>
  <c r="M54" i="4"/>
  <c r="L54" i="4"/>
  <c r="M53" i="4"/>
  <c r="L53" i="4"/>
  <c r="M52" i="4"/>
  <c r="M51" i="4"/>
  <c r="M50" i="4"/>
  <c r="L50" i="4"/>
  <c r="M49" i="4"/>
  <c r="L49" i="4"/>
  <c r="M48" i="4"/>
  <c r="M47" i="4"/>
  <c r="M46" i="4"/>
  <c r="L46" i="4"/>
  <c r="M45" i="4"/>
  <c r="L45" i="4"/>
  <c r="M44" i="4"/>
  <c r="M43" i="4"/>
  <c r="M42" i="4"/>
  <c r="L42" i="4"/>
  <c r="M41" i="4"/>
  <c r="L41" i="4"/>
  <c r="M40" i="4"/>
  <c r="M39" i="4"/>
  <c r="M38" i="4"/>
  <c r="L38" i="4"/>
  <c r="M37" i="4"/>
  <c r="L37" i="4"/>
  <c r="M36" i="4"/>
  <c r="M35" i="4"/>
  <c r="M34" i="4"/>
  <c r="L34" i="4"/>
  <c r="M33" i="4"/>
  <c r="L33" i="4"/>
  <c r="M32" i="4"/>
  <c r="M31" i="4"/>
  <c r="M30" i="4"/>
  <c r="L30" i="4"/>
  <c r="M29" i="4"/>
  <c r="L29" i="4"/>
  <c r="M28" i="4"/>
  <c r="M27" i="4"/>
  <c r="M26" i="4"/>
  <c r="L26" i="4"/>
  <c r="M25" i="4"/>
  <c r="L25" i="4"/>
  <c r="M24" i="4"/>
  <c r="M23" i="4"/>
  <c r="M22" i="4"/>
  <c r="L22" i="4"/>
  <c r="M21" i="4"/>
  <c r="L21" i="4"/>
  <c r="M20" i="4"/>
  <c r="M19" i="4"/>
  <c r="M18" i="4"/>
  <c r="L18" i="4"/>
  <c r="M17" i="4"/>
  <c r="L17" i="4"/>
  <c r="M16" i="4"/>
  <c r="M15" i="4"/>
  <c r="M14" i="4"/>
  <c r="L14" i="4"/>
  <c r="M13" i="4"/>
  <c r="L13" i="4"/>
  <c r="M12" i="4"/>
  <c r="M11" i="4"/>
  <c r="M10" i="4"/>
  <c r="L10" i="4"/>
  <c r="M9" i="4"/>
  <c r="L9" i="4"/>
  <c r="M8" i="4"/>
  <c r="E58" i="4"/>
  <c r="D58" i="4" s="1"/>
  <c r="E57" i="4"/>
  <c r="D57" i="4"/>
  <c r="E56" i="4"/>
  <c r="D56" i="4" s="1"/>
  <c r="E55" i="4"/>
  <c r="D55" i="4"/>
  <c r="E54" i="4"/>
  <c r="D54" i="4" s="1"/>
  <c r="E53" i="4"/>
  <c r="D53" i="4"/>
  <c r="E52" i="4"/>
  <c r="D52" i="4" s="1"/>
  <c r="E51" i="4"/>
  <c r="D51" i="4"/>
  <c r="E50" i="4"/>
  <c r="D50" i="4" s="1"/>
  <c r="E49" i="4"/>
  <c r="D49" i="4"/>
  <c r="E48" i="4"/>
  <c r="D48" i="4" s="1"/>
  <c r="E47" i="4"/>
  <c r="D47" i="4"/>
  <c r="E46" i="4"/>
  <c r="D46" i="4" s="1"/>
  <c r="E45" i="4"/>
  <c r="D45" i="4"/>
  <c r="E44" i="4"/>
  <c r="D44" i="4" s="1"/>
  <c r="E43" i="4"/>
  <c r="D43" i="4"/>
  <c r="E42" i="4"/>
  <c r="D42" i="4" s="1"/>
  <c r="E41" i="4"/>
  <c r="D41" i="4"/>
  <c r="E40" i="4"/>
  <c r="D40" i="4" s="1"/>
  <c r="E39" i="4"/>
  <c r="D39" i="4"/>
  <c r="E38" i="4"/>
  <c r="D38" i="4" s="1"/>
  <c r="E37" i="4"/>
  <c r="D37" i="4"/>
  <c r="E36" i="4"/>
  <c r="D36" i="4" s="1"/>
  <c r="E35" i="4"/>
  <c r="D35" i="4"/>
  <c r="E34" i="4"/>
  <c r="D34" i="4" s="1"/>
  <c r="E33" i="4"/>
  <c r="D33" i="4"/>
  <c r="E32" i="4"/>
  <c r="D32" i="4" s="1"/>
  <c r="E31" i="4"/>
  <c r="D31" i="4"/>
  <c r="E30" i="4"/>
  <c r="D30" i="4" s="1"/>
  <c r="E29" i="4"/>
  <c r="D29" i="4"/>
  <c r="E28" i="4"/>
  <c r="D28" i="4" s="1"/>
  <c r="E27" i="4"/>
  <c r="D27" i="4"/>
  <c r="E26" i="4"/>
  <c r="D26" i="4" s="1"/>
  <c r="E25" i="4"/>
  <c r="D25" i="4"/>
  <c r="E24" i="4"/>
  <c r="D24" i="4" s="1"/>
  <c r="E23" i="4"/>
  <c r="D23" i="4"/>
  <c r="E22" i="4"/>
  <c r="D22" i="4" s="1"/>
  <c r="E21" i="4"/>
  <c r="D21" i="4"/>
  <c r="E20" i="4"/>
  <c r="D20" i="4" s="1"/>
  <c r="E19" i="4"/>
  <c r="D19" i="4"/>
  <c r="E18" i="4"/>
  <c r="D18" i="4" s="1"/>
  <c r="E17" i="4"/>
  <c r="D17" i="4"/>
  <c r="E16" i="4"/>
  <c r="D16" i="4" s="1"/>
  <c r="E15" i="4"/>
  <c r="D15" i="4"/>
  <c r="E14" i="4"/>
  <c r="D14" i="4" s="1"/>
  <c r="E13" i="4"/>
  <c r="D13" i="4"/>
  <c r="E12" i="4"/>
  <c r="D12" i="4" s="1"/>
  <c r="E11" i="4"/>
  <c r="D11" i="4"/>
  <c r="E10" i="4"/>
  <c r="D10" i="4" s="1"/>
  <c r="E9" i="4"/>
  <c r="D9" i="4"/>
  <c r="E8" i="4"/>
  <c r="D8" i="4" s="1"/>
  <c r="AD58" i="3"/>
  <c r="AC58" i="3"/>
  <c r="AB58" i="3"/>
  <c r="AA58" i="3"/>
  <c r="Z58" i="3"/>
  <c r="Y58" i="3"/>
  <c r="X58" i="3"/>
  <c r="W58" i="3"/>
  <c r="V58" i="3"/>
  <c r="AD57" i="3"/>
  <c r="AC57" i="3"/>
  <c r="AB57" i="3"/>
  <c r="AA57" i="3"/>
  <c r="Z57" i="3"/>
  <c r="Y57" i="3"/>
  <c r="X57" i="3"/>
  <c r="W57" i="3"/>
  <c r="V57" i="3"/>
  <c r="AD56" i="3"/>
  <c r="AC56" i="3"/>
  <c r="AB56" i="3"/>
  <c r="AA56" i="3"/>
  <c r="Z56" i="3"/>
  <c r="Y56" i="3"/>
  <c r="X56" i="3"/>
  <c r="W56" i="3"/>
  <c r="V56" i="3"/>
  <c r="AD55" i="3"/>
  <c r="AC55" i="3"/>
  <c r="AB55" i="3"/>
  <c r="AA55" i="3"/>
  <c r="Z55" i="3"/>
  <c r="Y55" i="3"/>
  <c r="X55" i="3"/>
  <c r="W55" i="3"/>
  <c r="V55" i="3"/>
  <c r="AD54" i="3"/>
  <c r="AC54" i="3"/>
  <c r="AB54" i="3"/>
  <c r="AA54" i="3"/>
  <c r="Z54" i="3"/>
  <c r="Y54" i="3"/>
  <c r="X54" i="3"/>
  <c r="W54" i="3"/>
  <c r="V54" i="3"/>
  <c r="AD53" i="3"/>
  <c r="AC53" i="3"/>
  <c r="AB53" i="3"/>
  <c r="AA53" i="3"/>
  <c r="Z53" i="3"/>
  <c r="Y53" i="3"/>
  <c r="X53" i="3"/>
  <c r="W53" i="3"/>
  <c r="V53" i="3"/>
  <c r="AD52" i="3"/>
  <c r="AC52" i="3"/>
  <c r="AB52" i="3"/>
  <c r="AA52" i="3"/>
  <c r="Z52" i="3"/>
  <c r="Y52" i="3"/>
  <c r="X52" i="3"/>
  <c r="W52" i="3"/>
  <c r="V52" i="3"/>
  <c r="AD51" i="3"/>
  <c r="AC51" i="3"/>
  <c r="AB51" i="3"/>
  <c r="AA51" i="3"/>
  <c r="Z51" i="3"/>
  <c r="Y51" i="3"/>
  <c r="X51" i="3"/>
  <c r="W51" i="3"/>
  <c r="V51" i="3"/>
  <c r="AD50" i="3"/>
  <c r="AC50" i="3"/>
  <c r="AB50" i="3"/>
  <c r="AA50" i="3"/>
  <c r="Z50" i="3"/>
  <c r="Y50" i="3"/>
  <c r="X50" i="3"/>
  <c r="W50" i="3"/>
  <c r="V50" i="3"/>
  <c r="AD49" i="3"/>
  <c r="AC49" i="3"/>
  <c r="AB49" i="3"/>
  <c r="AA49" i="3"/>
  <c r="Z49" i="3"/>
  <c r="Y49" i="3"/>
  <c r="X49" i="3"/>
  <c r="W49" i="3"/>
  <c r="V49" i="3"/>
  <c r="AD48" i="3"/>
  <c r="AC48" i="3"/>
  <c r="AB48" i="3"/>
  <c r="AA48" i="3"/>
  <c r="Z48" i="3"/>
  <c r="Y48" i="3"/>
  <c r="X48" i="3"/>
  <c r="W48" i="3"/>
  <c r="V48" i="3"/>
  <c r="AD47" i="3"/>
  <c r="AC47" i="3"/>
  <c r="AB47" i="3"/>
  <c r="AA47" i="3"/>
  <c r="Z47" i="3"/>
  <c r="Y47" i="3"/>
  <c r="X47" i="3"/>
  <c r="W47" i="3"/>
  <c r="V47" i="3"/>
  <c r="AD46" i="3"/>
  <c r="AC46" i="3"/>
  <c r="AB46" i="3"/>
  <c r="AA46" i="3"/>
  <c r="Z46" i="3"/>
  <c r="Y46" i="3"/>
  <c r="X46" i="3"/>
  <c r="W46" i="3"/>
  <c r="V46" i="3"/>
  <c r="AD45" i="3"/>
  <c r="AC45" i="3"/>
  <c r="AB45" i="3"/>
  <c r="AA45" i="3"/>
  <c r="Z45" i="3"/>
  <c r="Y45" i="3"/>
  <c r="X45" i="3"/>
  <c r="W45" i="3"/>
  <c r="V45" i="3"/>
  <c r="AD44" i="3"/>
  <c r="AC44" i="3"/>
  <c r="AB44" i="3"/>
  <c r="AA44" i="3"/>
  <c r="Z44" i="3"/>
  <c r="Y44" i="3"/>
  <c r="X44" i="3"/>
  <c r="W44" i="3"/>
  <c r="V44" i="3"/>
  <c r="AD43" i="3"/>
  <c r="AC43" i="3"/>
  <c r="AB43" i="3"/>
  <c r="AA43" i="3"/>
  <c r="Z43" i="3"/>
  <c r="Y43" i="3"/>
  <c r="X43" i="3"/>
  <c r="W43" i="3"/>
  <c r="V43" i="3"/>
  <c r="AD42" i="3"/>
  <c r="AC42" i="3"/>
  <c r="AB42" i="3"/>
  <c r="AA42" i="3"/>
  <c r="Z42" i="3"/>
  <c r="Y42" i="3"/>
  <c r="X42" i="3"/>
  <c r="W42" i="3"/>
  <c r="V42" i="3"/>
  <c r="AD41" i="3"/>
  <c r="AC41" i="3"/>
  <c r="AB41" i="3"/>
  <c r="AA41" i="3"/>
  <c r="Z41" i="3"/>
  <c r="Y41" i="3"/>
  <c r="X41" i="3"/>
  <c r="W41" i="3"/>
  <c r="V41" i="3"/>
  <c r="AD40" i="3"/>
  <c r="AC40" i="3"/>
  <c r="AB40" i="3"/>
  <c r="AA40" i="3"/>
  <c r="Z40" i="3"/>
  <c r="Y40" i="3"/>
  <c r="X40" i="3"/>
  <c r="W40" i="3"/>
  <c r="V40" i="3"/>
  <c r="AD39" i="3"/>
  <c r="AC39" i="3"/>
  <c r="AB39" i="3"/>
  <c r="AA39" i="3"/>
  <c r="Z39" i="3"/>
  <c r="Y39" i="3"/>
  <c r="X39" i="3"/>
  <c r="W39" i="3"/>
  <c r="V39" i="3"/>
  <c r="AD38" i="3"/>
  <c r="AC38" i="3"/>
  <c r="AB38" i="3"/>
  <c r="AA38" i="3"/>
  <c r="Z38" i="3"/>
  <c r="Y38" i="3"/>
  <c r="X38" i="3"/>
  <c r="W38" i="3"/>
  <c r="V38" i="3"/>
  <c r="AD37" i="3"/>
  <c r="AC37" i="3"/>
  <c r="AB37" i="3"/>
  <c r="AA37" i="3"/>
  <c r="Z37" i="3"/>
  <c r="Y37" i="3"/>
  <c r="X37" i="3"/>
  <c r="W37" i="3"/>
  <c r="V37" i="3"/>
  <c r="AD36" i="3"/>
  <c r="AC36" i="3"/>
  <c r="AB36" i="3"/>
  <c r="AA36" i="3"/>
  <c r="Z36" i="3"/>
  <c r="Y36" i="3"/>
  <c r="X36" i="3"/>
  <c r="W36" i="3"/>
  <c r="V36" i="3"/>
  <c r="AD35" i="3"/>
  <c r="AC35" i="3"/>
  <c r="AB35" i="3"/>
  <c r="AA35" i="3"/>
  <c r="Z35" i="3"/>
  <c r="Y35" i="3"/>
  <c r="X35" i="3"/>
  <c r="W35" i="3"/>
  <c r="V35" i="3"/>
  <c r="AD34" i="3"/>
  <c r="AC34" i="3"/>
  <c r="AB34" i="3"/>
  <c r="AA34" i="3"/>
  <c r="Z34" i="3"/>
  <c r="Y34" i="3"/>
  <c r="X34" i="3"/>
  <c r="W34" i="3"/>
  <c r="V34" i="3"/>
  <c r="AD33" i="3"/>
  <c r="AC33" i="3"/>
  <c r="AB33" i="3"/>
  <c r="AA33" i="3"/>
  <c r="Z33" i="3"/>
  <c r="Y33" i="3"/>
  <c r="X33" i="3"/>
  <c r="W33" i="3"/>
  <c r="V33" i="3"/>
  <c r="AD32" i="3"/>
  <c r="AC32" i="3"/>
  <c r="AB32" i="3"/>
  <c r="AA32" i="3"/>
  <c r="Z32" i="3"/>
  <c r="Y32" i="3"/>
  <c r="X32" i="3"/>
  <c r="W32" i="3"/>
  <c r="V32" i="3"/>
  <c r="AD31" i="3"/>
  <c r="AC31" i="3"/>
  <c r="AB31" i="3"/>
  <c r="AA31" i="3"/>
  <c r="Z31" i="3"/>
  <c r="Y31" i="3"/>
  <c r="X31" i="3"/>
  <c r="W31" i="3"/>
  <c r="V31" i="3"/>
  <c r="AD30" i="3"/>
  <c r="AC30" i="3"/>
  <c r="AB30" i="3"/>
  <c r="AA30" i="3"/>
  <c r="Z30" i="3"/>
  <c r="Y30" i="3"/>
  <c r="X30" i="3"/>
  <c r="W30" i="3"/>
  <c r="V30" i="3"/>
  <c r="AD29" i="3"/>
  <c r="AC29" i="3"/>
  <c r="AB29" i="3"/>
  <c r="AA29" i="3"/>
  <c r="Z29" i="3"/>
  <c r="Y29" i="3"/>
  <c r="X29" i="3"/>
  <c r="W29" i="3"/>
  <c r="V29" i="3"/>
  <c r="AD28" i="3"/>
  <c r="AC28" i="3"/>
  <c r="AB28" i="3"/>
  <c r="AA28" i="3"/>
  <c r="Z28" i="3"/>
  <c r="Y28" i="3"/>
  <c r="X28" i="3"/>
  <c r="W28" i="3"/>
  <c r="V28" i="3"/>
  <c r="AD27" i="3"/>
  <c r="AC27" i="3"/>
  <c r="AB27" i="3"/>
  <c r="AA27" i="3"/>
  <c r="Z27" i="3"/>
  <c r="Y27" i="3"/>
  <c r="X27" i="3"/>
  <c r="W27" i="3"/>
  <c r="V27" i="3"/>
  <c r="AD26" i="3"/>
  <c r="AC26" i="3"/>
  <c r="AB26" i="3"/>
  <c r="AA26" i="3"/>
  <c r="Z26" i="3"/>
  <c r="Y26" i="3"/>
  <c r="X26" i="3"/>
  <c r="W26" i="3"/>
  <c r="V26" i="3"/>
  <c r="AD25" i="3"/>
  <c r="AC25" i="3"/>
  <c r="AB25" i="3"/>
  <c r="AA25" i="3"/>
  <c r="Z25" i="3"/>
  <c r="Y25" i="3"/>
  <c r="X25" i="3"/>
  <c r="W25" i="3"/>
  <c r="V25" i="3"/>
  <c r="AD24" i="3"/>
  <c r="AC24" i="3"/>
  <c r="AB24" i="3"/>
  <c r="AA24" i="3"/>
  <c r="Z24" i="3"/>
  <c r="Y24" i="3"/>
  <c r="X24" i="3"/>
  <c r="W24" i="3"/>
  <c r="V24" i="3"/>
  <c r="AD23" i="3"/>
  <c r="AC23" i="3"/>
  <c r="AB23" i="3"/>
  <c r="AA23" i="3"/>
  <c r="Z23" i="3"/>
  <c r="Y23" i="3"/>
  <c r="X23" i="3"/>
  <c r="W23" i="3"/>
  <c r="V23" i="3"/>
  <c r="AD22" i="3"/>
  <c r="AC22" i="3"/>
  <c r="AB22" i="3"/>
  <c r="AA22" i="3"/>
  <c r="Z22" i="3"/>
  <c r="Y22" i="3"/>
  <c r="X22" i="3"/>
  <c r="W22" i="3"/>
  <c r="V22" i="3"/>
  <c r="AD21" i="3"/>
  <c r="AC21" i="3"/>
  <c r="AB21" i="3"/>
  <c r="AA21" i="3"/>
  <c r="Z21" i="3"/>
  <c r="Y21" i="3"/>
  <c r="X21" i="3"/>
  <c r="W21" i="3"/>
  <c r="V21" i="3"/>
  <c r="AD20" i="3"/>
  <c r="AC20" i="3"/>
  <c r="AB20" i="3"/>
  <c r="AA20" i="3"/>
  <c r="Z20" i="3"/>
  <c r="Y20" i="3"/>
  <c r="X20" i="3"/>
  <c r="W20" i="3"/>
  <c r="V20" i="3"/>
  <c r="AD19" i="3"/>
  <c r="AC19" i="3"/>
  <c r="AB19" i="3"/>
  <c r="AA19" i="3"/>
  <c r="Z19" i="3"/>
  <c r="Y19" i="3"/>
  <c r="X19" i="3"/>
  <c r="W19" i="3"/>
  <c r="V19" i="3"/>
  <c r="AD18" i="3"/>
  <c r="AC18" i="3"/>
  <c r="AB18" i="3"/>
  <c r="AA18" i="3"/>
  <c r="Z18" i="3"/>
  <c r="Y18" i="3"/>
  <c r="X18" i="3"/>
  <c r="W18" i="3"/>
  <c r="V18" i="3"/>
  <c r="AD17" i="3"/>
  <c r="AC17" i="3"/>
  <c r="AB17" i="3"/>
  <c r="AA17" i="3"/>
  <c r="Z17" i="3"/>
  <c r="Y17" i="3"/>
  <c r="X17" i="3"/>
  <c r="W17" i="3"/>
  <c r="V17" i="3"/>
  <c r="AD16" i="3"/>
  <c r="AC16" i="3"/>
  <c r="AB16" i="3"/>
  <c r="AA16" i="3"/>
  <c r="Z16" i="3"/>
  <c r="Y16" i="3"/>
  <c r="X16" i="3"/>
  <c r="W16" i="3"/>
  <c r="V16" i="3"/>
  <c r="AD15" i="3"/>
  <c r="AC15" i="3"/>
  <c r="AB15" i="3"/>
  <c r="AA15" i="3"/>
  <c r="Z15" i="3"/>
  <c r="Y15" i="3"/>
  <c r="X15" i="3"/>
  <c r="W15" i="3"/>
  <c r="V15" i="3"/>
  <c r="AD14" i="3"/>
  <c r="AC14" i="3"/>
  <c r="AB14" i="3"/>
  <c r="AA14" i="3"/>
  <c r="Z14" i="3"/>
  <c r="Y14" i="3"/>
  <c r="X14" i="3"/>
  <c r="W14" i="3"/>
  <c r="V14" i="3"/>
  <c r="AD13" i="3"/>
  <c r="AC13" i="3"/>
  <c r="AB13" i="3"/>
  <c r="AA13" i="3"/>
  <c r="Z13" i="3"/>
  <c r="Y13" i="3"/>
  <c r="X13" i="3"/>
  <c r="W13" i="3"/>
  <c r="V13" i="3"/>
  <c r="AD12" i="3"/>
  <c r="AC12" i="3"/>
  <c r="AB12" i="3"/>
  <c r="AA12" i="3"/>
  <c r="Z12" i="3"/>
  <c r="Y12" i="3"/>
  <c r="X12" i="3"/>
  <c r="W12" i="3"/>
  <c r="V12" i="3"/>
  <c r="AD11" i="3"/>
  <c r="AC11" i="3"/>
  <c r="AB11" i="3"/>
  <c r="AA11" i="3"/>
  <c r="Z11" i="3"/>
  <c r="Y11" i="3"/>
  <c r="X11" i="3"/>
  <c r="W11" i="3"/>
  <c r="V11" i="3"/>
  <c r="AD10" i="3"/>
  <c r="AC10" i="3"/>
  <c r="AB10" i="3"/>
  <c r="AA10" i="3"/>
  <c r="Z10" i="3"/>
  <c r="Y10" i="3"/>
  <c r="X10" i="3"/>
  <c r="W10" i="3"/>
  <c r="V10" i="3"/>
  <c r="AD9" i="3"/>
  <c r="AC9" i="3"/>
  <c r="AB9" i="3"/>
  <c r="AA9" i="3"/>
  <c r="Z9" i="3"/>
  <c r="Y9" i="3"/>
  <c r="X9" i="3"/>
  <c r="W9" i="3"/>
  <c r="V9" i="3"/>
  <c r="AD8" i="3"/>
  <c r="AC8" i="3"/>
  <c r="AB8" i="3"/>
  <c r="AA8" i="3"/>
  <c r="Z8" i="3"/>
  <c r="Y8" i="3"/>
  <c r="X8" i="3"/>
  <c r="W8" i="3"/>
  <c r="V8" i="3"/>
  <c r="N58" i="3"/>
  <c r="M58" i="3" s="1"/>
  <c r="N57" i="3"/>
  <c r="M57" i="3"/>
  <c r="N56" i="3"/>
  <c r="M56" i="3" s="1"/>
  <c r="N55" i="3"/>
  <c r="M55" i="3"/>
  <c r="N54" i="3"/>
  <c r="M54" i="3" s="1"/>
  <c r="N53" i="3"/>
  <c r="M53" i="3"/>
  <c r="N52" i="3"/>
  <c r="M52" i="3" s="1"/>
  <c r="N51" i="3"/>
  <c r="M51" i="3"/>
  <c r="N50" i="3"/>
  <c r="M50" i="3" s="1"/>
  <c r="N49" i="3"/>
  <c r="M49" i="3"/>
  <c r="N48" i="3"/>
  <c r="M48" i="3" s="1"/>
  <c r="N47" i="3"/>
  <c r="M47" i="3"/>
  <c r="N46" i="3"/>
  <c r="M46" i="3" s="1"/>
  <c r="N45" i="3"/>
  <c r="M45" i="3"/>
  <c r="N44" i="3"/>
  <c r="M44" i="3" s="1"/>
  <c r="N43" i="3"/>
  <c r="M43" i="3"/>
  <c r="N42" i="3"/>
  <c r="M42" i="3" s="1"/>
  <c r="N41" i="3"/>
  <c r="M41" i="3"/>
  <c r="N40" i="3"/>
  <c r="M40" i="3" s="1"/>
  <c r="N39" i="3"/>
  <c r="M39" i="3"/>
  <c r="N38" i="3"/>
  <c r="M38" i="3" s="1"/>
  <c r="N37" i="3"/>
  <c r="M37" i="3"/>
  <c r="N36" i="3"/>
  <c r="M36" i="3" s="1"/>
  <c r="N35" i="3"/>
  <c r="M35" i="3"/>
  <c r="N34" i="3"/>
  <c r="M34" i="3" s="1"/>
  <c r="N33" i="3"/>
  <c r="M33" i="3"/>
  <c r="N32" i="3"/>
  <c r="M32" i="3" s="1"/>
  <c r="N31" i="3"/>
  <c r="M31" i="3"/>
  <c r="N30" i="3"/>
  <c r="M30" i="3" s="1"/>
  <c r="N29" i="3"/>
  <c r="M29" i="3"/>
  <c r="N28" i="3"/>
  <c r="M28" i="3" s="1"/>
  <c r="N27" i="3"/>
  <c r="M27" i="3"/>
  <c r="N26" i="3"/>
  <c r="M26" i="3" s="1"/>
  <c r="N25" i="3"/>
  <c r="M25" i="3"/>
  <c r="N24" i="3"/>
  <c r="M24" i="3" s="1"/>
  <c r="N23" i="3"/>
  <c r="M23" i="3"/>
  <c r="N22" i="3"/>
  <c r="M22" i="3" s="1"/>
  <c r="N21" i="3"/>
  <c r="M21" i="3"/>
  <c r="N20" i="3"/>
  <c r="M20" i="3" s="1"/>
  <c r="N19" i="3"/>
  <c r="M19" i="3"/>
  <c r="N18" i="3"/>
  <c r="M18" i="3" s="1"/>
  <c r="N17" i="3"/>
  <c r="M17" i="3"/>
  <c r="N16" i="3"/>
  <c r="M16" i="3" s="1"/>
  <c r="N15" i="3"/>
  <c r="M15" i="3"/>
  <c r="N14" i="3"/>
  <c r="M14" i="3" s="1"/>
  <c r="N13" i="3"/>
  <c r="M13" i="3"/>
  <c r="N12" i="3"/>
  <c r="M12" i="3" s="1"/>
  <c r="N11" i="3"/>
  <c r="M11" i="3"/>
  <c r="N10" i="3"/>
  <c r="M10" i="3" s="1"/>
  <c r="N9" i="3"/>
  <c r="M9" i="3"/>
  <c r="N8" i="3"/>
  <c r="M8" i="3" s="1"/>
  <c r="E58" i="3"/>
  <c r="D58" i="3" s="1"/>
  <c r="E57" i="3"/>
  <c r="D57" i="3"/>
  <c r="E56" i="3"/>
  <c r="D56" i="3" s="1"/>
  <c r="E55" i="3"/>
  <c r="D55" i="3"/>
  <c r="E54" i="3"/>
  <c r="D54" i="3" s="1"/>
  <c r="E53" i="3"/>
  <c r="D53" i="3"/>
  <c r="E52" i="3"/>
  <c r="D52" i="3" s="1"/>
  <c r="E51" i="3"/>
  <c r="D51" i="3"/>
  <c r="E50" i="3"/>
  <c r="D50" i="3" s="1"/>
  <c r="E49" i="3"/>
  <c r="D49" i="3"/>
  <c r="E48" i="3"/>
  <c r="D48" i="3" s="1"/>
  <c r="E47" i="3"/>
  <c r="D47" i="3"/>
  <c r="E46" i="3"/>
  <c r="D46" i="3" s="1"/>
  <c r="E45" i="3"/>
  <c r="D45" i="3"/>
  <c r="E44" i="3"/>
  <c r="D44" i="3" s="1"/>
  <c r="E43" i="3"/>
  <c r="D43" i="3"/>
  <c r="E42" i="3"/>
  <c r="D42" i="3" s="1"/>
  <c r="E41" i="3"/>
  <c r="D41" i="3"/>
  <c r="E40" i="3"/>
  <c r="D40" i="3" s="1"/>
  <c r="E39" i="3"/>
  <c r="D39" i="3"/>
  <c r="E38" i="3"/>
  <c r="D38" i="3" s="1"/>
  <c r="E37" i="3"/>
  <c r="D37" i="3"/>
  <c r="E36" i="3"/>
  <c r="D36" i="3" s="1"/>
  <c r="E35" i="3"/>
  <c r="D35" i="3"/>
  <c r="E34" i="3"/>
  <c r="D34" i="3" s="1"/>
  <c r="E33" i="3"/>
  <c r="D33" i="3"/>
  <c r="E32" i="3"/>
  <c r="D32" i="3" s="1"/>
  <c r="E31" i="3"/>
  <c r="D31" i="3"/>
  <c r="E30" i="3"/>
  <c r="D30" i="3" s="1"/>
  <c r="E29" i="3"/>
  <c r="D29" i="3"/>
  <c r="E28" i="3"/>
  <c r="D28" i="3" s="1"/>
  <c r="E27" i="3"/>
  <c r="D27" i="3"/>
  <c r="E26" i="3"/>
  <c r="D26" i="3" s="1"/>
  <c r="E25" i="3"/>
  <c r="D25" i="3"/>
  <c r="E24" i="3"/>
  <c r="D24" i="3" s="1"/>
  <c r="E23" i="3"/>
  <c r="D23" i="3"/>
  <c r="E22" i="3"/>
  <c r="D22" i="3" s="1"/>
  <c r="E21" i="3"/>
  <c r="D21" i="3"/>
  <c r="E20" i="3"/>
  <c r="D20" i="3" s="1"/>
  <c r="E19" i="3"/>
  <c r="D19" i="3"/>
  <c r="E18" i="3"/>
  <c r="D18" i="3" s="1"/>
  <c r="E17" i="3"/>
  <c r="D17" i="3"/>
  <c r="E16" i="3"/>
  <c r="D16" i="3" s="1"/>
  <c r="E15" i="3"/>
  <c r="D15" i="3"/>
  <c r="E14" i="3"/>
  <c r="D14" i="3" s="1"/>
  <c r="E13" i="3"/>
  <c r="D13" i="3"/>
  <c r="E12" i="3"/>
  <c r="D12" i="3" s="1"/>
  <c r="E11" i="3"/>
  <c r="D11" i="3"/>
  <c r="E10" i="3"/>
  <c r="D10" i="3" s="1"/>
  <c r="E9" i="3"/>
  <c r="D9" i="3"/>
  <c r="E8" i="3"/>
  <c r="D8" i="3" s="1"/>
  <c r="DI16" i="2"/>
  <c r="DH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O16" i="2"/>
  <c r="CN16" i="2"/>
  <c r="CM16" i="2"/>
  <c r="CL16" i="2"/>
  <c r="CK16" i="2"/>
  <c r="CJ16" i="2"/>
  <c r="CI16" i="2"/>
  <c r="CH16" i="2"/>
  <c r="DJ16" i="2" s="1"/>
  <c r="DI15" i="2"/>
  <c r="DH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O15" i="2"/>
  <c r="CN15" i="2"/>
  <c r="CM15" i="2"/>
  <c r="CL15" i="2"/>
  <c r="CK15" i="2"/>
  <c r="CJ15" i="2"/>
  <c r="CI15" i="2"/>
  <c r="CH15" i="2"/>
  <c r="DJ15" i="2" s="1"/>
  <c r="DI14" i="2"/>
  <c r="DH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O14" i="2"/>
  <c r="CN14" i="2"/>
  <c r="CM14" i="2"/>
  <c r="CL14" i="2"/>
  <c r="CK14" i="2"/>
  <c r="CJ14" i="2"/>
  <c r="CI14" i="2"/>
  <c r="CH14" i="2"/>
  <c r="DJ14" i="2" s="1"/>
  <c r="DI13" i="2"/>
  <c r="DH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O13" i="2"/>
  <c r="CN13" i="2"/>
  <c r="CM13" i="2"/>
  <c r="CL13" i="2"/>
  <c r="CK13" i="2"/>
  <c r="CJ13" i="2"/>
  <c r="CI13" i="2"/>
  <c r="CH13" i="2"/>
  <c r="DJ13" i="2" s="1"/>
  <c r="DI12" i="2"/>
  <c r="DH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O12" i="2"/>
  <c r="CN12" i="2"/>
  <c r="CM12" i="2"/>
  <c r="CL12" i="2"/>
  <c r="CK12" i="2"/>
  <c r="CJ12" i="2"/>
  <c r="CI12" i="2"/>
  <c r="CH12" i="2"/>
  <c r="DJ12" i="2" s="1"/>
  <c r="DI11" i="2"/>
  <c r="DH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O11" i="2"/>
  <c r="CN11" i="2"/>
  <c r="CM11" i="2"/>
  <c r="CL11" i="2"/>
  <c r="CK11" i="2"/>
  <c r="CJ11" i="2"/>
  <c r="CI11" i="2"/>
  <c r="CH11" i="2"/>
  <c r="DJ11" i="2" s="1"/>
  <c r="DI10" i="2"/>
  <c r="DH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O10" i="2"/>
  <c r="CN10" i="2"/>
  <c r="CM10" i="2"/>
  <c r="CL10" i="2"/>
  <c r="CK10" i="2"/>
  <c r="CJ10" i="2"/>
  <c r="CI10" i="2"/>
  <c r="CH10" i="2"/>
  <c r="DJ10" i="2" s="1"/>
  <c r="DI9" i="2"/>
  <c r="DH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O9" i="2"/>
  <c r="CN9" i="2"/>
  <c r="CM9" i="2"/>
  <c r="CL9" i="2"/>
  <c r="CK9" i="2"/>
  <c r="CJ9" i="2"/>
  <c r="CI9" i="2"/>
  <c r="CH9" i="2"/>
  <c r="DJ9" i="2" s="1"/>
  <c r="DI8" i="2"/>
  <c r="DH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O8" i="2"/>
  <c r="CN8" i="2"/>
  <c r="CM8" i="2"/>
  <c r="CL8" i="2"/>
  <c r="CK8" i="2"/>
  <c r="CJ8" i="2"/>
  <c r="CI8" i="2"/>
  <c r="CH8" i="2"/>
  <c r="DJ8" i="2" s="1"/>
  <c r="BZ16" i="2"/>
  <c r="BZ15" i="2"/>
  <c r="BO15" i="2" s="1"/>
  <c r="BZ14" i="2"/>
  <c r="BZ13" i="2"/>
  <c r="BZ12" i="2"/>
  <c r="BZ11" i="2"/>
  <c r="BZ10" i="2"/>
  <c r="BZ9" i="2"/>
  <c r="BZ8" i="2"/>
  <c r="BU16" i="2"/>
  <c r="BU15" i="2"/>
  <c r="BU14" i="2"/>
  <c r="BU13" i="2"/>
  <c r="BU12" i="2"/>
  <c r="BU11" i="2"/>
  <c r="BU10" i="2"/>
  <c r="BU9" i="2"/>
  <c r="BU8" i="2"/>
  <c r="BP16" i="2"/>
  <c r="BP15" i="2"/>
  <c r="BP14" i="2"/>
  <c r="BP13" i="2"/>
  <c r="BP12" i="2"/>
  <c r="BO12" i="2" s="1"/>
  <c r="BP11" i="2"/>
  <c r="BO11" i="2"/>
  <c r="BP10" i="2"/>
  <c r="BO10" i="2" s="1"/>
  <c r="BP9" i="2"/>
  <c r="BP8" i="2"/>
  <c r="BH16" i="2"/>
  <c r="BG16" i="2" s="1"/>
  <c r="BF16" i="2"/>
  <c r="BH15" i="2"/>
  <c r="BG15" i="2" s="1"/>
  <c r="BF15" i="2"/>
  <c r="BH14" i="2"/>
  <c r="BG14" i="2"/>
  <c r="BF14" i="2"/>
  <c r="BH13" i="2"/>
  <c r="BG13" i="2"/>
  <c r="BF13" i="2"/>
  <c r="BH12" i="2"/>
  <c r="BG12" i="2" s="1"/>
  <c r="BF12" i="2"/>
  <c r="BH11" i="2"/>
  <c r="BG11" i="2" s="1"/>
  <c r="BF11" i="2"/>
  <c r="BH10" i="2"/>
  <c r="BG10" i="2"/>
  <c r="BF10" i="2"/>
  <c r="BH9" i="2"/>
  <c r="BG9" i="2"/>
  <c r="BF9" i="2"/>
  <c r="BH8" i="2"/>
  <c r="BG8" i="2" s="1"/>
  <c r="BF8" i="2"/>
  <c r="AX16" i="2"/>
  <c r="AX15" i="2"/>
  <c r="AX14" i="2"/>
  <c r="AX13" i="2"/>
  <c r="AX12" i="2"/>
  <c r="AX11" i="2"/>
  <c r="AX10" i="2"/>
  <c r="AX9" i="2"/>
  <c r="AX8" i="2"/>
  <c r="AS16" i="2"/>
  <c r="AS15" i="2"/>
  <c r="AS14" i="2"/>
  <c r="AS13" i="2"/>
  <c r="AS12" i="2"/>
  <c r="AS11" i="2"/>
  <c r="AS10" i="2"/>
  <c r="AS9" i="2"/>
  <c r="AS8" i="2"/>
  <c r="AN16" i="2"/>
  <c r="AM16" i="2" s="1"/>
  <c r="AN15" i="2"/>
  <c r="AM15" i="2"/>
  <c r="AN14" i="2"/>
  <c r="AN13" i="2"/>
  <c r="AN12" i="2"/>
  <c r="AM12" i="2" s="1"/>
  <c r="AN11" i="2"/>
  <c r="AM11" i="2"/>
  <c r="AN10" i="2"/>
  <c r="AM10" i="2" s="1"/>
  <c r="AN9" i="2"/>
  <c r="AN8" i="2"/>
  <c r="AM8" i="2" s="1"/>
  <c r="AF16" i="2"/>
  <c r="AE16" i="2"/>
  <c r="AD16" i="2"/>
  <c r="AC16" i="2"/>
  <c r="AB16" i="2"/>
  <c r="AA16" i="2"/>
  <c r="Z16" i="2"/>
  <c r="Y16" i="2"/>
  <c r="X16" i="2"/>
  <c r="W16" i="2"/>
  <c r="V16" i="2"/>
  <c r="AF15" i="2"/>
  <c r="AE15" i="2" s="1"/>
  <c r="AD15" i="2"/>
  <c r="AC15" i="2"/>
  <c r="AB15" i="2"/>
  <c r="AA15" i="2"/>
  <c r="Z15" i="2"/>
  <c r="Y15" i="2"/>
  <c r="X15" i="2"/>
  <c r="W15" i="2"/>
  <c r="V15" i="2"/>
  <c r="AF14" i="2"/>
  <c r="AE14" i="2"/>
  <c r="AD14" i="2"/>
  <c r="AC14" i="2"/>
  <c r="AB14" i="2"/>
  <c r="AA14" i="2"/>
  <c r="Z14" i="2"/>
  <c r="Y14" i="2"/>
  <c r="X14" i="2"/>
  <c r="W14" i="2"/>
  <c r="V14" i="2"/>
  <c r="AF13" i="2"/>
  <c r="AE13" i="2"/>
  <c r="AD13" i="2"/>
  <c r="AC13" i="2"/>
  <c r="AB13" i="2"/>
  <c r="AA13" i="2"/>
  <c r="Z13" i="2"/>
  <c r="Y13" i="2"/>
  <c r="X13" i="2"/>
  <c r="W13" i="2"/>
  <c r="V13" i="2"/>
  <c r="AF12" i="2"/>
  <c r="AE12" i="2" s="1"/>
  <c r="AD12" i="2"/>
  <c r="AC12" i="2"/>
  <c r="AB12" i="2"/>
  <c r="AA12" i="2"/>
  <c r="Z12" i="2"/>
  <c r="Y12" i="2"/>
  <c r="X12" i="2"/>
  <c r="W12" i="2"/>
  <c r="V12" i="2"/>
  <c r="AF11" i="2"/>
  <c r="AE11" i="2" s="1"/>
  <c r="AD11" i="2"/>
  <c r="AC11" i="2"/>
  <c r="AB11" i="2"/>
  <c r="AA11" i="2"/>
  <c r="Z11" i="2"/>
  <c r="Y11" i="2"/>
  <c r="X11" i="2"/>
  <c r="W11" i="2"/>
  <c r="V11" i="2"/>
  <c r="AF10" i="2"/>
  <c r="AE10" i="2"/>
  <c r="AD10" i="2"/>
  <c r="AC10" i="2"/>
  <c r="AB10" i="2"/>
  <c r="AA10" i="2"/>
  <c r="Z10" i="2"/>
  <c r="Y10" i="2"/>
  <c r="X10" i="2"/>
  <c r="W10" i="2"/>
  <c r="V10" i="2"/>
  <c r="AF9" i="2"/>
  <c r="AE9" i="2"/>
  <c r="AD9" i="2"/>
  <c r="AC9" i="2"/>
  <c r="AB9" i="2"/>
  <c r="AA9" i="2"/>
  <c r="Z9" i="2"/>
  <c r="Y9" i="2"/>
  <c r="X9" i="2"/>
  <c r="W9" i="2"/>
  <c r="V9" i="2"/>
  <c r="AF8" i="2"/>
  <c r="AE8" i="2" s="1"/>
  <c r="AD8" i="2"/>
  <c r="AC8" i="2"/>
  <c r="AB8" i="2"/>
  <c r="AA8" i="2"/>
  <c r="Z8" i="2"/>
  <c r="Y8" i="2"/>
  <c r="X8" i="2"/>
  <c r="W8" i="2"/>
  <c r="V8" i="2"/>
  <c r="N16" i="2"/>
  <c r="M16" i="2" s="1"/>
  <c r="N15" i="2"/>
  <c r="M15" i="2"/>
  <c r="N14" i="2"/>
  <c r="M14" i="2" s="1"/>
  <c r="N13" i="2"/>
  <c r="M13" i="2"/>
  <c r="N12" i="2"/>
  <c r="M12" i="2" s="1"/>
  <c r="N11" i="2"/>
  <c r="M11" i="2"/>
  <c r="N10" i="2"/>
  <c r="M10" i="2" s="1"/>
  <c r="N9" i="2"/>
  <c r="M9" i="2"/>
  <c r="N8" i="2"/>
  <c r="M8" i="2" s="1"/>
  <c r="E16" i="2"/>
  <c r="D16" i="2" s="1"/>
  <c r="E15" i="2"/>
  <c r="D15" i="2"/>
  <c r="E14" i="2"/>
  <c r="D14" i="2" s="1"/>
  <c r="E13" i="2"/>
  <c r="D13" i="2"/>
  <c r="E12" i="2"/>
  <c r="D12" i="2" s="1"/>
  <c r="E11" i="2"/>
  <c r="D11" i="2"/>
  <c r="E10" i="2"/>
  <c r="D10" i="2" s="1"/>
  <c r="E9" i="2"/>
  <c r="D9" i="2"/>
  <c r="E8" i="2"/>
  <c r="D8" i="2" s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DJ49" i="1" s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DJ48" i="1" s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DJ47" i="1" s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DJ46" i="1" s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DJ45" i="1" s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DJ44" i="1" s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DJ43" i="1" s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DJ42" i="1" s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DJ41" i="1" s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DJ40" i="1" s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DJ39" i="1" s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DJ38" i="1" s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DJ37" i="1" s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DJ36" i="1" s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DJ35" i="1" s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DJ34" i="1" s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DJ33" i="1" s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DJ32" i="1" s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DJ31" i="1" s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DJ29" i="1" s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DJ28" i="1" s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DJ27" i="1" s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DJ26" i="1" s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DJ25" i="1" s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DJ24" i="1" s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DJ23" i="1" s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DJ22" i="1" s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DJ21" i="1" s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DJ20" i="1" s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DJ19" i="1" s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DJ18" i="1" s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DJ17" i="1" s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DJ16" i="1" s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DJ15" i="1" s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DJ14" i="1" s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DJ13" i="1" s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DJ12" i="1" s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DJ11" i="1" s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DJ10" i="1" s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DJ9" i="1" s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DJ8" i="1" s="1"/>
  <c r="BZ49" i="1"/>
  <c r="BZ48" i="1"/>
  <c r="BZ47" i="1"/>
  <c r="BZ46" i="1"/>
  <c r="BO46" i="1" s="1"/>
  <c r="BZ45" i="1"/>
  <c r="BZ44" i="1"/>
  <c r="BZ43" i="1"/>
  <c r="BZ42" i="1"/>
  <c r="BZ41" i="1"/>
  <c r="BZ40" i="1"/>
  <c r="BZ39" i="1"/>
  <c r="BZ38" i="1"/>
  <c r="BO38" i="1" s="1"/>
  <c r="BZ37" i="1"/>
  <c r="BZ36" i="1"/>
  <c r="BZ35" i="1"/>
  <c r="BZ34" i="1"/>
  <c r="BZ33" i="1"/>
  <c r="BZ32" i="1"/>
  <c r="BZ31" i="1"/>
  <c r="BZ30" i="1"/>
  <c r="BZ29" i="1"/>
  <c r="BZ28" i="1"/>
  <c r="BZ27" i="1"/>
  <c r="BZ26" i="1"/>
  <c r="BZ25" i="1"/>
  <c r="BZ24" i="1"/>
  <c r="BZ23" i="1"/>
  <c r="BZ22" i="1"/>
  <c r="BO22" i="1" s="1"/>
  <c r="BZ21" i="1"/>
  <c r="BZ20" i="1"/>
  <c r="BZ19" i="1"/>
  <c r="BZ18" i="1"/>
  <c r="BZ17" i="1"/>
  <c r="BZ16" i="1"/>
  <c r="BZ15" i="1"/>
  <c r="BZ14" i="1"/>
  <c r="BO14" i="1" s="1"/>
  <c r="BZ13" i="1"/>
  <c r="BZ12" i="1"/>
  <c r="BZ11" i="1"/>
  <c r="BZ10" i="1"/>
  <c r="BZ9" i="1"/>
  <c r="BZ8" i="1"/>
  <c r="BU49" i="1"/>
  <c r="BU48" i="1"/>
  <c r="BU47" i="1"/>
  <c r="BU46" i="1"/>
  <c r="BU45" i="1"/>
  <c r="BU44" i="1"/>
  <c r="BU43" i="1"/>
  <c r="BU42" i="1"/>
  <c r="BU41" i="1"/>
  <c r="BU40" i="1"/>
  <c r="BU39" i="1"/>
  <c r="BU38" i="1"/>
  <c r="BU37" i="1"/>
  <c r="BU36" i="1"/>
  <c r="BU35" i="1"/>
  <c r="BU34" i="1"/>
  <c r="BU33" i="1"/>
  <c r="BU32" i="1"/>
  <c r="BU31" i="1"/>
  <c r="BU30" i="1"/>
  <c r="BU29" i="1"/>
  <c r="BU28" i="1"/>
  <c r="BU27" i="1"/>
  <c r="BU26" i="1"/>
  <c r="BU25" i="1"/>
  <c r="BU24" i="1"/>
  <c r="BU23" i="1"/>
  <c r="BU22" i="1"/>
  <c r="BU21" i="1"/>
  <c r="BU20" i="1"/>
  <c r="BU19" i="1"/>
  <c r="BU18" i="1"/>
  <c r="BU17" i="1"/>
  <c r="BU16" i="1"/>
  <c r="BU15" i="1"/>
  <c r="BU14" i="1"/>
  <c r="BU13" i="1"/>
  <c r="BU12" i="1"/>
  <c r="BU11" i="1"/>
  <c r="BU10" i="1"/>
  <c r="BU9" i="1"/>
  <c r="BU8" i="1"/>
  <c r="BP49" i="1"/>
  <c r="BO49" i="1" s="1"/>
  <c r="BP48" i="1"/>
  <c r="BO48" i="1"/>
  <c r="BP47" i="1"/>
  <c r="BP46" i="1"/>
  <c r="BP45" i="1"/>
  <c r="BO45" i="1" s="1"/>
  <c r="BP44" i="1"/>
  <c r="BO44" i="1"/>
  <c r="BP43" i="1"/>
  <c r="BP42" i="1"/>
  <c r="BP41" i="1"/>
  <c r="BO41" i="1" s="1"/>
  <c r="BP40" i="1"/>
  <c r="BO40" i="1"/>
  <c r="BP39" i="1"/>
  <c r="BP38" i="1"/>
  <c r="BP37" i="1"/>
  <c r="BO37" i="1" s="1"/>
  <c r="BP36" i="1"/>
  <c r="BO36" i="1"/>
  <c r="BP35" i="1"/>
  <c r="BP34" i="1"/>
  <c r="BP33" i="1"/>
  <c r="BO33" i="1" s="1"/>
  <c r="BP32" i="1"/>
  <c r="BO32" i="1"/>
  <c r="BP31" i="1"/>
  <c r="BP30" i="1"/>
  <c r="BO30" i="1"/>
  <c r="BP29" i="1"/>
  <c r="BO29" i="1" s="1"/>
  <c r="BP28" i="1"/>
  <c r="BO28" i="1"/>
  <c r="BP27" i="1"/>
  <c r="BO27" i="1" s="1"/>
  <c r="BP26" i="1"/>
  <c r="BP25" i="1"/>
  <c r="BO25" i="1" s="1"/>
  <c r="BP24" i="1"/>
  <c r="BO24" i="1"/>
  <c r="BP23" i="1"/>
  <c r="BP22" i="1"/>
  <c r="BP21" i="1"/>
  <c r="BO21" i="1" s="1"/>
  <c r="BP20" i="1"/>
  <c r="BO20" i="1"/>
  <c r="BP19" i="1"/>
  <c r="BO19" i="1" s="1"/>
  <c r="BP18" i="1"/>
  <c r="BP17" i="1"/>
  <c r="BO17" i="1" s="1"/>
  <c r="BP16" i="1"/>
  <c r="BO16" i="1"/>
  <c r="BP15" i="1"/>
  <c r="BP14" i="1"/>
  <c r="BP13" i="1"/>
  <c r="BO13" i="1" s="1"/>
  <c r="BP12" i="1"/>
  <c r="BO12" i="1"/>
  <c r="BP11" i="1"/>
  <c r="BP10" i="1"/>
  <c r="BP9" i="1"/>
  <c r="BO9" i="1" s="1"/>
  <c r="BP8" i="1"/>
  <c r="BO8" i="1"/>
  <c r="BH49" i="1"/>
  <c r="BG49" i="1" s="1"/>
  <c r="BF49" i="1"/>
  <c r="BH48" i="1"/>
  <c r="BG48" i="1" s="1"/>
  <c r="BF48" i="1"/>
  <c r="BH47" i="1"/>
  <c r="BG47" i="1"/>
  <c r="BF47" i="1"/>
  <c r="BH46" i="1"/>
  <c r="BG46" i="1"/>
  <c r="BF46" i="1"/>
  <c r="BH45" i="1"/>
  <c r="BG45" i="1" s="1"/>
  <c r="BF45" i="1"/>
  <c r="BH44" i="1"/>
  <c r="BG44" i="1" s="1"/>
  <c r="BF44" i="1"/>
  <c r="BH43" i="1"/>
  <c r="BG43" i="1"/>
  <c r="BF43" i="1"/>
  <c r="BH42" i="1"/>
  <c r="BG42" i="1"/>
  <c r="BF42" i="1"/>
  <c r="BH41" i="1"/>
  <c r="BG41" i="1" s="1"/>
  <c r="BF41" i="1"/>
  <c r="BH40" i="1"/>
  <c r="BG40" i="1" s="1"/>
  <c r="BF40" i="1"/>
  <c r="BH39" i="1"/>
  <c r="BG39" i="1"/>
  <c r="BF39" i="1"/>
  <c r="BH38" i="1"/>
  <c r="BG38" i="1"/>
  <c r="BF38" i="1"/>
  <c r="BH37" i="1"/>
  <c r="BG37" i="1" s="1"/>
  <c r="BF37" i="1"/>
  <c r="BH36" i="1"/>
  <c r="BG36" i="1" s="1"/>
  <c r="BF36" i="1"/>
  <c r="BH35" i="1"/>
  <c r="BG35" i="1"/>
  <c r="BF35" i="1"/>
  <c r="BH34" i="1"/>
  <c r="BG34" i="1"/>
  <c r="BF34" i="1"/>
  <c r="BH33" i="1"/>
  <c r="BG33" i="1" s="1"/>
  <c r="BF33" i="1"/>
  <c r="BH32" i="1"/>
  <c r="BG32" i="1" s="1"/>
  <c r="BF32" i="1"/>
  <c r="BH31" i="1"/>
  <c r="BG31" i="1"/>
  <c r="BF31" i="1"/>
  <c r="BH30" i="1"/>
  <c r="BG30" i="1"/>
  <c r="BF30" i="1"/>
  <c r="BH29" i="1"/>
  <c r="BG29" i="1" s="1"/>
  <c r="BF29" i="1"/>
  <c r="BH28" i="1"/>
  <c r="BG28" i="1" s="1"/>
  <c r="BF28" i="1"/>
  <c r="BH27" i="1"/>
  <c r="BG27" i="1"/>
  <c r="BF27" i="1"/>
  <c r="BH26" i="1"/>
  <c r="BG26" i="1"/>
  <c r="BF26" i="1"/>
  <c r="BH25" i="1"/>
  <c r="BG25" i="1" s="1"/>
  <c r="BF25" i="1"/>
  <c r="BH24" i="1"/>
  <c r="BG24" i="1" s="1"/>
  <c r="BF24" i="1"/>
  <c r="BH23" i="1"/>
  <c r="BG23" i="1"/>
  <c r="BF23" i="1"/>
  <c r="BH22" i="1"/>
  <c r="BG22" i="1"/>
  <c r="BF22" i="1"/>
  <c r="BH21" i="1"/>
  <c r="BG21" i="1" s="1"/>
  <c r="BF21" i="1"/>
  <c r="BH20" i="1"/>
  <c r="BG20" i="1" s="1"/>
  <c r="BF20" i="1"/>
  <c r="BH19" i="1"/>
  <c r="BG19" i="1"/>
  <c r="BF19" i="1"/>
  <c r="BH18" i="1"/>
  <c r="BG18" i="1"/>
  <c r="BF18" i="1"/>
  <c r="BH17" i="1"/>
  <c r="BG17" i="1" s="1"/>
  <c r="BF17" i="1"/>
  <c r="BH16" i="1"/>
  <c r="BG16" i="1" s="1"/>
  <c r="BF16" i="1"/>
  <c r="BH15" i="1"/>
  <c r="BG15" i="1"/>
  <c r="BF15" i="1"/>
  <c r="BH14" i="1"/>
  <c r="BG14" i="1"/>
  <c r="BF14" i="1"/>
  <c r="BH13" i="1"/>
  <c r="BG13" i="1" s="1"/>
  <c r="BF13" i="1"/>
  <c r="BH12" i="1"/>
  <c r="BG12" i="1" s="1"/>
  <c r="BF12" i="1"/>
  <c r="BH11" i="1"/>
  <c r="BG11" i="1"/>
  <c r="BF11" i="1"/>
  <c r="BH10" i="1"/>
  <c r="BG10" i="1"/>
  <c r="BF10" i="1"/>
  <c r="BH9" i="1"/>
  <c r="BG9" i="1" s="1"/>
  <c r="BF9" i="1"/>
  <c r="BH8" i="1"/>
  <c r="BG8" i="1" s="1"/>
  <c r="BF8" i="1"/>
  <c r="AX49" i="1"/>
  <c r="AX48" i="1"/>
  <c r="AX47" i="1"/>
  <c r="AX46" i="1"/>
  <c r="AM46" i="1" s="1"/>
  <c r="AX45" i="1"/>
  <c r="AX44" i="1"/>
  <c r="AX43" i="1"/>
  <c r="AX42" i="1"/>
  <c r="AX41" i="1"/>
  <c r="AX40" i="1"/>
  <c r="AX39" i="1"/>
  <c r="AX38" i="1"/>
  <c r="AM38" i="1" s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M22" i="1" s="1"/>
  <c r="AX21" i="1"/>
  <c r="AX20" i="1"/>
  <c r="AX19" i="1"/>
  <c r="AX18" i="1"/>
  <c r="AX17" i="1"/>
  <c r="AX16" i="1"/>
  <c r="AX15" i="1"/>
  <c r="AX14" i="1"/>
  <c r="AM14" i="1" s="1"/>
  <c r="AX13" i="1"/>
  <c r="AX12" i="1"/>
  <c r="AX11" i="1"/>
  <c r="AX10" i="1"/>
  <c r="AX9" i="1"/>
  <c r="AX8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N49" i="1"/>
  <c r="AM49" i="1" s="1"/>
  <c r="AN48" i="1"/>
  <c r="AM48" i="1"/>
  <c r="AN47" i="1"/>
  <c r="AN46" i="1"/>
  <c r="AN45" i="1"/>
  <c r="AM45" i="1" s="1"/>
  <c r="AN44" i="1"/>
  <c r="AM44" i="1"/>
  <c r="AN43" i="1"/>
  <c r="AN42" i="1"/>
  <c r="AN41" i="1"/>
  <c r="AM41" i="1" s="1"/>
  <c r="AN40" i="1"/>
  <c r="AM40" i="1"/>
  <c r="AN39" i="1"/>
  <c r="AN38" i="1"/>
  <c r="AN37" i="1"/>
  <c r="AM37" i="1" s="1"/>
  <c r="AN36" i="1"/>
  <c r="AM36" i="1"/>
  <c r="AN35" i="1"/>
  <c r="AN34" i="1"/>
  <c r="AN33" i="1"/>
  <c r="AM33" i="1" s="1"/>
  <c r="AN32" i="1"/>
  <c r="AM32" i="1"/>
  <c r="AN31" i="1"/>
  <c r="AN30" i="1"/>
  <c r="AM30" i="1"/>
  <c r="AN29" i="1"/>
  <c r="AM29" i="1" s="1"/>
  <c r="AN28" i="1"/>
  <c r="AM28" i="1"/>
  <c r="AN27" i="1"/>
  <c r="AM27" i="1" s="1"/>
  <c r="AN26" i="1"/>
  <c r="AN25" i="1"/>
  <c r="AM25" i="1" s="1"/>
  <c r="AN24" i="1"/>
  <c r="AM24" i="1"/>
  <c r="AN23" i="1"/>
  <c r="AN22" i="1"/>
  <c r="AN21" i="1"/>
  <c r="AM21" i="1" s="1"/>
  <c r="AN20" i="1"/>
  <c r="AM20" i="1"/>
  <c r="AN19" i="1"/>
  <c r="AM19" i="1" s="1"/>
  <c r="AN18" i="1"/>
  <c r="AN17" i="1"/>
  <c r="AM17" i="1" s="1"/>
  <c r="AN16" i="1"/>
  <c r="AM16" i="1"/>
  <c r="AN15" i="1"/>
  <c r="AN14" i="1"/>
  <c r="AN13" i="1"/>
  <c r="AM13" i="1" s="1"/>
  <c r="AN12" i="1"/>
  <c r="AM12" i="1"/>
  <c r="AN11" i="1"/>
  <c r="AN10" i="1"/>
  <c r="AN9" i="1"/>
  <c r="AM9" i="1" s="1"/>
  <c r="AN8" i="1"/>
  <c r="AM8" i="1"/>
  <c r="AF49" i="1"/>
  <c r="AE49" i="1"/>
  <c r="AD49" i="1"/>
  <c r="AC49" i="1"/>
  <c r="AB49" i="1"/>
  <c r="AA49" i="1"/>
  <c r="Z49" i="1"/>
  <c r="Y49" i="1"/>
  <c r="X49" i="1"/>
  <c r="W49" i="1"/>
  <c r="V49" i="1"/>
  <c r="AF48" i="1"/>
  <c r="AE48" i="1" s="1"/>
  <c r="AD48" i="1"/>
  <c r="AC48" i="1"/>
  <c r="AB48" i="1"/>
  <c r="AA48" i="1"/>
  <c r="Z48" i="1"/>
  <c r="Y48" i="1"/>
  <c r="X48" i="1"/>
  <c r="W48" i="1"/>
  <c r="V48" i="1"/>
  <c r="AF47" i="1"/>
  <c r="AE47" i="1"/>
  <c r="AD47" i="1"/>
  <c r="AC47" i="1"/>
  <c r="AB47" i="1"/>
  <c r="AA47" i="1"/>
  <c r="Z47" i="1"/>
  <c r="Y47" i="1"/>
  <c r="X47" i="1"/>
  <c r="W47" i="1"/>
  <c r="V47" i="1"/>
  <c r="AF46" i="1"/>
  <c r="AE46" i="1" s="1"/>
  <c r="AD46" i="1"/>
  <c r="AC46" i="1"/>
  <c r="AB46" i="1"/>
  <c r="AA46" i="1"/>
  <c r="Z46" i="1"/>
  <c r="Y46" i="1"/>
  <c r="X46" i="1"/>
  <c r="W46" i="1"/>
  <c r="V46" i="1"/>
  <c r="AF45" i="1"/>
  <c r="AE45" i="1"/>
  <c r="AD45" i="1"/>
  <c r="AC45" i="1"/>
  <c r="AB45" i="1"/>
  <c r="AA45" i="1"/>
  <c r="Z45" i="1"/>
  <c r="Y45" i="1"/>
  <c r="X45" i="1"/>
  <c r="W45" i="1"/>
  <c r="V45" i="1"/>
  <c r="AF44" i="1"/>
  <c r="AE44" i="1" s="1"/>
  <c r="AD44" i="1"/>
  <c r="AC44" i="1"/>
  <c r="AB44" i="1"/>
  <c r="AA44" i="1"/>
  <c r="Z44" i="1"/>
  <c r="Y44" i="1"/>
  <c r="X44" i="1"/>
  <c r="W44" i="1"/>
  <c r="V44" i="1"/>
  <c r="AF43" i="1"/>
  <c r="AE43" i="1"/>
  <c r="AD43" i="1"/>
  <c r="AC43" i="1"/>
  <c r="AB43" i="1"/>
  <c r="AA43" i="1"/>
  <c r="Z43" i="1"/>
  <c r="Y43" i="1"/>
  <c r="X43" i="1"/>
  <c r="W43" i="1"/>
  <c r="V43" i="1"/>
  <c r="AF42" i="1"/>
  <c r="AE42" i="1" s="1"/>
  <c r="AD42" i="1"/>
  <c r="AC42" i="1"/>
  <c r="AB42" i="1"/>
  <c r="AA42" i="1"/>
  <c r="Z42" i="1"/>
  <c r="Y42" i="1"/>
  <c r="X42" i="1"/>
  <c r="W42" i="1"/>
  <c r="V42" i="1"/>
  <c r="AF41" i="1"/>
  <c r="AE41" i="1"/>
  <c r="AD41" i="1"/>
  <c r="AC41" i="1"/>
  <c r="AB41" i="1"/>
  <c r="AA41" i="1"/>
  <c r="Z41" i="1"/>
  <c r="Y41" i="1"/>
  <c r="X41" i="1"/>
  <c r="W41" i="1"/>
  <c r="V41" i="1"/>
  <c r="AF40" i="1"/>
  <c r="AE40" i="1" s="1"/>
  <c r="AD40" i="1"/>
  <c r="AC40" i="1"/>
  <c r="AB40" i="1"/>
  <c r="AA40" i="1"/>
  <c r="Z40" i="1"/>
  <c r="Y40" i="1"/>
  <c r="X40" i="1"/>
  <c r="W40" i="1"/>
  <c r="V40" i="1"/>
  <c r="AF39" i="1"/>
  <c r="AE39" i="1"/>
  <c r="AD39" i="1"/>
  <c r="AC39" i="1"/>
  <c r="AB39" i="1"/>
  <c r="AA39" i="1"/>
  <c r="Z39" i="1"/>
  <c r="Y39" i="1"/>
  <c r="X39" i="1"/>
  <c r="W39" i="1"/>
  <c r="V39" i="1"/>
  <c r="AF38" i="1"/>
  <c r="AE38" i="1" s="1"/>
  <c r="AD38" i="1"/>
  <c r="AC38" i="1"/>
  <c r="AB38" i="1"/>
  <c r="AA38" i="1"/>
  <c r="Z38" i="1"/>
  <c r="Y38" i="1"/>
  <c r="X38" i="1"/>
  <c r="W38" i="1"/>
  <c r="V38" i="1"/>
  <c r="AF37" i="1"/>
  <c r="AE37" i="1"/>
  <c r="AD37" i="1"/>
  <c r="AC37" i="1"/>
  <c r="AB37" i="1"/>
  <c r="AA37" i="1"/>
  <c r="Z37" i="1"/>
  <c r="Y37" i="1"/>
  <c r="X37" i="1"/>
  <c r="W37" i="1"/>
  <c r="V37" i="1"/>
  <c r="AF36" i="1"/>
  <c r="AE36" i="1" s="1"/>
  <c r="AD36" i="1"/>
  <c r="AC36" i="1"/>
  <c r="AB36" i="1"/>
  <c r="AA36" i="1"/>
  <c r="Z36" i="1"/>
  <c r="Y36" i="1"/>
  <c r="X36" i="1"/>
  <c r="W36" i="1"/>
  <c r="V36" i="1"/>
  <c r="AF35" i="1"/>
  <c r="AE35" i="1"/>
  <c r="AD35" i="1"/>
  <c r="AC35" i="1"/>
  <c r="AB35" i="1"/>
  <c r="AA35" i="1"/>
  <c r="Z35" i="1"/>
  <c r="Y35" i="1"/>
  <c r="X35" i="1"/>
  <c r="W35" i="1"/>
  <c r="V35" i="1"/>
  <c r="AF34" i="1"/>
  <c r="AE34" i="1" s="1"/>
  <c r="AD34" i="1"/>
  <c r="AC34" i="1"/>
  <c r="AB34" i="1"/>
  <c r="AA34" i="1"/>
  <c r="Z34" i="1"/>
  <c r="Y34" i="1"/>
  <c r="X34" i="1"/>
  <c r="W34" i="1"/>
  <c r="V34" i="1"/>
  <c r="AF33" i="1"/>
  <c r="AE33" i="1"/>
  <c r="AD33" i="1"/>
  <c r="AC33" i="1"/>
  <c r="AB33" i="1"/>
  <c r="AA33" i="1"/>
  <c r="Z33" i="1"/>
  <c r="Y33" i="1"/>
  <c r="X33" i="1"/>
  <c r="W33" i="1"/>
  <c r="V33" i="1"/>
  <c r="AF32" i="1"/>
  <c r="AE32" i="1" s="1"/>
  <c r="AD32" i="1"/>
  <c r="AC32" i="1"/>
  <c r="AB32" i="1"/>
  <c r="AA32" i="1"/>
  <c r="Z32" i="1"/>
  <c r="Y32" i="1"/>
  <c r="X32" i="1"/>
  <c r="W32" i="1"/>
  <c r="V32" i="1"/>
  <c r="AF31" i="1"/>
  <c r="AE31" i="1"/>
  <c r="AD31" i="1"/>
  <c r="AC31" i="1"/>
  <c r="AB31" i="1"/>
  <c r="AA31" i="1"/>
  <c r="Z31" i="1"/>
  <c r="Y31" i="1"/>
  <c r="X31" i="1"/>
  <c r="W31" i="1"/>
  <c r="V31" i="1"/>
  <c r="AF30" i="1"/>
  <c r="AE30" i="1" s="1"/>
  <c r="AD30" i="1"/>
  <c r="AC30" i="1"/>
  <c r="AB30" i="1"/>
  <c r="AA30" i="1"/>
  <c r="Z30" i="1"/>
  <c r="Y30" i="1"/>
  <c r="X30" i="1"/>
  <c r="W30" i="1"/>
  <c r="V30" i="1"/>
  <c r="AF29" i="1"/>
  <c r="AE29" i="1"/>
  <c r="AD29" i="1"/>
  <c r="AC29" i="1"/>
  <c r="AB29" i="1"/>
  <c r="AA29" i="1"/>
  <c r="Z29" i="1"/>
  <c r="Y29" i="1"/>
  <c r="X29" i="1"/>
  <c r="W29" i="1"/>
  <c r="V29" i="1"/>
  <c r="AF28" i="1"/>
  <c r="AE28" i="1" s="1"/>
  <c r="AD28" i="1"/>
  <c r="AC28" i="1"/>
  <c r="AB28" i="1"/>
  <c r="AA28" i="1"/>
  <c r="Z28" i="1"/>
  <c r="Y28" i="1"/>
  <c r="X28" i="1"/>
  <c r="W28" i="1"/>
  <c r="V28" i="1"/>
  <c r="AF27" i="1"/>
  <c r="AE27" i="1"/>
  <c r="AD27" i="1"/>
  <c r="AC27" i="1"/>
  <c r="AB27" i="1"/>
  <c r="AA27" i="1"/>
  <c r="Z27" i="1"/>
  <c r="Y27" i="1"/>
  <c r="X27" i="1"/>
  <c r="W27" i="1"/>
  <c r="V27" i="1"/>
  <c r="AF26" i="1"/>
  <c r="AE26" i="1" s="1"/>
  <c r="AD26" i="1"/>
  <c r="AC26" i="1"/>
  <c r="AB26" i="1"/>
  <c r="AA26" i="1"/>
  <c r="Z26" i="1"/>
  <c r="Y26" i="1"/>
  <c r="X26" i="1"/>
  <c r="W26" i="1"/>
  <c r="V26" i="1"/>
  <c r="AF25" i="1"/>
  <c r="AE25" i="1"/>
  <c r="AD25" i="1"/>
  <c r="AC25" i="1"/>
  <c r="AB25" i="1"/>
  <c r="AA25" i="1"/>
  <c r="Z25" i="1"/>
  <c r="Y25" i="1"/>
  <c r="X25" i="1"/>
  <c r="W25" i="1"/>
  <c r="V25" i="1"/>
  <c r="AF24" i="1"/>
  <c r="AE24" i="1" s="1"/>
  <c r="AD24" i="1"/>
  <c r="AC24" i="1"/>
  <c r="AB24" i="1"/>
  <c r="AA24" i="1"/>
  <c r="Z24" i="1"/>
  <c r="Y24" i="1"/>
  <c r="X24" i="1"/>
  <c r="W24" i="1"/>
  <c r="V24" i="1"/>
  <c r="AF23" i="1"/>
  <c r="AE23" i="1"/>
  <c r="AD23" i="1"/>
  <c r="AC23" i="1"/>
  <c r="AB23" i="1"/>
  <c r="AA23" i="1"/>
  <c r="Z23" i="1"/>
  <c r="Y23" i="1"/>
  <c r="X23" i="1"/>
  <c r="W23" i="1"/>
  <c r="V23" i="1"/>
  <c r="AF22" i="1"/>
  <c r="AE22" i="1" s="1"/>
  <c r="AD22" i="1"/>
  <c r="AC22" i="1"/>
  <c r="AB22" i="1"/>
  <c r="AA22" i="1"/>
  <c r="Z22" i="1"/>
  <c r="Y22" i="1"/>
  <c r="X22" i="1"/>
  <c r="W22" i="1"/>
  <c r="V22" i="1"/>
  <c r="AF21" i="1"/>
  <c r="AE21" i="1"/>
  <c r="AD21" i="1"/>
  <c r="AC21" i="1"/>
  <c r="AB21" i="1"/>
  <c r="AA21" i="1"/>
  <c r="Z21" i="1"/>
  <c r="Y21" i="1"/>
  <c r="X21" i="1"/>
  <c r="W21" i="1"/>
  <c r="V21" i="1"/>
  <c r="AF20" i="1"/>
  <c r="AE20" i="1" s="1"/>
  <c r="AD20" i="1"/>
  <c r="AC20" i="1"/>
  <c r="AB20" i="1"/>
  <c r="AA20" i="1"/>
  <c r="Z20" i="1"/>
  <c r="Y20" i="1"/>
  <c r="X20" i="1"/>
  <c r="W20" i="1"/>
  <c r="V20" i="1"/>
  <c r="AF19" i="1"/>
  <c r="AE19" i="1"/>
  <c r="AD19" i="1"/>
  <c r="AC19" i="1"/>
  <c r="AB19" i="1"/>
  <c r="AA19" i="1"/>
  <c r="Z19" i="1"/>
  <c r="Y19" i="1"/>
  <c r="X19" i="1"/>
  <c r="W19" i="1"/>
  <c r="V19" i="1"/>
  <c r="AF18" i="1"/>
  <c r="AE18" i="1" s="1"/>
  <c r="AD18" i="1"/>
  <c r="AC18" i="1"/>
  <c r="AB18" i="1"/>
  <c r="AA18" i="1"/>
  <c r="Z18" i="1"/>
  <c r="Y18" i="1"/>
  <c r="X18" i="1"/>
  <c r="W18" i="1"/>
  <c r="V18" i="1"/>
  <c r="AF17" i="1"/>
  <c r="AE17" i="1"/>
  <c r="AD17" i="1"/>
  <c r="AC17" i="1"/>
  <c r="AB17" i="1"/>
  <c r="AA17" i="1"/>
  <c r="Z17" i="1"/>
  <c r="Y17" i="1"/>
  <c r="X17" i="1"/>
  <c r="W17" i="1"/>
  <c r="V17" i="1"/>
  <c r="AF16" i="1"/>
  <c r="AE16" i="1" s="1"/>
  <c r="AD16" i="1"/>
  <c r="AC16" i="1"/>
  <c r="AB16" i="1"/>
  <c r="AA16" i="1"/>
  <c r="Z16" i="1"/>
  <c r="Y16" i="1"/>
  <c r="X16" i="1"/>
  <c r="W16" i="1"/>
  <c r="V16" i="1"/>
  <c r="AF15" i="1"/>
  <c r="AE15" i="1"/>
  <c r="AD15" i="1"/>
  <c r="AC15" i="1"/>
  <c r="AB15" i="1"/>
  <c r="AA15" i="1"/>
  <c r="Z15" i="1"/>
  <c r="Y15" i="1"/>
  <c r="X15" i="1"/>
  <c r="W15" i="1"/>
  <c r="V15" i="1"/>
  <c r="AF14" i="1"/>
  <c r="AE14" i="1" s="1"/>
  <c r="AD14" i="1"/>
  <c r="AC14" i="1"/>
  <c r="AB14" i="1"/>
  <c r="AA14" i="1"/>
  <c r="Z14" i="1"/>
  <c r="Y14" i="1"/>
  <c r="X14" i="1"/>
  <c r="W14" i="1"/>
  <c r="V14" i="1"/>
  <c r="AF13" i="1"/>
  <c r="AE13" i="1"/>
  <c r="AD13" i="1"/>
  <c r="AC13" i="1"/>
  <c r="AB13" i="1"/>
  <c r="AA13" i="1"/>
  <c r="Z13" i="1"/>
  <c r="Y13" i="1"/>
  <c r="X13" i="1"/>
  <c r="W13" i="1"/>
  <c r="V13" i="1"/>
  <c r="AF12" i="1"/>
  <c r="AE12" i="1" s="1"/>
  <c r="AD12" i="1"/>
  <c r="AC12" i="1"/>
  <c r="AB12" i="1"/>
  <c r="AA12" i="1"/>
  <c r="Z12" i="1"/>
  <c r="Y12" i="1"/>
  <c r="X12" i="1"/>
  <c r="W12" i="1"/>
  <c r="V12" i="1"/>
  <c r="AF11" i="1"/>
  <c r="AE11" i="1"/>
  <c r="AD11" i="1"/>
  <c r="AC11" i="1"/>
  <c r="AB11" i="1"/>
  <c r="AA11" i="1"/>
  <c r="Z11" i="1"/>
  <c r="Y11" i="1"/>
  <c r="X11" i="1"/>
  <c r="W11" i="1"/>
  <c r="V11" i="1"/>
  <c r="AF10" i="1"/>
  <c r="AE10" i="1" s="1"/>
  <c r="AD10" i="1"/>
  <c r="AC10" i="1"/>
  <c r="AB10" i="1"/>
  <c r="AA10" i="1"/>
  <c r="Z10" i="1"/>
  <c r="Y10" i="1"/>
  <c r="X10" i="1"/>
  <c r="W10" i="1"/>
  <c r="V10" i="1"/>
  <c r="AF9" i="1"/>
  <c r="AE9" i="1"/>
  <c r="AD9" i="1"/>
  <c r="AC9" i="1"/>
  <c r="AB9" i="1"/>
  <c r="AA9" i="1"/>
  <c r="Z9" i="1"/>
  <c r="Y9" i="1"/>
  <c r="X9" i="1"/>
  <c r="W9" i="1"/>
  <c r="V9" i="1"/>
  <c r="AF8" i="1"/>
  <c r="AE8" i="1" s="1"/>
  <c r="AD8" i="1"/>
  <c r="AC8" i="1"/>
  <c r="AB8" i="1"/>
  <c r="AA8" i="1"/>
  <c r="Z8" i="1"/>
  <c r="Y8" i="1"/>
  <c r="X8" i="1"/>
  <c r="W8" i="1"/>
  <c r="V8" i="1"/>
  <c r="N49" i="1"/>
  <c r="M49" i="1" s="1"/>
  <c r="N48" i="1"/>
  <c r="M48" i="1"/>
  <c r="N47" i="1"/>
  <c r="M47" i="1" s="1"/>
  <c r="N46" i="1"/>
  <c r="M46" i="1"/>
  <c r="N45" i="1"/>
  <c r="M45" i="1" s="1"/>
  <c r="N44" i="1"/>
  <c r="M44" i="1"/>
  <c r="N43" i="1"/>
  <c r="M43" i="1" s="1"/>
  <c r="N42" i="1"/>
  <c r="M42" i="1"/>
  <c r="N41" i="1"/>
  <c r="M41" i="1" s="1"/>
  <c r="N40" i="1"/>
  <c r="M40" i="1"/>
  <c r="N39" i="1"/>
  <c r="M39" i="1" s="1"/>
  <c r="N38" i="1"/>
  <c r="M38" i="1"/>
  <c r="N37" i="1"/>
  <c r="M37" i="1" s="1"/>
  <c r="N36" i="1"/>
  <c r="M36" i="1"/>
  <c r="N35" i="1"/>
  <c r="M35" i="1" s="1"/>
  <c r="N34" i="1"/>
  <c r="M34" i="1"/>
  <c r="N33" i="1"/>
  <c r="M33" i="1" s="1"/>
  <c r="N32" i="1"/>
  <c r="M32" i="1"/>
  <c r="N31" i="1"/>
  <c r="M31" i="1" s="1"/>
  <c r="N30" i="1"/>
  <c r="M30" i="1"/>
  <c r="N29" i="1"/>
  <c r="M29" i="1" s="1"/>
  <c r="N28" i="1"/>
  <c r="M28" i="1"/>
  <c r="N27" i="1"/>
  <c r="M27" i="1" s="1"/>
  <c r="N26" i="1"/>
  <c r="M26" i="1"/>
  <c r="N25" i="1"/>
  <c r="M25" i="1" s="1"/>
  <c r="N24" i="1"/>
  <c r="M24" i="1"/>
  <c r="N23" i="1"/>
  <c r="M23" i="1" s="1"/>
  <c r="N22" i="1"/>
  <c r="M22" i="1"/>
  <c r="N21" i="1"/>
  <c r="M21" i="1" s="1"/>
  <c r="N20" i="1"/>
  <c r="M20" i="1"/>
  <c r="N19" i="1"/>
  <c r="M19" i="1" s="1"/>
  <c r="N18" i="1"/>
  <c r="M18" i="1"/>
  <c r="N17" i="1"/>
  <c r="M17" i="1" s="1"/>
  <c r="N16" i="1"/>
  <c r="M16" i="1"/>
  <c r="N15" i="1"/>
  <c r="M15" i="1" s="1"/>
  <c r="N14" i="1"/>
  <c r="M14" i="1"/>
  <c r="N13" i="1"/>
  <c r="M13" i="1" s="1"/>
  <c r="N12" i="1"/>
  <c r="M12" i="1"/>
  <c r="N11" i="1"/>
  <c r="M11" i="1" s="1"/>
  <c r="N10" i="1"/>
  <c r="M10" i="1"/>
  <c r="N9" i="1"/>
  <c r="M9" i="1" s="1"/>
  <c r="N8" i="1"/>
  <c r="M8" i="1"/>
  <c r="E49" i="1"/>
  <c r="D49" i="1" s="1"/>
  <c r="E48" i="1"/>
  <c r="D48" i="1"/>
  <c r="E47" i="1"/>
  <c r="D47" i="1" s="1"/>
  <c r="E46" i="1"/>
  <c r="D46" i="1"/>
  <c r="E45" i="1"/>
  <c r="D45" i="1" s="1"/>
  <c r="E44" i="1"/>
  <c r="D44" i="1"/>
  <c r="E43" i="1"/>
  <c r="D43" i="1" s="1"/>
  <c r="E42" i="1"/>
  <c r="D42" i="1"/>
  <c r="E41" i="1"/>
  <c r="D41" i="1" s="1"/>
  <c r="E40" i="1"/>
  <c r="D40" i="1"/>
  <c r="E39" i="1"/>
  <c r="D39" i="1" s="1"/>
  <c r="E38" i="1"/>
  <c r="D38" i="1"/>
  <c r="E37" i="1"/>
  <c r="D37" i="1" s="1"/>
  <c r="E36" i="1"/>
  <c r="D36" i="1"/>
  <c r="E35" i="1"/>
  <c r="D35" i="1" s="1"/>
  <c r="E34" i="1"/>
  <c r="D34" i="1"/>
  <c r="E33" i="1"/>
  <c r="D33" i="1" s="1"/>
  <c r="E32" i="1"/>
  <c r="D32" i="1"/>
  <c r="E31" i="1"/>
  <c r="D31" i="1" s="1"/>
  <c r="E30" i="1"/>
  <c r="D30" i="1"/>
  <c r="E29" i="1"/>
  <c r="D29" i="1" s="1"/>
  <c r="E28" i="1"/>
  <c r="D28" i="1"/>
  <c r="E27" i="1"/>
  <c r="D27" i="1" s="1"/>
  <c r="E26" i="1"/>
  <c r="D26" i="1"/>
  <c r="E25" i="1"/>
  <c r="D25" i="1" s="1"/>
  <c r="E24" i="1"/>
  <c r="D24" i="1"/>
  <c r="E23" i="1"/>
  <c r="D23" i="1" s="1"/>
  <c r="E22" i="1"/>
  <c r="D22" i="1"/>
  <c r="E21" i="1"/>
  <c r="D21" i="1" s="1"/>
  <c r="E20" i="1"/>
  <c r="D20" i="1"/>
  <c r="E19" i="1"/>
  <c r="D19" i="1" s="1"/>
  <c r="E18" i="1"/>
  <c r="D18" i="1"/>
  <c r="E17" i="1"/>
  <c r="D17" i="1" s="1"/>
  <c r="E16" i="1"/>
  <c r="D16" i="1"/>
  <c r="E15" i="1"/>
  <c r="D15" i="1" s="1"/>
  <c r="E14" i="1"/>
  <c r="D14" i="1"/>
  <c r="E13" i="1"/>
  <c r="D13" i="1" s="1"/>
  <c r="E12" i="1"/>
  <c r="D12" i="1"/>
  <c r="E11" i="1"/>
  <c r="D11" i="1" s="1"/>
  <c r="E10" i="1"/>
  <c r="D10" i="1"/>
  <c r="E9" i="1"/>
  <c r="D9" i="1" s="1"/>
  <c r="E8" i="1"/>
  <c r="D8" i="1"/>
  <c r="AN15" i="4" l="1"/>
  <c r="AN23" i="4"/>
  <c r="AN31" i="4"/>
  <c r="AN39" i="4"/>
  <c r="AN47" i="4"/>
  <c r="AN55" i="4"/>
  <c r="AN8" i="4"/>
  <c r="AN14" i="4"/>
  <c r="AN24" i="4"/>
  <c r="AN30" i="4"/>
  <c r="AN40" i="4"/>
  <c r="AN46" i="4"/>
  <c r="AN56" i="4"/>
  <c r="AN11" i="4"/>
  <c r="AN19" i="4"/>
  <c r="AN27" i="4"/>
  <c r="AN35" i="4"/>
  <c r="AN43" i="4"/>
  <c r="AN51" i="4"/>
  <c r="AN12" i="4"/>
  <c r="AN28" i="4"/>
  <c r="AN44" i="4"/>
  <c r="L11" i="4"/>
  <c r="L19" i="4"/>
  <c r="L23" i="4"/>
  <c r="L31" i="4"/>
  <c r="L39" i="4"/>
  <c r="L43" i="4"/>
  <c r="L47" i="4"/>
  <c r="L51" i="4"/>
  <c r="L8" i="4"/>
  <c r="L12" i="4"/>
  <c r="L16" i="4"/>
  <c r="L20" i="4"/>
  <c r="L24" i="4"/>
  <c r="L28" i="4"/>
  <c r="L32" i="4"/>
  <c r="L36" i="4"/>
  <c r="L40" i="4"/>
  <c r="L44" i="4"/>
  <c r="L48" i="4"/>
  <c r="L52" i="4"/>
  <c r="L56" i="4"/>
  <c r="L15" i="4"/>
  <c r="L27" i="4"/>
  <c r="L35" i="4"/>
  <c r="L55" i="4"/>
  <c r="BO9" i="2"/>
  <c r="BO13" i="2"/>
  <c r="BO8" i="2"/>
  <c r="BO16" i="2"/>
  <c r="BO14" i="2"/>
  <c r="AM14" i="2"/>
  <c r="AM9" i="2"/>
  <c r="AM13" i="2"/>
  <c r="BO11" i="1"/>
  <c r="BO43" i="1"/>
  <c r="BO10" i="1"/>
  <c r="BO18" i="1"/>
  <c r="BO26" i="1"/>
  <c r="BO34" i="1"/>
  <c r="BO42" i="1"/>
  <c r="BO35" i="1"/>
  <c r="BO15" i="1"/>
  <c r="BO23" i="1"/>
  <c r="BO31" i="1"/>
  <c r="BO39" i="1"/>
  <c r="BO47" i="1"/>
  <c r="AM11" i="1"/>
  <c r="AM43" i="1"/>
  <c r="AM10" i="1"/>
  <c r="AM18" i="1"/>
  <c r="AM26" i="1"/>
  <c r="AM34" i="1"/>
  <c r="AM42" i="1"/>
  <c r="AM35" i="1"/>
  <c r="AM15" i="1"/>
  <c r="AM23" i="1"/>
  <c r="AM31" i="1"/>
  <c r="AM39" i="1"/>
  <c r="AM47" i="1"/>
  <c r="AH250" i="8"/>
  <c r="AH249" i="8"/>
  <c r="AH248" i="8"/>
  <c r="AH247" i="8"/>
  <c r="AH246" i="8"/>
  <c r="AH245" i="8"/>
  <c r="AH244" i="8"/>
  <c r="AH243" i="8"/>
  <c r="AH242" i="8"/>
  <c r="AH241" i="8"/>
  <c r="AH240" i="8"/>
  <c r="AH239" i="8"/>
  <c r="AH238" i="8"/>
  <c r="AH237" i="8"/>
  <c r="AH236" i="8"/>
  <c r="AH235" i="8"/>
  <c r="AH234" i="8"/>
  <c r="AH233" i="8"/>
  <c r="AH232" i="8"/>
  <c r="AH231" i="8"/>
  <c r="AH230" i="8"/>
  <c r="AH229" i="8"/>
  <c r="AH228" i="8"/>
  <c r="AH227" i="8"/>
  <c r="AH226" i="8"/>
  <c r="AH225" i="8"/>
  <c r="AH224" i="8"/>
  <c r="AH223" i="8"/>
  <c r="AH222" i="8"/>
  <c r="AH221" i="8"/>
  <c r="AH220" i="8"/>
  <c r="AH219" i="8"/>
  <c r="AH218" i="8"/>
  <c r="AH217" i="8"/>
  <c r="AH216" i="8"/>
  <c r="AH215" i="8"/>
  <c r="AH214" i="8"/>
  <c r="AH213" i="8"/>
  <c r="AH212" i="8"/>
  <c r="AH211" i="8"/>
  <c r="AH210" i="8"/>
  <c r="AH209" i="8"/>
  <c r="AH208" i="8"/>
  <c r="AH207" i="8"/>
  <c r="AH206" i="8"/>
  <c r="AH205" i="8"/>
  <c r="AH204" i="8"/>
  <c r="AH203" i="8"/>
  <c r="AH202" i="8"/>
  <c r="AH201" i="8"/>
  <c r="AH200" i="8"/>
  <c r="AH199" i="8"/>
  <c r="AH198" i="8"/>
  <c r="AH197" i="8"/>
  <c r="AH196" i="8"/>
  <c r="AH195" i="8"/>
  <c r="AH194" i="8"/>
  <c r="AH193" i="8"/>
  <c r="AH192" i="8"/>
  <c r="AH191" i="8"/>
  <c r="AH190" i="8"/>
  <c r="AH189" i="8"/>
  <c r="AH188" i="8"/>
  <c r="AH187" i="8"/>
  <c r="AH186" i="8"/>
  <c r="AH185" i="8"/>
  <c r="AH184" i="8"/>
  <c r="AH183" i="8"/>
  <c r="AH182" i="8"/>
  <c r="AH181" i="8"/>
  <c r="AH180" i="8"/>
  <c r="AH179" i="8"/>
  <c r="AH178" i="8"/>
  <c r="AH177" i="8"/>
  <c r="AH176" i="8"/>
  <c r="AH175" i="8"/>
  <c r="AH174" i="8"/>
  <c r="AH173" i="8"/>
  <c r="AH172" i="8"/>
  <c r="AH171" i="8"/>
  <c r="AH170" i="8"/>
  <c r="AH169" i="8"/>
  <c r="AH168" i="8"/>
  <c r="AH167" i="8"/>
  <c r="AH166" i="8"/>
  <c r="AH165" i="8"/>
  <c r="AH164" i="8"/>
  <c r="AH163" i="8"/>
  <c r="AH162" i="8"/>
  <c r="AH161" i="8"/>
  <c r="AH160" i="8"/>
  <c r="AH159" i="8"/>
  <c r="AH158" i="8"/>
  <c r="AH157" i="8"/>
  <c r="AH156" i="8"/>
  <c r="AH155" i="8"/>
  <c r="AH154" i="8"/>
  <c r="AH153" i="8"/>
  <c r="AH152" i="8"/>
  <c r="AH151" i="8"/>
  <c r="AH150" i="8"/>
  <c r="AH149" i="8"/>
  <c r="AH148" i="8"/>
  <c r="AH147" i="8"/>
  <c r="AH146" i="8"/>
  <c r="AH145" i="8"/>
  <c r="AH144" i="8"/>
  <c r="AH143" i="8"/>
  <c r="AH142" i="8"/>
  <c r="AH141" i="8"/>
  <c r="AH140" i="8"/>
  <c r="AH139" i="8"/>
  <c r="AH138" i="8"/>
  <c r="AH137" i="8"/>
  <c r="AH136" i="8"/>
  <c r="AH135" i="8"/>
  <c r="AH134" i="8"/>
  <c r="AH133" i="8"/>
  <c r="AH132" i="8"/>
  <c r="AH131" i="8"/>
  <c r="AH130" i="8"/>
  <c r="AH129" i="8"/>
  <c r="AH128" i="8"/>
  <c r="AH127" i="8"/>
  <c r="AH126" i="8"/>
  <c r="AH125" i="8"/>
  <c r="AH124" i="8"/>
  <c r="AH123" i="8"/>
  <c r="AH122" i="8"/>
  <c r="AH121" i="8"/>
  <c r="AH120" i="8"/>
  <c r="AH119" i="8"/>
  <c r="AH118" i="8"/>
  <c r="AH117" i="8"/>
  <c r="AH116" i="8"/>
  <c r="AH115" i="8"/>
  <c r="AH114" i="8"/>
  <c r="AH113" i="8"/>
  <c r="AH112" i="8"/>
  <c r="AH111" i="8"/>
  <c r="AH110" i="8"/>
  <c r="AH109" i="8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1" i="8"/>
  <c r="AH20" i="8"/>
  <c r="AH19" i="8"/>
  <c r="AH18" i="8"/>
  <c r="AH17" i="8"/>
  <c r="AH16" i="8"/>
  <c r="AH15" i="8"/>
  <c r="AH14" i="8"/>
  <c r="AH13" i="8"/>
  <c r="AH12" i="8"/>
  <c r="AH11" i="8"/>
  <c r="AH10" i="8"/>
  <c r="AH9" i="8"/>
  <c r="AH8" i="8"/>
  <c r="AH7" i="8"/>
  <c r="AH6" i="8"/>
  <c r="AH5" i="8"/>
  <c r="AI2" i="8"/>
  <c r="AD2" i="8"/>
  <c r="AF2" i="8" s="1"/>
  <c r="AC2" i="8"/>
  <c r="L2" i="8"/>
  <c r="M2" i="8" s="1"/>
  <c r="C1" i="8"/>
  <c r="B1" i="8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7" i="6"/>
  <c r="A7" i="6"/>
  <c r="C1" i="6"/>
  <c r="B1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7" i="5"/>
  <c r="A7" i="5"/>
  <c r="C1" i="5"/>
  <c r="B1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7" i="4"/>
  <c r="A7" i="4"/>
  <c r="C1" i="4"/>
  <c r="B1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B7" i="3"/>
  <c r="A7" i="3"/>
  <c r="C1" i="3"/>
  <c r="B1" i="3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E7" i="2"/>
  <c r="BF7" i="2" s="1"/>
  <c r="DJ7" i="2" s="1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B7" i="2"/>
  <c r="A7" i="2"/>
  <c r="C1" i="2"/>
  <c r="B1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C1" i="1"/>
  <c r="B1" i="1"/>
  <c r="AF58" i="8" l="1"/>
  <c r="AF50" i="8"/>
  <c r="AF42" i="8"/>
  <c r="AF34" i="8"/>
  <c r="AF26" i="8"/>
  <c r="AF18" i="8"/>
  <c r="AF10" i="8"/>
  <c r="AF57" i="8"/>
  <c r="AF49" i="8"/>
  <c r="AF41" i="8"/>
  <c r="AF33" i="8"/>
  <c r="AF25" i="8"/>
  <c r="AF17" i="8"/>
  <c r="AF9" i="8"/>
  <c r="AF56" i="8"/>
  <c r="AF48" i="8"/>
  <c r="AF40" i="8"/>
  <c r="AF32" i="8"/>
  <c r="AF24" i="8"/>
  <c r="AF16" i="8"/>
  <c r="AF8" i="8"/>
  <c r="AF55" i="8"/>
  <c r="AF47" i="8"/>
  <c r="AF39" i="8"/>
  <c r="AF31" i="8"/>
  <c r="AF23" i="8"/>
  <c r="AF15" i="8"/>
  <c r="AF7" i="8"/>
  <c r="AF62" i="8"/>
  <c r="AF54" i="8"/>
  <c r="AF46" i="8"/>
  <c r="AF38" i="8"/>
  <c r="AF30" i="8"/>
  <c r="AF22" i="8"/>
  <c r="AF14" i="8"/>
  <c r="AF61" i="8"/>
  <c r="AF53" i="8"/>
  <c r="AF45" i="8"/>
  <c r="AF37" i="8"/>
  <c r="AF29" i="8"/>
  <c r="AF21" i="8"/>
  <c r="AF13" i="8"/>
  <c r="AF60" i="8"/>
  <c r="AF52" i="8"/>
  <c r="AF44" i="8"/>
  <c r="AF36" i="8"/>
  <c r="AF28" i="8"/>
  <c r="AF20" i="8"/>
  <c r="AF12" i="8"/>
  <c r="AF59" i="8"/>
  <c r="AF51" i="8"/>
  <c r="AF43" i="8"/>
  <c r="AF35" i="8"/>
  <c r="AF27" i="8"/>
  <c r="AF19" i="8"/>
  <c r="AF11" i="8"/>
  <c r="E11" i="8" l="1"/>
  <c r="E20" i="8" s="1"/>
  <c r="F12" i="8"/>
  <c r="L15" i="8"/>
  <c r="L23" i="8"/>
  <c r="M8" i="8"/>
  <c r="M18" i="8"/>
  <c r="M26" i="8"/>
  <c r="E12" i="8"/>
  <c r="F15" i="8"/>
  <c r="L16" i="8"/>
  <c r="L24" i="8"/>
  <c r="M9" i="8"/>
  <c r="M19" i="8"/>
  <c r="M27" i="8"/>
  <c r="E15" i="8"/>
  <c r="L7" i="8"/>
  <c r="L17" i="8"/>
  <c r="L25" i="8"/>
  <c r="M10" i="8"/>
  <c r="M20" i="8"/>
  <c r="M28" i="8"/>
  <c r="F7" i="8"/>
  <c r="L8" i="8"/>
  <c r="L18" i="8"/>
  <c r="L26" i="8"/>
  <c r="M11" i="8"/>
  <c r="M21" i="8"/>
  <c r="M31" i="8"/>
  <c r="E7" i="8"/>
  <c r="F8" i="8"/>
  <c r="L9" i="8"/>
  <c r="L19" i="8"/>
  <c r="L27" i="8"/>
  <c r="M12" i="8"/>
  <c r="F21" i="8" s="1"/>
  <c r="M22" i="8"/>
  <c r="E8" i="8"/>
  <c r="F9" i="8"/>
  <c r="L10" i="8"/>
  <c r="L20" i="8"/>
  <c r="L28" i="8"/>
  <c r="M15" i="8"/>
  <c r="M23" i="8"/>
  <c r="E9" i="8"/>
  <c r="F10" i="8"/>
  <c r="L11" i="8"/>
  <c r="L21" i="8"/>
  <c r="L31" i="8"/>
  <c r="M16" i="8"/>
  <c r="M24" i="8"/>
  <c r="E10" i="8"/>
  <c r="F11" i="8"/>
  <c r="F20" i="8" s="1"/>
  <c r="L12" i="8"/>
  <c r="L22" i="8"/>
  <c r="M7" i="8"/>
  <c r="M13" i="8" s="1"/>
  <c r="M17" i="8"/>
  <c r="M25" i="8"/>
  <c r="M32" i="8" l="1"/>
  <c r="F13" i="8"/>
  <c r="M14" i="8"/>
  <c r="M29" i="8"/>
  <c r="M30" i="8" s="1"/>
  <c r="E13" i="8"/>
  <c r="E21" i="8"/>
  <c r="L13" i="8"/>
  <c r="L29" i="8"/>
  <c r="L30" i="8" s="1"/>
  <c r="F14" i="8" l="1"/>
  <c r="F17" i="8" s="1"/>
  <c r="F16" i="8"/>
  <c r="E14" i="8"/>
  <c r="E17" i="8" s="1"/>
  <c r="E16" i="8"/>
  <c r="L14" i="8"/>
  <c r="L33" i="8" s="1"/>
  <c r="L32" i="8"/>
  <c r="M33" i="8"/>
</calcChain>
</file>

<file path=xl/sharedStrings.xml><?xml version="1.0" encoding="utf-8"?>
<sst xmlns="http://schemas.openxmlformats.org/spreadsheetml/2006/main" count="2481" uniqueCount="485">
  <si>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</si>
  <si>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</si>
  <si>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</si>
  <si>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</si>
  <si>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</si>
  <si>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</si>
  <si>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</si>
  <si>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</si>
  <si>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</si>
  <si>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</si>
  <si>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</si>
  <si>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</si>
  <si>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</si>
  <si>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</si>
  <si>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</si>
  <si>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</si>
  <si>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</si>
  <si>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</si>
  <si>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</si>
  <si>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</si>
  <si>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</si>
  <si>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</si>
  <si>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</si>
  <si>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</si>
  <si>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</si>
  <si>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</si>
  <si>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</si>
  <si>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</si>
  <si>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</si>
  <si>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</si>
  <si>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</si>
  <si>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</si>
  <si>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</si>
  <si>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</si>
  <si>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</si>
  <si>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</si>
  <si>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</si>
  <si>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</si>
  <si>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</si>
  <si>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</si>
  <si>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</si>
  <si>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</si>
  <si>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</si>
  <si>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</si>
  <si>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</si>
  <si>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</si>
  <si>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</si>
  <si>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</si>
  <si>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</si>
  <si>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</si>
  <si>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</si>
  <si>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</si>
  <si>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</si>
  <si>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</si>
  <si>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</si>
  <si>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</si>
  <si>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</si>
  <si>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</si>
  <si>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</si>
  <si>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</si>
  <si>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</si>
  <si>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</si>
  <si>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</si>
  <si>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</si>
  <si>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</si>
  <si>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</si>
  <si>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</si>
  <si>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</si>
  <si>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</si>
  <si>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</si>
  <si>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</si>
  <si>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</si>
  <si>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</si>
  <si>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</si>
  <si>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</si>
  <si>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</si>
  <si>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</si>
  <si>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</si>
  <si>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</si>
  <si>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</si>
  <si>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</si>
  <si>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</si>
  <si>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</si>
  <si>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</si>
  <si>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</si>
  <si>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</si>
  <si>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</si>
  <si>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</si>
  <si>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</si>
  <si>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</si>
  <si>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</si>
  <si>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</si>
  <si>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</si>
  <si>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</si>
  <si>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</si>
  <si>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</si>
  <si>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</si>
  <si>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</si>
  <si>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</si>
  <si>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</si>
  <si>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</si>
  <si>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</si>
  <si>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</si>
  <si>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</si>
  <si>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</si>
  <si>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</si>
  <si>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</si>
  <si>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</si>
  <si>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</si>
  <si>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</si>
  <si>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</si>
  <si>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</si>
  <si>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</si>
  <si>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</si>
  <si>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</si>
  <si>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</si>
  <si>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</si>
  <si>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</si>
  <si>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</si>
  <si>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</si>
  <si>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</si>
  <si>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</si>
  <si>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</si>
  <si>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</si>
  <si>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</si>
  <si>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</si>
  <si>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</si>
  <si>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</si>
  <si>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</si>
  <si>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</si>
  <si>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</si>
  <si>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</si>
  <si>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</si>
  <si>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</si>
  <si>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</si>
  <si>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</si>
  <si>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</si>
  <si>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</si>
  <si>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</si>
  <si>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</si>
  <si>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</si>
  <si>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</si>
  <si>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</si>
  <si>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</si>
  <si>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</si>
  <si>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</si>
  <si>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</si>
  <si>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</si>
  <si>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</si>
  <si>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</si>
  <si>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</si>
  <si>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</si>
  <si>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</si>
  <si>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</si>
  <si>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</si>
  <si>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</si>
  <si>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</si>
  <si>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</si>
  <si>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</si>
  <si>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</si>
  <si>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</si>
  <si>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</si>
  <si>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</si>
  <si>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</si>
  <si>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</si>
  <si>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</si>
  <si>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</si>
  <si>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</si>
  <si>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</si>
  <si>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</si>
  <si>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</si>
  <si>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</si>
  <si>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</si>
  <si>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</si>
  <si>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</si>
  <si>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</si>
  <si>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</si>
  <si>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</si>
  <si>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</si>
  <si>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</si>
  <si>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</si>
  <si>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</si>
  <si>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</si>
  <si>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</si>
  <si>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</si>
  <si>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</si>
  <si>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</si>
  <si>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</si>
  <si>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</si>
  <si>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</si>
  <si>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</si>
  <si>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</si>
  <si>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</si>
  <si>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</si>
  <si>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</si>
  <si>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</si>
  <si>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</si>
  <si>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</si>
  <si>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</si>
  <si>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</si>
  <si>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</si>
  <si>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</si>
  <si>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</si>
  <si>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</si>
  <si>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</si>
  <si>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</si>
  <si>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</si>
  <si>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</si>
  <si>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</si>
  <si>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</si>
  <si>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</si>
  <si>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</si>
  <si>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</si>
  <si>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</si>
  <si>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</si>
  <si>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</si>
  <si>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</si>
  <si>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</si>
  <si>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</si>
  <si>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</si>
  <si>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</si>
  <si>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</si>
  <si>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</si>
  <si>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</si>
  <si>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</si>
  <si>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</si>
  <si>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</si>
  <si>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</si>
  <si>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</si>
  <si>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</si>
  <si>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</si>
  <si>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</si>
  <si>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</si>
  <si>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</si>
  <si>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</si>
  <si>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</si>
  <si>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</si>
  <si>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</si>
  <si>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</si>
  <si>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</si>
  <si>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</si>
  <si>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</si>
  <si>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</si>
  <si>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</si>
  <si>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</si>
  <si>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</si>
  <si>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</si>
  <si>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</si>
  <si>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</si>
  <si>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</si>
  <si>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</si>
  <si>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</si>
  <si>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</si>
  <si>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</si>
  <si>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</si>
  <si>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</si>
  <si>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</si>
  <si>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</si>
  <si>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</si>
  <si>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</si>
  <si>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</si>
  <si>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</si>
  <si>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</si>
  <si>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</si>
  <si>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</si>
  <si>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</si>
  <si>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</si>
  <si>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</si>
  <si>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</si>
  <si>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</si>
  <si>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</si>
  <si>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</si>
  <si>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</si>
  <si>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</si>
  <si>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</si>
  <si>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</si>
  <si>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</si>
  <si>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</si>
  <si>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</si>
  <si>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</si>
  <si>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</si>
  <si>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</si>
  <si>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</si>
  <si>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</si>
  <si>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</si>
  <si>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</si>
  <si>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</si>
  <si>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</si>
  <si>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</si>
  <si>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</si>
  <si>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</si>
  <si>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</si>
  <si>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</si>
  <si>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</si>
  <si>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</si>
  <si>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</si>
  <si>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</si>
  <si>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</si>
  <si>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</si>
  <si>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</si>
  <si>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</si>
  <si>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</si>
  <si>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</si>
  <si>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</si>
  <si>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</si>
  <si>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</si>
  <si>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</si>
  <si>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</si>
  <si>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</si>
  <si>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</si>
  <si>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</si>
  <si>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</si>
  <si>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</si>
  <si>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</si>
  <si>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</si>
  <si>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</si>
  <si>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</si>
  <si>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21000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</si>
  <si>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</si>
  <si>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</si>
  <si>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</si>
  <si>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</si>
  <si>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</si>
  <si>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</si>
  <si>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21201</t>
  </si>
  <si>
    <t>岐阜市</t>
  </si>
  <si>
    <t>211201</t>
  </si>
  <si>
    <t>21821</t>
  </si>
  <si>
    <t>岐阜羽島衛生施設組合</t>
  </si>
  <si>
    <t>21202</t>
  </si>
  <si>
    <t>大垣市</t>
  </si>
  <si>
    <t>211202</t>
  </si>
  <si>
    <t>21822</t>
  </si>
  <si>
    <t>大垣衛生施設組合</t>
  </si>
  <si>
    <t>21895</t>
  </si>
  <si>
    <t>西濃環境整備組合</t>
  </si>
  <si>
    <t>21917</t>
  </si>
  <si>
    <t>西南濃粗大廃棄物処理組合</t>
  </si>
  <si>
    <t>21203</t>
  </si>
  <si>
    <t>高山市</t>
  </si>
  <si>
    <t>211203</t>
  </si>
  <si>
    <t>21204</t>
  </si>
  <si>
    <t>多治見市</t>
  </si>
  <si>
    <t>211204</t>
  </si>
  <si>
    <t>21205</t>
  </si>
  <si>
    <t>関市</t>
  </si>
  <si>
    <t>211205</t>
  </si>
  <si>
    <t>21907</t>
  </si>
  <si>
    <t>中濃広域事務組合</t>
  </si>
  <si>
    <t>21900</t>
  </si>
  <si>
    <t>岐北衛生施設利用組合</t>
  </si>
  <si>
    <t>21206</t>
  </si>
  <si>
    <t>中津川市</t>
  </si>
  <si>
    <t>211206</t>
  </si>
  <si>
    <t>21207</t>
  </si>
  <si>
    <t>美濃市</t>
  </si>
  <si>
    <t>211207</t>
  </si>
  <si>
    <t>中濃地域広域行政事務組合</t>
  </si>
  <si>
    <t>21208</t>
  </si>
  <si>
    <t>瑞浪市</t>
  </si>
  <si>
    <t>211208</t>
  </si>
  <si>
    <t>21209</t>
  </si>
  <si>
    <t>羽島市</t>
  </si>
  <si>
    <t>211209</t>
  </si>
  <si>
    <t>21210</t>
  </si>
  <si>
    <t>恵那市</t>
  </si>
  <si>
    <t>211210</t>
  </si>
  <si>
    <t>21211</t>
  </si>
  <si>
    <t>美濃加茂市</t>
  </si>
  <si>
    <t>211211</t>
  </si>
  <si>
    <t>21823</t>
  </si>
  <si>
    <t>可茂衛生施設利用組合</t>
  </si>
  <si>
    <t>21212</t>
  </si>
  <si>
    <t>土岐市</t>
  </si>
  <si>
    <t>211212</t>
  </si>
  <si>
    <t>21213</t>
  </si>
  <si>
    <t>各務原市</t>
  </si>
  <si>
    <t>211213</t>
  </si>
  <si>
    <t>21214</t>
  </si>
  <si>
    <t>可児市</t>
  </si>
  <si>
    <t>211214</t>
  </si>
  <si>
    <t>21215</t>
  </si>
  <si>
    <t>山県市</t>
  </si>
  <si>
    <t>211215</t>
  </si>
  <si>
    <t>21216</t>
  </si>
  <si>
    <t>瑞穂市</t>
  </si>
  <si>
    <t>211216</t>
  </si>
  <si>
    <t>21825</t>
  </si>
  <si>
    <t>もとす広域連合衛生施設</t>
  </si>
  <si>
    <t>21217</t>
  </si>
  <si>
    <t>飛騨市</t>
  </si>
  <si>
    <t>211217</t>
  </si>
  <si>
    <t>21218</t>
  </si>
  <si>
    <t>本巣市</t>
  </si>
  <si>
    <t>211218</t>
  </si>
  <si>
    <t>21219</t>
  </si>
  <si>
    <t>郡上市</t>
  </si>
  <si>
    <t>211219</t>
  </si>
  <si>
    <t>21220</t>
  </si>
  <si>
    <t>下呂市</t>
  </si>
  <si>
    <t>211220</t>
  </si>
  <si>
    <t>21221</t>
  </si>
  <si>
    <t>海津市</t>
  </si>
  <si>
    <t>211221</t>
  </si>
  <si>
    <t>21824</t>
  </si>
  <si>
    <t>南濃衛生施設利用事務組合</t>
  </si>
  <si>
    <t>21302</t>
  </si>
  <si>
    <t>岐南町</t>
  </si>
  <si>
    <t>211302</t>
  </si>
  <si>
    <t>21303</t>
  </si>
  <si>
    <t>笠松町</t>
  </si>
  <si>
    <t>211303</t>
  </si>
  <si>
    <t>21341</t>
  </si>
  <si>
    <t>養老町</t>
  </si>
  <si>
    <t>211341</t>
  </si>
  <si>
    <t>21361</t>
  </si>
  <si>
    <t>垂井町</t>
  </si>
  <si>
    <t>211361</t>
  </si>
  <si>
    <t>21362</t>
  </si>
  <si>
    <t>関ケ原町</t>
  </si>
  <si>
    <t>211362</t>
  </si>
  <si>
    <t>南濃衛生施設利用組合</t>
  </si>
  <si>
    <t>西南濃粗大廃棄物組合</t>
  </si>
  <si>
    <t>21381</t>
  </si>
  <si>
    <t>神戸町</t>
  </si>
  <si>
    <t>211381</t>
  </si>
  <si>
    <t>21382</t>
  </si>
  <si>
    <t>輪之内町</t>
  </si>
  <si>
    <t>211382</t>
  </si>
  <si>
    <t>21383</t>
  </si>
  <si>
    <t>安八町</t>
  </si>
  <si>
    <t>211383</t>
  </si>
  <si>
    <t>21401</t>
  </si>
  <si>
    <t>揖斐川町</t>
  </si>
  <si>
    <t>211401</t>
  </si>
  <si>
    <t>21403</t>
  </si>
  <si>
    <t>大野町</t>
  </si>
  <si>
    <t>211403</t>
  </si>
  <si>
    <t>21404</t>
  </si>
  <si>
    <t>池田町</t>
  </si>
  <si>
    <t>211404</t>
  </si>
  <si>
    <t>21421</t>
  </si>
  <si>
    <t>北方町</t>
  </si>
  <si>
    <t>211421</t>
  </si>
  <si>
    <t>もとす広域連合</t>
  </si>
  <si>
    <t>21501</t>
  </si>
  <si>
    <t>坂祝町</t>
  </si>
  <si>
    <t>211501</t>
  </si>
  <si>
    <t>21502</t>
  </si>
  <si>
    <t>富加町</t>
  </si>
  <si>
    <t>211502</t>
  </si>
  <si>
    <t>21503</t>
  </si>
  <si>
    <t>川辺町</t>
  </si>
  <si>
    <t>211503</t>
  </si>
  <si>
    <t>21504</t>
  </si>
  <si>
    <t>七宗町</t>
  </si>
  <si>
    <t>211504</t>
  </si>
  <si>
    <t>21505</t>
  </si>
  <si>
    <t>八百津町</t>
  </si>
  <si>
    <t>211505</t>
  </si>
  <si>
    <t>可茂衛生利用組合</t>
  </si>
  <si>
    <t>21506</t>
  </si>
  <si>
    <t>白川町</t>
  </si>
  <si>
    <t>211506</t>
  </si>
  <si>
    <t>21507</t>
  </si>
  <si>
    <t>東白川村</t>
  </si>
  <si>
    <t>211507</t>
  </si>
  <si>
    <t>21521</t>
  </si>
  <si>
    <t>御嵩町</t>
  </si>
  <si>
    <t>211521</t>
  </si>
  <si>
    <t>21604</t>
  </si>
  <si>
    <t>白川村</t>
  </si>
  <si>
    <t>211604</t>
  </si>
  <si>
    <t>212003</t>
  </si>
  <si>
    <t>212007</t>
  </si>
  <si>
    <t>関ヶ原町</t>
  </si>
  <si>
    <t>212002</t>
  </si>
  <si>
    <t>212009</t>
  </si>
  <si>
    <t>212001</t>
  </si>
  <si>
    <t>212006</t>
  </si>
  <si>
    <t>212004</t>
  </si>
  <si>
    <t>212008</t>
  </si>
  <si>
    <t>212005</t>
  </si>
  <si>
    <t>-</t>
  </si>
  <si>
    <t>21000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</si>
</sst>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06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6" fillId="0" borderId="0" xfId="0" quotePrefix="1" applyNumberFormat="1" applyFont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>
        <f>COUNTA(A:A) - 3</f>
        <v>42</v>
      </c>
      <c r="C1" s="49">
        <f>SUBTOTAL(3,A:A ) - 2</f>
        <v>43</v>
      </c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7" t="s">
        <v>53</v>
      </c>
      <c r="B2" s="157" t="s">
        <v>54</v>
      </c>
      <c r="C2" s="159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8"/>
      <c r="B3" s="158"/>
      <c r="C3" s="160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8"/>
      <c r="B4" s="158"/>
      <c r="C4" s="160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6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6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6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8"/>
      <c r="B5" s="158"/>
      <c r="C5" s="160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6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6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6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8"/>
      <c r="B6" s="158"/>
      <c r="C6" s="160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23</v>
      </c>
      <c r="B7" s="154" t="s">
        <v>317</v>
      </c>
      <c r="C7" s="138" t="s">
        <v>33</v>
      </c>
      <c r="D7" s="140">
        <f>SUM(E7,+L7)</f>
        <v>28926220</v>
      </c>
      <c r="E7" s="140">
        <f>SUM(F7:I7,K7)</f>
        <v>4992006</v>
      </c>
      <c r="F7" s="140">
        <f t="shared" ref="F7:L7" si="0">SUM(F$8:F$1000)</f>
        <v>855114</v>
      </c>
      <c r="G7" s="140">
        <f t="shared" si="0"/>
        <v>68311</v>
      </c>
      <c r="H7" s="140">
        <f t="shared" si="0"/>
        <v>730535</v>
      </c>
      <c r="I7" s="140">
        <f t="shared" si="0"/>
        <v>2380052</v>
      </c>
      <c r="J7" s="143" t="s">
        <v>314</v>
      </c>
      <c r="K7" s="140">
        <f t="shared" si="0"/>
        <v>957994</v>
      </c>
      <c r="L7" s="140">
        <f t="shared" si="0"/>
        <v>23934214</v>
      </c>
      <c r="M7" s="140">
        <f>SUM(N7,+U7)</f>
        <v>4899346</v>
      </c>
      <c r="N7" s="140">
        <f>SUM(O7:R7,T7)</f>
        <v>1077069</v>
      </c>
      <c r="O7" s="140">
        <f t="shared" ref="O7:U7" si="1">SUM(O$8:O$1000)</f>
        <v>34622</v>
      </c>
      <c r="P7" s="140">
        <f t="shared" si="1"/>
        <v>28985</v>
      </c>
      <c r="Q7" s="140">
        <f t="shared" si="1"/>
        <v>213000</v>
      </c>
      <c r="R7" s="140">
        <f t="shared" si="1"/>
        <v>569622</v>
      </c>
      <c r="S7" s="143" t="s">
        <v>314</v>
      </c>
      <c r="T7" s="140">
        <f t="shared" si="1"/>
        <v>230840</v>
      </c>
      <c r="U7" s="140">
        <f t="shared" si="1"/>
        <v>3822277</v>
      </c>
      <c r="V7" s="140">
        <f t="shared" ref="V7:AA22" si="2">+SUM(D7,M7)</f>
        <v>33825566</v>
      </c>
      <c r="W7" s="140">
        <f t="shared" si="2"/>
        <v>6069075</v>
      </c>
      <c r="X7" s="140">
        <f t="shared" si="2"/>
        <v>889736</v>
      </c>
      <c r="Y7" s="140">
        <f t="shared" si="2"/>
        <v>97296</v>
      </c>
      <c r="Z7" s="140">
        <f t="shared" si="2"/>
        <v>943535</v>
      </c>
      <c r="AA7" s="140">
        <f t="shared" si="2"/>
        <v>2949674</v>
      </c>
      <c r="AB7" s="142" t="str">
        <f>IF(+SUM(J7,S7)=0,"-",+SUM(J7,S7))</f>
        <v>-</v>
      </c>
      <c r="AC7" s="140">
        <f>+SUM(K7,T7)</f>
        <v>1188834</v>
      </c>
      <c r="AD7" s="140">
        <f>+SUM(L7,U7)</f>
        <v>27756491</v>
      </c>
      <c r="AE7" s="140">
        <f>SUM(AF7,+AK7)</f>
        <v>1464202</v>
      </c>
      <c r="AF7" s="140">
        <f>SUM(AG7:AJ7)</f>
        <v>1458590</v>
      </c>
      <c r="AG7" s="140">
        <f t="shared" ref="AG7:AL7" si="3">SUM(AG$8:AG$1000)</f>
        <v>1582</v>
      </c>
      <c r="AH7" s="140">
        <f t="shared" si="3"/>
        <v>1440403</v>
      </c>
      <c r="AI7" s="140">
        <f t="shared" si="3"/>
        <v>16216</v>
      </c>
      <c r="AJ7" s="140">
        <f t="shared" si="3"/>
        <v>389</v>
      </c>
      <c r="AK7" s="140">
        <f t="shared" si="3"/>
        <v>5612</v>
      </c>
      <c r="AL7" s="140">
        <f t="shared" si="3"/>
        <v>335320</v>
      </c>
      <c r="AM7" s="140">
        <f>SUM(AN7,AS7,AW7,AX7,BD7)</f>
        <v>21540901</v>
      </c>
      <c r="AN7" s="140">
        <f>SUM(AO7:AR7)</f>
        <v>4470277</v>
      </c>
      <c r="AO7" s="140">
        <f>SUM(AO$8:AO$1000)</f>
        <v>1539107</v>
      </c>
      <c r="AP7" s="140">
        <f>SUM(AP$8:AP$1000)</f>
        <v>1895891</v>
      </c>
      <c r="AQ7" s="140">
        <f>SUM(AQ$8:AQ$1000)</f>
        <v>924535</v>
      </c>
      <c r="AR7" s="140">
        <f>SUM(AR$8:AR$1000)</f>
        <v>110744</v>
      </c>
      <c r="AS7" s="140">
        <f>SUM(AT7:AV7)</f>
        <v>4308241</v>
      </c>
      <c r="AT7" s="140">
        <f>SUM(AT$8:AT$1000)</f>
        <v>1157291</v>
      </c>
      <c r="AU7" s="140">
        <f>SUM(AU$8:AU$1000)</f>
        <v>2958848</v>
      </c>
      <c r="AV7" s="140">
        <f>SUM(AV$8:AV$1000)</f>
        <v>192102</v>
      </c>
      <c r="AW7" s="140">
        <f>SUM(AW$8:AW$1000)</f>
        <v>85332</v>
      </c>
      <c r="AX7" s="140">
        <f>SUM(AY7:BB7)</f>
        <v>12676925</v>
      </c>
      <c r="AY7" s="140">
        <f t="shared" ref="AY7:BE7" si="4">SUM(AY$8:AY$1000)</f>
        <v>5800170</v>
      </c>
      <c r="AZ7" s="140">
        <f t="shared" si="4"/>
        <v>4842638</v>
      </c>
      <c r="BA7" s="140">
        <f t="shared" si="4"/>
        <v>1776091</v>
      </c>
      <c r="BB7" s="140">
        <f t="shared" si="4"/>
        <v>258026</v>
      </c>
      <c r="BC7" s="140">
        <f t="shared" si="4"/>
        <v>4200514</v>
      </c>
      <c r="BD7" s="140">
        <f t="shared" si="4"/>
        <v>126</v>
      </c>
      <c r="BE7" s="140">
        <f t="shared" si="4"/>
        <v>1385283</v>
      </c>
      <c r="BF7" s="140">
        <f>SUM(AE7,+AM7,+BE7)</f>
        <v>24390386</v>
      </c>
      <c r="BG7" s="140">
        <f>SUM(BH7,+BM7)</f>
        <v>354166</v>
      </c>
      <c r="BH7" s="140">
        <f>SUM(BI7:BL7)</f>
        <v>335568</v>
      </c>
      <c r="BI7" s="140">
        <f t="shared" ref="BI7:BN7" si="5">SUM(BI$8:BI$1000)</f>
        <v>0</v>
      </c>
      <c r="BJ7" s="140">
        <f t="shared" si="5"/>
        <v>292463</v>
      </c>
      <c r="BK7" s="140">
        <f t="shared" si="5"/>
        <v>43105</v>
      </c>
      <c r="BL7" s="140">
        <f t="shared" si="5"/>
        <v>0</v>
      </c>
      <c r="BM7" s="140">
        <f t="shared" si="5"/>
        <v>18598</v>
      </c>
      <c r="BN7" s="140">
        <f t="shared" si="5"/>
        <v>70677</v>
      </c>
      <c r="BO7" s="140">
        <f>SUM(BP7,BU7,BY7,BZ7,CF7)</f>
        <v>2682177</v>
      </c>
      <c r="BP7" s="140">
        <f>SUM(BQ7:BT7)</f>
        <v>546611</v>
      </c>
      <c r="BQ7" s="140">
        <f>SUM(BQ$8:BQ$1000)</f>
        <v>290830</v>
      </c>
      <c r="BR7" s="140">
        <f>SUM(BR$8:BR$1000)</f>
        <v>74207</v>
      </c>
      <c r="BS7" s="140">
        <f>SUM(BS$8:BS$1000)</f>
        <v>181574</v>
      </c>
      <c r="BT7" s="140">
        <f>SUM(BT$8:BT$1000)</f>
        <v>0</v>
      </c>
      <c r="BU7" s="140">
        <f>SUM(BV7:BX7)</f>
        <v>978514</v>
      </c>
      <c r="BV7" s="140">
        <f>SUM(BV$8:BV$1000)</f>
        <v>17827</v>
      </c>
      <c r="BW7" s="140">
        <f>SUM(BW$8:BW$1000)</f>
        <v>931505</v>
      </c>
      <c r="BX7" s="140">
        <f>SUM(BX$8:BX$1000)</f>
        <v>29182</v>
      </c>
      <c r="BY7" s="140">
        <f>SUM(BY$8:BY$1000)</f>
        <v>6480</v>
      </c>
      <c r="BZ7" s="140">
        <f>SUM(CA7:CD7)</f>
        <v>1146847</v>
      </c>
      <c r="CA7" s="140">
        <f t="shared" ref="CA7:CG7" si="6">SUM(CA$8:CA$1000)</f>
        <v>446045</v>
      </c>
      <c r="CB7" s="140">
        <f t="shared" si="6"/>
        <v>458150</v>
      </c>
      <c r="CC7" s="140">
        <f t="shared" si="6"/>
        <v>13603</v>
      </c>
      <c r="CD7" s="140">
        <f t="shared" si="6"/>
        <v>229049</v>
      </c>
      <c r="CE7" s="140">
        <f t="shared" si="6"/>
        <v>1622006</v>
      </c>
      <c r="CF7" s="140">
        <f t="shared" si="6"/>
        <v>3725</v>
      </c>
      <c r="CG7" s="140">
        <f t="shared" si="6"/>
        <v>170320</v>
      </c>
      <c r="CH7" s="140">
        <f>SUM(BG7,+BO7,+CG7)</f>
        <v>3206663</v>
      </c>
      <c r="CI7" s="140">
        <f t="shared" ref="CI7:DJ16" si="7">SUM(AE7,+BG7)</f>
        <v>1818368</v>
      </c>
      <c r="CJ7" s="140">
        <f t="shared" si="7"/>
        <v>1794158</v>
      </c>
      <c r="CK7" s="140">
        <f t="shared" si="7"/>
        <v>1582</v>
      </c>
      <c r="CL7" s="140">
        <f t="shared" si="7"/>
        <v>1732866</v>
      </c>
      <c r="CM7" s="140">
        <f t="shared" si="7"/>
        <v>59321</v>
      </c>
      <c r="CN7" s="140">
        <f t="shared" si="7"/>
        <v>389</v>
      </c>
      <c r="CO7" s="140">
        <f t="shared" si="7"/>
        <v>24210</v>
      </c>
      <c r="CP7" s="140">
        <f t="shared" si="7"/>
        <v>405997</v>
      </c>
      <c r="CQ7" s="140">
        <f t="shared" si="7"/>
        <v>24223078</v>
      </c>
      <c r="CR7" s="140">
        <f t="shared" si="7"/>
        <v>5016888</v>
      </c>
      <c r="CS7" s="140">
        <f t="shared" si="7"/>
        <v>1829937</v>
      </c>
      <c r="CT7" s="140">
        <f t="shared" si="7"/>
        <v>1970098</v>
      </c>
      <c r="CU7" s="140">
        <f t="shared" si="7"/>
        <v>1106109</v>
      </c>
      <c r="CV7" s="140">
        <f t="shared" si="7"/>
        <v>110744</v>
      </c>
      <c r="CW7" s="140">
        <f t="shared" si="7"/>
        <v>5286755</v>
      </c>
      <c r="CX7" s="140">
        <f t="shared" si="7"/>
        <v>1175118</v>
      </c>
      <c r="CY7" s="140">
        <f t="shared" si="7"/>
        <v>3890353</v>
      </c>
      <c r="CZ7" s="140">
        <f t="shared" si="7"/>
        <v>221284</v>
      </c>
      <c r="DA7" s="140">
        <f t="shared" si="7"/>
        <v>91812</v>
      </c>
      <c r="DB7" s="140">
        <f t="shared" si="7"/>
        <v>13823772</v>
      </c>
      <c r="DC7" s="140">
        <f t="shared" si="7"/>
        <v>6246215</v>
      </c>
      <c r="DD7" s="140">
        <f t="shared" si="7"/>
        <v>5300788</v>
      </c>
      <c r="DE7" s="140">
        <f t="shared" si="7"/>
        <v>1789694</v>
      </c>
      <c r="DF7" s="140">
        <f t="shared" si="7"/>
        <v>487075</v>
      </c>
      <c r="DG7" s="140">
        <f t="shared" si="7"/>
        <v>5822520</v>
      </c>
      <c r="DH7" s="140">
        <f t="shared" si="7"/>
        <v>3851</v>
      </c>
      <c r="DI7" s="140">
        <f t="shared" si="7"/>
        <v>1555603</v>
      </c>
      <c r="DJ7" s="140">
        <f t="shared" si="7"/>
        <v>27597049</v>
      </c>
    </row>
    <row r="8" spans="1:114" s="136" customFormat="1" ht="13.5" customHeight="1" x14ac:dyDescent="0.15">
      <c r="A8" s="119" t="s">
        <v>23</v>
      </c>
      <c r="B8" s="120" t="s">
        <v>324</v>
      </c>
      <c r="C8" s="119" t="s">
        <v>325</v>
      </c>
      <c r="D8" s="121">
        <f t="shared" ref="D8:D49" si="8">SUM(E8,+L8)</f>
        <v>4542957</v>
      </c>
      <c r="E8" s="121">
        <f t="shared" ref="E8:E49" si="9">SUM(F8:I8,K8)</f>
        <v>257396</v>
      </c>
      <c r="F8" s="121">
        <v>8333</v>
      </c>
      <c r="G8" s="121">
        <v>3692</v>
      </c>
      <c r="H8" s="121">
        <v>0</v>
      </c>
      <c r="I8" s="121">
        <v>186096</v>
      </c>
      <c r="J8" s="122" t="s">
        <v>483</v>
      </c>
      <c r="K8" s="121">
        <v>59275</v>
      </c>
      <c r="L8" s="121">
        <v>4285561</v>
      </c>
      <c r="M8" s="121">
        <f t="shared" ref="M8:M49" si="10">SUM(N8,+U8)</f>
        <v>480962</v>
      </c>
      <c r="N8" s="121">
        <f t="shared" ref="N8:N49" si="11">SUM(O8:R8,T8)</f>
        <v>69884</v>
      </c>
      <c r="O8" s="121">
        <v>14086</v>
      </c>
      <c r="P8" s="121">
        <v>12910</v>
      </c>
      <c r="Q8" s="121">
        <v>0</v>
      </c>
      <c r="R8" s="121">
        <v>42841</v>
      </c>
      <c r="S8" s="122" t="s">
        <v>483</v>
      </c>
      <c r="T8" s="121">
        <v>47</v>
      </c>
      <c r="U8" s="121">
        <v>411078</v>
      </c>
      <c r="V8" s="121">
        <f t="shared" si="2"/>
        <v>5023919</v>
      </c>
      <c r="W8" s="121">
        <f t="shared" si="2"/>
        <v>327280</v>
      </c>
      <c r="X8" s="121">
        <f t="shared" si="2"/>
        <v>22419</v>
      </c>
      <c r="Y8" s="121">
        <f t="shared" si="2"/>
        <v>16602</v>
      </c>
      <c r="Z8" s="121">
        <f t="shared" si="2"/>
        <v>0</v>
      </c>
      <c r="AA8" s="121">
        <f t="shared" si="2"/>
        <v>228937</v>
      </c>
      <c r="AB8" s="122" t="str">
        <f t="shared" ref="AB8:AB49" si="12">IF(+SUM(J8,S8)=0,"-",+SUM(J8,S8))</f>
        <v>-</v>
      </c>
      <c r="AC8" s="121">
        <f t="shared" ref="AC8:AD49" si="13">+SUM(K8,T8)</f>
        <v>59322</v>
      </c>
      <c r="AD8" s="121">
        <f t="shared" si="13"/>
        <v>4696639</v>
      </c>
      <c r="AE8" s="121">
        <f t="shared" ref="AE8:AE49" si="14">SUM(AF8,+AK8)</f>
        <v>386798</v>
      </c>
      <c r="AF8" s="121">
        <f t="shared" ref="AF8:AF49" si="15">SUM(AG8:AJ8)</f>
        <v>386798</v>
      </c>
      <c r="AG8" s="121">
        <v>0</v>
      </c>
      <c r="AH8" s="121">
        <v>386161</v>
      </c>
      <c r="AI8" s="121">
        <v>637</v>
      </c>
      <c r="AJ8" s="121">
        <v>0</v>
      </c>
      <c r="AK8" s="121">
        <v>0</v>
      </c>
      <c r="AL8" s="121">
        <v>1323</v>
      </c>
      <c r="AM8" s="121">
        <f t="shared" ref="AM8:AM49" si="16">SUM(AN8,AS8,AW8,AX8,BD8)</f>
        <v>3669341</v>
      </c>
      <c r="AN8" s="121">
        <f t="shared" ref="AN8:AN49" si="17">SUM(AO8:AR8)</f>
        <v>1433365</v>
      </c>
      <c r="AO8" s="121">
        <v>540510</v>
      </c>
      <c r="AP8" s="121">
        <v>817155</v>
      </c>
      <c r="AQ8" s="121">
        <v>75700</v>
      </c>
      <c r="AR8" s="121">
        <v>0</v>
      </c>
      <c r="AS8" s="121">
        <f t="shared" ref="AS8:AS49" si="18">SUM(AT8:AV8)</f>
        <v>592070</v>
      </c>
      <c r="AT8" s="121">
        <v>299639</v>
      </c>
      <c r="AU8" s="121">
        <v>258907</v>
      </c>
      <c r="AV8" s="121">
        <v>33524</v>
      </c>
      <c r="AW8" s="121">
        <v>25282</v>
      </c>
      <c r="AX8" s="121">
        <f t="shared" ref="AX8:AX49" si="19">SUM(AY8:BB8)</f>
        <v>1618624</v>
      </c>
      <c r="AY8" s="121">
        <v>995399</v>
      </c>
      <c r="AZ8" s="121">
        <v>576716</v>
      </c>
      <c r="BA8" s="121">
        <v>46509</v>
      </c>
      <c r="BB8" s="121">
        <v>0</v>
      </c>
      <c r="BC8" s="121">
        <v>2138</v>
      </c>
      <c r="BD8" s="121">
        <v>0</v>
      </c>
      <c r="BE8" s="121">
        <v>483357</v>
      </c>
      <c r="BF8" s="121">
        <f t="shared" ref="BF8:BF49" si="20">SUM(AE8,+AM8,+BE8)</f>
        <v>4539496</v>
      </c>
      <c r="BG8" s="121">
        <f t="shared" ref="BG8:BG49" si="21">SUM(BH8,+BM8)</f>
        <v>42443</v>
      </c>
      <c r="BH8" s="121">
        <f t="shared" ref="BH8:BH49" si="22">SUM(BI8:BL8)</f>
        <v>42443</v>
      </c>
      <c r="BI8" s="121">
        <v>0</v>
      </c>
      <c r="BJ8" s="121">
        <v>42443</v>
      </c>
      <c r="BK8" s="121">
        <v>0</v>
      </c>
      <c r="BL8" s="121">
        <v>0</v>
      </c>
      <c r="BM8" s="121">
        <v>0</v>
      </c>
      <c r="BN8" s="121">
        <v>6503</v>
      </c>
      <c r="BO8" s="121">
        <f t="shared" ref="BO8:BO49" si="23">SUM(BP8,BU8,BY8,BZ8,CF8)</f>
        <v>276112</v>
      </c>
      <c r="BP8" s="121">
        <f t="shared" ref="BP8:BP49" si="24">SUM(BQ8:BT8)</f>
        <v>153302</v>
      </c>
      <c r="BQ8" s="121">
        <v>58669</v>
      </c>
      <c r="BR8" s="121">
        <v>38400</v>
      </c>
      <c r="BS8" s="121">
        <v>56233</v>
      </c>
      <c r="BT8" s="121">
        <v>0</v>
      </c>
      <c r="BU8" s="121">
        <f t="shared" ref="BU8:BU49" si="25">SUM(BV8:BX8)</f>
        <v>39671</v>
      </c>
      <c r="BV8" s="121">
        <v>5202</v>
      </c>
      <c r="BW8" s="121">
        <v>34469</v>
      </c>
      <c r="BX8" s="121">
        <v>0</v>
      </c>
      <c r="BY8" s="121">
        <v>0</v>
      </c>
      <c r="BZ8" s="121">
        <f t="shared" ref="BZ8:BZ49" si="26">SUM(CA8:CD8)</f>
        <v>83139</v>
      </c>
      <c r="CA8" s="121">
        <v>48745</v>
      </c>
      <c r="CB8" s="121">
        <v>34394</v>
      </c>
      <c r="CC8" s="121">
        <v>0</v>
      </c>
      <c r="CD8" s="121">
        <v>0</v>
      </c>
      <c r="CE8" s="121">
        <v>89431</v>
      </c>
      <c r="CF8" s="121">
        <v>0</v>
      </c>
      <c r="CG8" s="121">
        <v>66473</v>
      </c>
      <c r="CH8" s="121">
        <f t="shared" ref="CH8:CH49" si="27">SUM(BG8,+BO8,+CG8)</f>
        <v>385028</v>
      </c>
      <c r="CI8" s="121">
        <f t="shared" si="7"/>
        <v>429241</v>
      </c>
      <c r="CJ8" s="121">
        <f t="shared" si="7"/>
        <v>429241</v>
      </c>
      <c r="CK8" s="121">
        <f t="shared" si="7"/>
        <v>0</v>
      </c>
      <c r="CL8" s="121">
        <f t="shared" si="7"/>
        <v>428604</v>
      </c>
      <c r="CM8" s="121">
        <f t="shared" si="7"/>
        <v>637</v>
      </c>
      <c r="CN8" s="121">
        <f t="shared" si="7"/>
        <v>0</v>
      </c>
      <c r="CO8" s="121">
        <f t="shared" si="7"/>
        <v>0</v>
      </c>
      <c r="CP8" s="121">
        <f t="shared" si="7"/>
        <v>7826</v>
      </c>
      <c r="CQ8" s="121">
        <f t="shared" si="7"/>
        <v>3945453</v>
      </c>
      <c r="CR8" s="121">
        <f t="shared" si="7"/>
        <v>1586667</v>
      </c>
      <c r="CS8" s="121">
        <f t="shared" si="7"/>
        <v>599179</v>
      </c>
      <c r="CT8" s="121">
        <f t="shared" si="7"/>
        <v>855555</v>
      </c>
      <c r="CU8" s="121">
        <f t="shared" si="7"/>
        <v>131933</v>
      </c>
      <c r="CV8" s="121">
        <f t="shared" si="7"/>
        <v>0</v>
      </c>
      <c r="CW8" s="121">
        <f t="shared" si="7"/>
        <v>631741</v>
      </c>
      <c r="CX8" s="121">
        <f t="shared" si="7"/>
        <v>304841</v>
      </c>
      <c r="CY8" s="121">
        <f t="shared" si="7"/>
        <v>293376</v>
      </c>
      <c r="CZ8" s="121">
        <f t="shared" si="7"/>
        <v>33524</v>
      </c>
      <c r="DA8" s="121">
        <f t="shared" si="7"/>
        <v>25282</v>
      </c>
      <c r="DB8" s="121">
        <f t="shared" si="7"/>
        <v>1701763</v>
      </c>
      <c r="DC8" s="121">
        <f t="shared" si="7"/>
        <v>1044144</v>
      </c>
      <c r="DD8" s="121">
        <f t="shared" si="7"/>
        <v>611110</v>
      </c>
      <c r="DE8" s="121">
        <f t="shared" si="7"/>
        <v>46509</v>
      </c>
      <c r="DF8" s="121">
        <f t="shared" si="7"/>
        <v>0</v>
      </c>
      <c r="DG8" s="121">
        <f t="shared" si="7"/>
        <v>91569</v>
      </c>
      <c r="DH8" s="121">
        <f t="shared" si="7"/>
        <v>0</v>
      </c>
      <c r="DI8" s="121">
        <f t="shared" si="7"/>
        <v>549830</v>
      </c>
      <c r="DJ8" s="121">
        <f t="shared" si="7"/>
        <v>4924524</v>
      </c>
    </row>
    <row r="9" spans="1:114" s="136" customFormat="1" ht="13.5" customHeight="1" x14ac:dyDescent="0.15">
      <c r="A9" s="119" t="s">
        <v>23</v>
      </c>
      <c r="B9" s="120" t="s">
        <v>329</v>
      </c>
      <c r="C9" s="119" t="s">
        <v>330</v>
      </c>
      <c r="D9" s="121">
        <f t="shared" si="8"/>
        <v>3376376</v>
      </c>
      <c r="E9" s="121">
        <f t="shared" si="9"/>
        <v>934198</v>
      </c>
      <c r="F9" s="121">
        <v>482581</v>
      </c>
      <c r="G9" s="121">
        <v>0</v>
      </c>
      <c r="H9" s="121">
        <v>0</v>
      </c>
      <c r="I9" s="121">
        <v>225770</v>
      </c>
      <c r="J9" s="122" t="s">
        <v>483</v>
      </c>
      <c r="K9" s="121">
        <v>225847</v>
      </c>
      <c r="L9" s="121">
        <v>2442178</v>
      </c>
      <c r="M9" s="121">
        <f t="shared" si="10"/>
        <v>179560</v>
      </c>
      <c r="N9" s="121">
        <f t="shared" si="11"/>
        <v>0</v>
      </c>
      <c r="O9" s="121">
        <v>0</v>
      </c>
      <c r="P9" s="121">
        <v>0</v>
      </c>
      <c r="Q9" s="121">
        <v>0</v>
      </c>
      <c r="R9" s="121">
        <v>0</v>
      </c>
      <c r="S9" s="122" t="s">
        <v>483</v>
      </c>
      <c r="T9" s="121">
        <v>0</v>
      </c>
      <c r="U9" s="121">
        <v>179560</v>
      </c>
      <c r="V9" s="121">
        <f t="shared" si="2"/>
        <v>3555936</v>
      </c>
      <c r="W9" s="121">
        <f t="shared" si="2"/>
        <v>934198</v>
      </c>
      <c r="X9" s="121">
        <f t="shared" si="2"/>
        <v>482581</v>
      </c>
      <c r="Y9" s="121">
        <f t="shared" si="2"/>
        <v>0</v>
      </c>
      <c r="Z9" s="121">
        <f t="shared" si="2"/>
        <v>0</v>
      </c>
      <c r="AA9" s="121">
        <f t="shared" si="2"/>
        <v>225770</v>
      </c>
      <c r="AB9" s="122" t="str">
        <f t="shared" si="12"/>
        <v>-</v>
      </c>
      <c r="AC9" s="121">
        <f t="shared" si="13"/>
        <v>225847</v>
      </c>
      <c r="AD9" s="121">
        <f t="shared" si="13"/>
        <v>2621738</v>
      </c>
      <c r="AE9" s="121">
        <f t="shared" si="14"/>
        <v>0</v>
      </c>
      <c r="AF9" s="121">
        <f t="shared" si="15"/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 t="shared" si="16"/>
        <v>3150336</v>
      </c>
      <c r="AN9" s="121">
        <f t="shared" si="17"/>
        <v>680251</v>
      </c>
      <c r="AO9" s="121">
        <v>79566</v>
      </c>
      <c r="AP9" s="121">
        <v>366337</v>
      </c>
      <c r="AQ9" s="121">
        <v>215924</v>
      </c>
      <c r="AR9" s="121">
        <v>18424</v>
      </c>
      <c r="AS9" s="121">
        <f t="shared" si="18"/>
        <v>412681</v>
      </c>
      <c r="AT9" s="121">
        <v>20430</v>
      </c>
      <c r="AU9" s="121">
        <v>379687</v>
      </c>
      <c r="AV9" s="121">
        <v>12564</v>
      </c>
      <c r="AW9" s="121">
        <v>21426</v>
      </c>
      <c r="AX9" s="121">
        <f t="shared" si="19"/>
        <v>2035978</v>
      </c>
      <c r="AY9" s="121">
        <v>444673</v>
      </c>
      <c r="AZ9" s="121">
        <v>56919</v>
      </c>
      <c r="BA9" s="121">
        <v>1462445</v>
      </c>
      <c r="BB9" s="121">
        <v>71941</v>
      </c>
      <c r="BC9" s="121">
        <v>226040</v>
      </c>
      <c r="BD9" s="121">
        <v>0</v>
      </c>
      <c r="BE9" s="121">
        <v>0</v>
      </c>
      <c r="BF9" s="121">
        <f t="shared" si="20"/>
        <v>3150336</v>
      </c>
      <c r="BG9" s="121">
        <f t="shared" si="21"/>
        <v>0</v>
      </c>
      <c r="BH9" s="121">
        <f t="shared" si="22"/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 t="shared" si="23"/>
        <v>23351</v>
      </c>
      <c r="BP9" s="121">
        <f t="shared" si="24"/>
        <v>23351</v>
      </c>
      <c r="BQ9" s="121">
        <v>23351</v>
      </c>
      <c r="BR9" s="121">
        <v>0</v>
      </c>
      <c r="BS9" s="121">
        <v>0</v>
      </c>
      <c r="BT9" s="121">
        <v>0</v>
      </c>
      <c r="BU9" s="121">
        <f t="shared" si="25"/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 t="shared" si="26"/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149361</v>
      </c>
      <c r="CF9" s="121">
        <v>0</v>
      </c>
      <c r="CG9" s="121">
        <v>6848</v>
      </c>
      <c r="CH9" s="121">
        <f t="shared" si="27"/>
        <v>30199</v>
      </c>
      <c r="CI9" s="121">
        <f t="shared" si="7"/>
        <v>0</v>
      </c>
      <c r="CJ9" s="121">
        <f t="shared" si="7"/>
        <v>0</v>
      </c>
      <c r="CK9" s="121">
        <f t="shared" si="7"/>
        <v>0</v>
      </c>
      <c r="CL9" s="121">
        <f t="shared" si="7"/>
        <v>0</v>
      </c>
      <c r="CM9" s="121">
        <f t="shared" si="7"/>
        <v>0</v>
      </c>
      <c r="CN9" s="121">
        <f t="shared" si="7"/>
        <v>0</v>
      </c>
      <c r="CO9" s="121">
        <f t="shared" si="7"/>
        <v>0</v>
      </c>
      <c r="CP9" s="121">
        <f t="shared" si="7"/>
        <v>0</v>
      </c>
      <c r="CQ9" s="121">
        <f t="shared" si="7"/>
        <v>3173687</v>
      </c>
      <c r="CR9" s="121">
        <f t="shared" si="7"/>
        <v>703602</v>
      </c>
      <c r="CS9" s="121">
        <f t="shared" si="7"/>
        <v>102917</v>
      </c>
      <c r="CT9" s="121">
        <f t="shared" si="7"/>
        <v>366337</v>
      </c>
      <c r="CU9" s="121">
        <f t="shared" si="7"/>
        <v>215924</v>
      </c>
      <c r="CV9" s="121">
        <f t="shared" si="7"/>
        <v>18424</v>
      </c>
      <c r="CW9" s="121">
        <f t="shared" si="7"/>
        <v>412681</v>
      </c>
      <c r="CX9" s="121">
        <f t="shared" si="7"/>
        <v>20430</v>
      </c>
      <c r="CY9" s="121">
        <f t="shared" si="7"/>
        <v>379687</v>
      </c>
      <c r="CZ9" s="121">
        <f t="shared" si="7"/>
        <v>12564</v>
      </c>
      <c r="DA9" s="121">
        <f t="shared" si="7"/>
        <v>21426</v>
      </c>
      <c r="DB9" s="121">
        <f t="shared" si="7"/>
        <v>2035978</v>
      </c>
      <c r="DC9" s="121">
        <f t="shared" si="7"/>
        <v>444673</v>
      </c>
      <c r="DD9" s="121">
        <f t="shared" si="7"/>
        <v>56919</v>
      </c>
      <c r="DE9" s="121">
        <f t="shared" si="7"/>
        <v>1462445</v>
      </c>
      <c r="DF9" s="121">
        <f t="shared" si="7"/>
        <v>71941</v>
      </c>
      <c r="DG9" s="121">
        <f t="shared" si="7"/>
        <v>375401</v>
      </c>
      <c r="DH9" s="121">
        <f t="shared" si="7"/>
        <v>0</v>
      </c>
      <c r="DI9" s="121">
        <f t="shared" si="7"/>
        <v>6848</v>
      </c>
      <c r="DJ9" s="121">
        <f t="shared" si="7"/>
        <v>3180535</v>
      </c>
    </row>
    <row r="10" spans="1:114" s="136" customFormat="1" ht="13.5" customHeight="1" x14ac:dyDescent="0.15">
      <c r="A10" s="119" t="s">
        <v>23</v>
      </c>
      <c r="B10" s="120" t="s">
        <v>338</v>
      </c>
      <c r="C10" s="119" t="s">
        <v>339</v>
      </c>
      <c r="D10" s="121">
        <f t="shared" si="8"/>
        <v>895811</v>
      </c>
      <c r="E10" s="121">
        <f t="shared" si="9"/>
        <v>172228</v>
      </c>
      <c r="F10" s="121">
        <v>0</v>
      </c>
      <c r="G10" s="121">
        <v>1</v>
      </c>
      <c r="H10" s="121">
        <v>0</v>
      </c>
      <c r="I10" s="121">
        <v>140560</v>
      </c>
      <c r="J10" s="122" t="s">
        <v>483</v>
      </c>
      <c r="K10" s="121">
        <v>31667</v>
      </c>
      <c r="L10" s="121">
        <v>723583</v>
      </c>
      <c r="M10" s="121">
        <f t="shared" si="10"/>
        <v>200358</v>
      </c>
      <c r="N10" s="121">
        <f t="shared" si="11"/>
        <v>4422</v>
      </c>
      <c r="O10" s="121">
        <v>0</v>
      </c>
      <c r="P10" s="121">
        <v>0</v>
      </c>
      <c r="Q10" s="121">
        <v>0</v>
      </c>
      <c r="R10" s="121">
        <v>4422</v>
      </c>
      <c r="S10" s="122" t="s">
        <v>483</v>
      </c>
      <c r="T10" s="121">
        <v>0</v>
      </c>
      <c r="U10" s="121">
        <v>195936</v>
      </c>
      <c r="V10" s="121">
        <f t="shared" si="2"/>
        <v>1096169</v>
      </c>
      <c r="W10" s="121">
        <f t="shared" si="2"/>
        <v>176650</v>
      </c>
      <c r="X10" s="121">
        <f t="shared" si="2"/>
        <v>0</v>
      </c>
      <c r="Y10" s="121">
        <f t="shared" si="2"/>
        <v>1</v>
      </c>
      <c r="Z10" s="121">
        <f t="shared" si="2"/>
        <v>0</v>
      </c>
      <c r="AA10" s="121">
        <f t="shared" si="2"/>
        <v>144982</v>
      </c>
      <c r="AB10" s="122" t="str">
        <f t="shared" si="12"/>
        <v>-</v>
      </c>
      <c r="AC10" s="121">
        <f t="shared" si="13"/>
        <v>31667</v>
      </c>
      <c r="AD10" s="121">
        <f t="shared" si="13"/>
        <v>919519</v>
      </c>
      <c r="AE10" s="121">
        <f t="shared" si="14"/>
        <v>0</v>
      </c>
      <c r="AF10" s="121">
        <f t="shared" si="15"/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 t="shared" si="16"/>
        <v>895811</v>
      </c>
      <c r="AN10" s="121">
        <f t="shared" si="17"/>
        <v>188471</v>
      </c>
      <c r="AO10" s="121">
        <v>50259</v>
      </c>
      <c r="AP10" s="121">
        <v>12565</v>
      </c>
      <c r="AQ10" s="121">
        <v>125647</v>
      </c>
      <c r="AR10" s="121">
        <v>0</v>
      </c>
      <c r="AS10" s="121">
        <f t="shared" si="18"/>
        <v>107610</v>
      </c>
      <c r="AT10" s="121">
        <v>8056</v>
      </c>
      <c r="AU10" s="121">
        <v>79133</v>
      </c>
      <c r="AV10" s="121">
        <v>20421</v>
      </c>
      <c r="AW10" s="121">
        <v>0</v>
      </c>
      <c r="AX10" s="121">
        <f t="shared" si="19"/>
        <v>599730</v>
      </c>
      <c r="AY10" s="121">
        <v>283819</v>
      </c>
      <c r="AZ10" s="121">
        <v>282929</v>
      </c>
      <c r="BA10" s="121">
        <v>32982</v>
      </c>
      <c r="BB10" s="121">
        <v>0</v>
      </c>
      <c r="BC10" s="121">
        <v>0</v>
      </c>
      <c r="BD10" s="121">
        <v>0</v>
      </c>
      <c r="BE10" s="121">
        <v>0</v>
      </c>
      <c r="BF10" s="121">
        <f t="shared" si="20"/>
        <v>895811</v>
      </c>
      <c r="BG10" s="121">
        <f t="shared" si="21"/>
        <v>0</v>
      </c>
      <c r="BH10" s="121">
        <f t="shared" si="22"/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 t="shared" si="23"/>
        <v>200358</v>
      </c>
      <c r="BP10" s="121">
        <f t="shared" si="24"/>
        <v>16794</v>
      </c>
      <c r="BQ10" s="121">
        <v>16794</v>
      </c>
      <c r="BR10" s="121">
        <v>0</v>
      </c>
      <c r="BS10" s="121">
        <v>0</v>
      </c>
      <c r="BT10" s="121">
        <v>0</v>
      </c>
      <c r="BU10" s="121">
        <f t="shared" si="25"/>
        <v>91779</v>
      </c>
      <c r="BV10" s="121">
        <v>0</v>
      </c>
      <c r="BW10" s="121">
        <v>91779</v>
      </c>
      <c r="BX10" s="121">
        <v>0</v>
      </c>
      <c r="BY10" s="121">
        <v>0</v>
      </c>
      <c r="BZ10" s="121">
        <f t="shared" si="26"/>
        <v>91785</v>
      </c>
      <c r="CA10" s="121">
        <v>0</v>
      </c>
      <c r="CB10" s="121">
        <v>91785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 t="shared" si="27"/>
        <v>200358</v>
      </c>
      <c r="CI10" s="121">
        <f t="shared" si="7"/>
        <v>0</v>
      </c>
      <c r="CJ10" s="121">
        <f t="shared" si="7"/>
        <v>0</v>
      </c>
      <c r="CK10" s="121">
        <f t="shared" si="7"/>
        <v>0</v>
      </c>
      <c r="CL10" s="121">
        <f t="shared" si="7"/>
        <v>0</v>
      </c>
      <c r="CM10" s="121">
        <f t="shared" si="7"/>
        <v>0</v>
      </c>
      <c r="CN10" s="121">
        <f t="shared" si="7"/>
        <v>0</v>
      </c>
      <c r="CO10" s="121">
        <f t="shared" si="7"/>
        <v>0</v>
      </c>
      <c r="CP10" s="121">
        <f t="shared" si="7"/>
        <v>0</v>
      </c>
      <c r="CQ10" s="121">
        <f t="shared" si="7"/>
        <v>1096169</v>
      </c>
      <c r="CR10" s="121">
        <f t="shared" si="7"/>
        <v>205265</v>
      </c>
      <c r="CS10" s="121">
        <f t="shared" si="7"/>
        <v>67053</v>
      </c>
      <c r="CT10" s="121">
        <f t="shared" si="7"/>
        <v>12565</v>
      </c>
      <c r="CU10" s="121">
        <f t="shared" si="7"/>
        <v>125647</v>
      </c>
      <c r="CV10" s="121">
        <f t="shared" si="7"/>
        <v>0</v>
      </c>
      <c r="CW10" s="121">
        <f t="shared" si="7"/>
        <v>199389</v>
      </c>
      <c r="CX10" s="121">
        <f t="shared" si="7"/>
        <v>8056</v>
      </c>
      <c r="CY10" s="121">
        <f t="shared" si="7"/>
        <v>170912</v>
      </c>
      <c r="CZ10" s="121">
        <f t="shared" si="7"/>
        <v>20421</v>
      </c>
      <c r="DA10" s="121">
        <f t="shared" si="7"/>
        <v>0</v>
      </c>
      <c r="DB10" s="121">
        <f t="shared" si="7"/>
        <v>691515</v>
      </c>
      <c r="DC10" s="121">
        <f t="shared" si="7"/>
        <v>283819</v>
      </c>
      <c r="DD10" s="121">
        <f t="shared" si="7"/>
        <v>374714</v>
      </c>
      <c r="DE10" s="121">
        <f t="shared" si="7"/>
        <v>32982</v>
      </c>
      <c r="DF10" s="121">
        <f t="shared" si="7"/>
        <v>0</v>
      </c>
      <c r="DG10" s="121">
        <f t="shared" si="7"/>
        <v>0</v>
      </c>
      <c r="DH10" s="121">
        <f t="shared" si="7"/>
        <v>0</v>
      </c>
      <c r="DI10" s="121">
        <f t="shared" si="7"/>
        <v>0</v>
      </c>
      <c r="DJ10" s="121">
        <f t="shared" si="7"/>
        <v>1096169</v>
      </c>
    </row>
    <row r="11" spans="1:114" s="136" customFormat="1" ht="13.5" customHeight="1" x14ac:dyDescent="0.15">
      <c r="A11" s="119" t="s">
        <v>23</v>
      </c>
      <c r="B11" s="120" t="s">
        <v>341</v>
      </c>
      <c r="C11" s="119" t="s">
        <v>342</v>
      </c>
      <c r="D11" s="121">
        <f t="shared" si="8"/>
        <v>1402195</v>
      </c>
      <c r="E11" s="121">
        <f t="shared" si="9"/>
        <v>571161</v>
      </c>
      <c r="F11" s="121">
        <v>0</v>
      </c>
      <c r="G11" s="121">
        <v>0</v>
      </c>
      <c r="H11" s="121">
        <v>0</v>
      </c>
      <c r="I11" s="121">
        <v>320010</v>
      </c>
      <c r="J11" s="122" t="s">
        <v>483</v>
      </c>
      <c r="K11" s="121">
        <v>251151</v>
      </c>
      <c r="L11" s="121">
        <v>831034</v>
      </c>
      <c r="M11" s="121">
        <f t="shared" si="10"/>
        <v>83619</v>
      </c>
      <c r="N11" s="121">
        <f t="shared" si="11"/>
        <v>35293</v>
      </c>
      <c r="O11" s="121">
        <v>0</v>
      </c>
      <c r="P11" s="121">
        <v>0</v>
      </c>
      <c r="Q11" s="121">
        <v>0</v>
      </c>
      <c r="R11" s="121">
        <v>35293</v>
      </c>
      <c r="S11" s="122" t="s">
        <v>483</v>
      </c>
      <c r="T11" s="121">
        <v>0</v>
      </c>
      <c r="U11" s="121">
        <v>48326</v>
      </c>
      <c r="V11" s="121">
        <f t="shared" si="2"/>
        <v>1485814</v>
      </c>
      <c r="W11" s="121">
        <f t="shared" si="2"/>
        <v>606454</v>
      </c>
      <c r="X11" s="121">
        <f t="shared" si="2"/>
        <v>0</v>
      </c>
      <c r="Y11" s="121">
        <f t="shared" si="2"/>
        <v>0</v>
      </c>
      <c r="Z11" s="121">
        <f t="shared" si="2"/>
        <v>0</v>
      </c>
      <c r="AA11" s="121">
        <f t="shared" si="2"/>
        <v>355303</v>
      </c>
      <c r="AB11" s="122" t="str">
        <f t="shared" si="12"/>
        <v>-</v>
      </c>
      <c r="AC11" s="121">
        <f t="shared" si="13"/>
        <v>251151</v>
      </c>
      <c r="AD11" s="121">
        <f t="shared" si="13"/>
        <v>879360</v>
      </c>
      <c r="AE11" s="121">
        <f t="shared" si="14"/>
        <v>0</v>
      </c>
      <c r="AF11" s="121">
        <f t="shared" si="15"/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 t="shared" si="16"/>
        <v>1402195</v>
      </c>
      <c r="AN11" s="121">
        <f t="shared" si="17"/>
        <v>276692</v>
      </c>
      <c r="AO11" s="121">
        <v>243347</v>
      </c>
      <c r="AP11" s="121">
        <v>21026</v>
      </c>
      <c r="AQ11" s="121">
        <v>2799</v>
      </c>
      <c r="AR11" s="121">
        <v>9520</v>
      </c>
      <c r="AS11" s="121">
        <f t="shared" si="18"/>
        <v>319278</v>
      </c>
      <c r="AT11" s="121">
        <v>97783</v>
      </c>
      <c r="AU11" s="121">
        <v>213940</v>
      </c>
      <c r="AV11" s="121">
        <v>7555</v>
      </c>
      <c r="AW11" s="121">
        <v>6533</v>
      </c>
      <c r="AX11" s="121">
        <f t="shared" si="19"/>
        <v>799692</v>
      </c>
      <c r="AY11" s="121">
        <v>150734</v>
      </c>
      <c r="AZ11" s="121">
        <v>641634</v>
      </c>
      <c r="BA11" s="121">
        <v>7324</v>
      </c>
      <c r="BB11" s="121">
        <v>0</v>
      </c>
      <c r="BC11" s="121">
        <v>0</v>
      </c>
      <c r="BD11" s="121">
        <v>0</v>
      </c>
      <c r="BE11" s="121">
        <v>0</v>
      </c>
      <c r="BF11" s="121">
        <f t="shared" si="20"/>
        <v>1402195</v>
      </c>
      <c r="BG11" s="121">
        <f t="shared" si="21"/>
        <v>0</v>
      </c>
      <c r="BH11" s="121">
        <f t="shared" si="22"/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 t="shared" si="23"/>
        <v>83175</v>
      </c>
      <c r="BP11" s="121">
        <f t="shared" si="24"/>
        <v>11997</v>
      </c>
      <c r="BQ11" s="121">
        <v>8090</v>
      </c>
      <c r="BR11" s="121">
        <v>0</v>
      </c>
      <c r="BS11" s="121">
        <v>3907</v>
      </c>
      <c r="BT11" s="121">
        <v>0</v>
      </c>
      <c r="BU11" s="121">
        <f t="shared" si="25"/>
        <v>22913</v>
      </c>
      <c r="BV11" s="121">
        <v>0</v>
      </c>
      <c r="BW11" s="121">
        <v>22913</v>
      </c>
      <c r="BX11" s="121">
        <v>0</v>
      </c>
      <c r="BY11" s="121">
        <v>0</v>
      </c>
      <c r="BZ11" s="121">
        <f t="shared" si="26"/>
        <v>48265</v>
      </c>
      <c r="CA11" s="121">
        <v>45683</v>
      </c>
      <c r="CB11" s="121">
        <v>0</v>
      </c>
      <c r="CC11" s="121">
        <v>2582</v>
      </c>
      <c r="CD11" s="121">
        <v>0</v>
      </c>
      <c r="CE11" s="121">
        <v>0</v>
      </c>
      <c r="CF11" s="121">
        <v>0</v>
      </c>
      <c r="CG11" s="121">
        <v>444</v>
      </c>
      <c r="CH11" s="121">
        <f t="shared" si="27"/>
        <v>83619</v>
      </c>
      <c r="CI11" s="121">
        <f t="shared" si="7"/>
        <v>0</v>
      </c>
      <c r="CJ11" s="121">
        <f t="shared" si="7"/>
        <v>0</v>
      </c>
      <c r="CK11" s="121">
        <f t="shared" si="7"/>
        <v>0</v>
      </c>
      <c r="CL11" s="121">
        <f t="shared" si="7"/>
        <v>0</v>
      </c>
      <c r="CM11" s="121">
        <f t="shared" si="7"/>
        <v>0</v>
      </c>
      <c r="CN11" s="121">
        <f t="shared" si="7"/>
        <v>0</v>
      </c>
      <c r="CO11" s="121">
        <f t="shared" si="7"/>
        <v>0</v>
      </c>
      <c r="CP11" s="121">
        <f t="shared" si="7"/>
        <v>0</v>
      </c>
      <c r="CQ11" s="121">
        <f t="shared" si="7"/>
        <v>1485370</v>
      </c>
      <c r="CR11" s="121">
        <f t="shared" si="7"/>
        <v>288689</v>
      </c>
      <c r="CS11" s="121">
        <f t="shared" si="7"/>
        <v>251437</v>
      </c>
      <c r="CT11" s="121">
        <f t="shared" si="7"/>
        <v>21026</v>
      </c>
      <c r="CU11" s="121">
        <f t="shared" si="7"/>
        <v>6706</v>
      </c>
      <c r="CV11" s="121">
        <f t="shared" si="7"/>
        <v>9520</v>
      </c>
      <c r="CW11" s="121">
        <f t="shared" si="7"/>
        <v>342191</v>
      </c>
      <c r="CX11" s="121">
        <f t="shared" si="7"/>
        <v>97783</v>
      </c>
      <c r="CY11" s="121">
        <f t="shared" si="7"/>
        <v>236853</v>
      </c>
      <c r="CZ11" s="121">
        <f t="shared" si="7"/>
        <v>7555</v>
      </c>
      <c r="DA11" s="121">
        <f t="shared" si="7"/>
        <v>6533</v>
      </c>
      <c r="DB11" s="121">
        <f t="shared" si="7"/>
        <v>847957</v>
      </c>
      <c r="DC11" s="121">
        <f t="shared" si="7"/>
        <v>196417</v>
      </c>
      <c r="DD11" s="121">
        <f t="shared" si="7"/>
        <v>641634</v>
      </c>
      <c r="DE11" s="121">
        <f t="shared" si="7"/>
        <v>9906</v>
      </c>
      <c r="DF11" s="121">
        <f t="shared" si="7"/>
        <v>0</v>
      </c>
      <c r="DG11" s="121">
        <f t="shared" si="7"/>
        <v>0</v>
      </c>
      <c r="DH11" s="121">
        <f t="shared" si="7"/>
        <v>0</v>
      </c>
      <c r="DI11" s="121">
        <f t="shared" si="7"/>
        <v>444</v>
      </c>
      <c r="DJ11" s="121">
        <f t="shared" si="7"/>
        <v>1485814</v>
      </c>
    </row>
    <row r="12" spans="1:114" s="136" customFormat="1" ht="13.5" customHeight="1" x14ac:dyDescent="0.15">
      <c r="A12" s="119" t="s">
        <v>23</v>
      </c>
      <c r="B12" s="120" t="s">
        <v>344</v>
      </c>
      <c r="C12" s="119" t="s">
        <v>345</v>
      </c>
      <c r="D12" s="121">
        <f t="shared" si="8"/>
        <v>898342</v>
      </c>
      <c r="E12" s="121">
        <f t="shared" si="9"/>
        <v>67751</v>
      </c>
      <c r="F12" s="121">
        <v>0</v>
      </c>
      <c r="G12" s="121">
        <v>0</v>
      </c>
      <c r="H12" s="121">
        <v>0</v>
      </c>
      <c r="I12" s="121">
        <v>66190</v>
      </c>
      <c r="J12" s="122" t="s">
        <v>483</v>
      </c>
      <c r="K12" s="121">
        <v>1561</v>
      </c>
      <c r="L12" s="121">
        <v>830591</v>
      </c>
      <c r="M12" s="121">
        <f t="shared" si="10"/>
        <v>126934</v>
      </c>
      <c r="N12" s="121">
        <f t="shared" si="11"/>
        <v>14669</v>
      </c>
      <c r="O12" s="121">
        <v>0</v>
      </c>
      <c r="P12" s="121">
        <v>0</v>
      </c>
      <c r="Q12" s="121">
        <v>0</v>
      </c>
      <c r="R12" s="121">
        <v>13594</v>
      </c>
      <c r="S12" s="122" t="s">
        <v>483</v>
      </c>
      <c r="T12" s="121">
        <v>1075</v>
      </c>
      <c r="U12" s="121">
        <v>112265</v>
      </c>
      <c r="V12" s="121">
        <f t="shared" si="2"/>
        <v>1025276</v>
      </c>
      <c r="W12" s="121">
        <f t="shared" si="2"/>
        <v>82420</v>
      </c>
      <c r="X12" s="121">
        <f t="shared" si="2"/>
        <v>0</v>
      </c>
      <c r="Y12" s="121">
        <f t="shared" si="2"/>
        <v>0</v>
      </c>
      <c r="Z12" s="121">
        <f t="shared" si="2"/>
        <v>0</v>
      </c>
      <c r="AA12" s="121">
        <f t="shared" si="2"/>
        <v>79784</v>
      </c>
      <c r="AB12" s="122" t="str">
        <f t="shared" si="12"/>
        <v>-</v>
      </c>
      <c r="AC12" s="121">
        <f t="shared" si="13"/>
        <v>2636</v>
      </c>
      <c r="AD12" s="121">
        <f t="shared" si="13"/>
        <v>942856</v>
      </c>
      <c r="AE12" s="121">
        <f t="shared" si="14"/>
        <v>0</v>
      </c>
      <c r="AF12" s="121">
        <f t="shared" si="15"/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 t="shared" si="16"/>
        <v>307444</v>
      </c>
      <c r="AN12" s="121">
        <f t="shared" si="17"/>
        <v>113385</v>
      </c>
      <c r="AO12" s="121">
        <v>5157</v>
      </c>
      <c r="AP12" s="121">
        <v>108228</v>
      </c>
      <c r="AQ12" s="121">
        <v>0</v>
      </c>
      <c r="AR12" s="121">
        <v>0</v>
      </c>
      <c r="AS12" s="121">
        <f t="shared" si="18"/>
        <v>30733</v>
      </c>
      <c r="AT12" s="121">
        <v>30733</v>
      </c>
      <c r="AU12" s="121">
        <v>0</v>
      </c>
      <c r="AV12" s="121">
        <v>0</v>
      </c>
      <c r="AW12" s="121">
        <v>0</v>
      </c>
      <c r="AX12" s="121">
        <f t="shared" si="19"/>
        <v>163326</v>
      </c>
      <c r="AY12" s="121">
        <v>130419</v>
      </c>
      <c r="AZ12" s="121">
        <v>919</v>
      </c>
      <c r="BA12" s="121">
        <v>0</v>
      </c>
      <c r="BB12" s="121">
        <v>31988</v>
      </c>
      <c r="BC12" s="121">
        <v>568100</v>
      </c>
      <c r="BD12" s="121">
        <v>0</v>
      </c>
      <c r="BE12" s="121">
        <v>22798</v>
      </c>
      <c r="BF12" s="121">
        <f t="shared" si="20"/>
        <v>330242</v>
      </c>
      <c r="BG12" s="121">
        <f t="shared" si="21"/>
        <v>0</v>
      </c>
      <c r="BH12" s="121">
        <f t="shared" si="22"/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 t="shared" si="23"/>
        <v>95149</v>
      </c>
      <c r="BP12" s="121">
        <f t="shared" si="24"/>
        <v>16244</v>
      </c>
      <c r="BQ12" s="121">
        <v>8122</v>
      </c>
      <c r="BR12" s="121">
        <v>0</v>
      </c>
      <c r="BS12" s="121">
        <v>8122</v>
      </c>
      <c r="BT12" s="121">
        <v>0</v>
      </c>
      <c r="BU12" s="121">
        <f t="shared" si="25"/>
        <v>33432</v>
      </c>
      <c r="BV12" s="121">
        <v>0</v>
      </c>
      <c r="BW12" s="121">
        <v>33432</v>
      </c>
      <c r="BX12" s="121">
        <v>0</v>
      </c>
      <c r="BY12" s="121">
        <v>0</v>
      </c>
      <c r="BZ12" s="121">
        <f t="shared" si="26"/>
        <v>45473</v>
      </c>
      <c r="CA12" s="121">
        <v>0</v>
      </c>
      <c r="CB12" s="121">
        <v>45473</v>
      </c>
      <c r="CC12" s="121">
        <v>0</v>
      </c>
      <c r="CD12" s="121">
        <v>0</v>
      </c>
      <c r="CE12" s="121">
        <v>31785</v>
      </c>
      <c r="CF12" s="121">
        <v>0</v>
      </c>
      <c r="CG12" s="121">
        <v>0</v>
      </c>
      <c r="CH12" s="121">
        <f t="shared" si="27"/>
        <v>95149</v>
      </c>
      <c r="CI12" s="121">
        <f t="shared" si="7"/>
        <v>0</v>
      </c>
      <c r="CJ12" s="121">
        <f t="shared" si="7"/>
        <v>0</v>
      </c>
      <c r="CK12" s="121">
        <f t="shared" si="7"/>
        <v>0</v>
      </c>
      <c r="CL12" s="121">
        <f t="shared" si="7"/>
        <v>0</v>
      </c>
      <c r="CM12" s="121">
        <f t="shared" si="7"/>
        <v>0</v>
      </c>
      <c r="CN12" s="121">
        <f t="shared" si="7"/>
        <v>0</v>
      </c>
      <c r="CO12" s="121">
        <f t="shared" si="7"/>
        <v>0</v>
      </c>
      <c r="CP12" s="121">
        <f t="shared" si="7"/>
        <v>0</v>
      </c>
      <c r="CQ12" s="121">
        <f t="shared" si="7"/>
        <v>402593</v>
      </c>
      <c r="CR12" s="121">
        <f t="shared" si="7"/>
        <v>129629</v>
      </c>
      <c r="CS12" s="121">
        <f t="shared" si="7"/>
        <v>13279</v>
      </c>
      <c r="CT12" s="121">
        <f t="shared" si="7"/>
        <v>108228</v>
      </c>
      <c r="CU12" s="121">
        <f t="shared" si="7"/>
        <v>8122</v>
      </c>
      <c r="CV12" s="121">
        <f t="shared" si="7"/>
        <v>0</v>
      </c>
      <c r="CW12" s="121">
        <f t="shared" si="7"/>
        <v>64165</v>
      </c>
      <c r="CX12" s="121">
        <f t="shared" si="7"/>
        <v>30733</v>
      </c>
      <c r="CY12" s="121">
        <f t="shared" si="7"/>
        <v>33432</v>
      </c>
      <c r="CZ12" s="121">
        <f t="shared" si="7"/>
        <v>0</v>
      </c>
      <c r="DA12" s="121">
        <f t="shared" si="7"/>
        <v>0</v>
      </c>
      <c r="DB12" s="121">
        <f t="shared" si="7"/>
        <v>208799</v>
      </c>
      <c r="DC12" s="121">
        <f t="shared" si="7"/>
        <v>130419</v>
      </c>
      <c r="DD12" s="121">
        <f t="shared" si="7"/>
        <v>46392</v>
      </c>
      <c r="DE12" s="121">
        <f t="shared" si="7"/>
        <v>0</v>
      </c>
      <c r="DF12" s="121">
        <f t="shared" si="7"/>
        <v>31988</v>
      </c>
      <c r="DG12" s="121">
        <f t="shared" si="7"/>
        <v>599885</v>
      </c>
      <c r="DH12" s="121">
        <f t="shared" si="7"/>
        <v>0</v>
      </c>
      <c r="DI12" s="121">
        <f t="shared" si="7"/>
        <v>22798</v>
      </c>
      <c r="DJ12" s="121">
        <f t="shared" si="7"/>
        <v>425391</v>
      </c>
    </row>
    <row r="13" spans="1:114" s="136" customFormat="1" ht="13.5" customHeight="1" x14ac:dyDescent="0.15">
      <c r="A13" s="119" t="s">
        <v>23</v>
      </c>
      <c r="B13" s="120" t="s">
        <v>351</v>
      </c>
      <c r="C13" s="119" t="s">
        <v>352</v>
      </c>
      <c r="D13" s="121">
        <f t="shared" si="8"/>
        <v>1174737</v>
      </c>
      <c r="E13" s="121">
        <f t="shared" si="9"/>
        <v>155366</v>
      </c>
      <c r="F13" s="121">
        <v>0</v>
      </c>
      <c r="G13" s="121">
        <v>1144</v>
      </c>
      <c r="H13" s="121">
        <v>57835</v>
      </c>
      <c r="I13" s="121">
        <v>0</v>
      </c>
      <c r="J13" s="122" t="s">
        <v>483</v>
      </c>
      <c r="K13" s="121">
        <v>96387</v>
      </c>
      <c r="L13" s="121">
        <v>1019371</v>
      </c>
      <c r="M13" s="121">
        <f t="shared" si="10"/>
        <v>609702</v>
      </c>
      <c r="N13" s="121">
        <f t="shared" si="11"/>
        <v>316170</v>
      </c>
      <c r="O13" s="121">
        <v>1548</v>
      </c>
      <c r="P13" s="121">
        <v>0</v>
      </c>
      <c r="Q13" s="121">
        <v>213000</v>
      </c>
      <c r="R13" s="121">
        <v>101587</v>
      </c>
      <c r="S13" s="122" t="s">
        <v>483</v>
      </c>
      <c r="T13" s="121">
        <v>35</v>
      </c>
      <c r="U13" s="121">
        <v>293532</v>
      </c>
      <c r="V13" s="121">
        <f t="shared" si="2"/>
        <v>1784439</v>
      </c>
      <c r="W13" s="121">
        <f t="shared" si="2"/>
        <v>471536</v>
      </c>
      <c r="X13" s="121">
        <f t="shared" si="2"/>
        <v>1548</v>
      </c>
      <c r="Y13" s="121">
        <f t="shared" si="2"/>
        <v>1144</v>
      </c>
      <c r="Z13" s="121">
        <f t="shared" si="2"/>
        <v>270835</v>
      </c>
      <c r="AA13" s="121">
        <f t="shared" si="2"/>
        <v>101587</v>
      </c>
      <c r="AB13" s="122" t="str">
        <f t="shared" si="12"/>
        <v>-</v>
      </c>
      <c r="AC13" s="121">
        <f t="shared" si="13"/>
        <v>96422</v>
      </c>
      <c r="AD13" s="121">
        <f t="shared" si="13"/>
        <v>1312903</v>
      </c>
      <c r="AE13" s="121">
        <f t="shared" si="14"/>
        <v>88823</v>
      </c>
      <c r="AF13" s="121">
        <f t="shared" si="15"/>
        <v>83984</v>
      </c>
      <c r="AG13" s="121">
        <v>0</v>
      </c>
      <c r="AH13" s="121">
        <v>79315</v>
      </c>
      <c r="AI13" s="121">
        <v>4669</v>
      </c>
      <c r="AJ13" s="121">
        <v>0</v>
      </c>
      <c r="AK13" s="121">
        <v>4839</v>
      </c>
      <c r="AL13" s="121">
        <v>0</v>
      </c>
      <c r="AM13" s="121">
        <f t="shared" si="16"/>
        <v>1085914</v>
      </c>
      <c r="AN13" s="121">
        <f t="shared" si="17"/>
        <v>192965</v>
      </c>
      <c r="AO13" s="121">
        <v>42080</v>
      </c>
      <c r="AP13" s="121">
        <v>60268</v>
      </c>
      <c r="AQ13" s="121">
        <v>83123</v>
      </c>
      <c r="AR13" s="121">
        <v>7494</v>
      </c>
      <c r="AS13" s="121">
        <f t="shared" si="18"/>
        <v>57379</v>
      </c>
      <c r="AT13" s="121">
        <v>16524</v>
      </c>
      <c r="AU13" s="121">
        <v>33924</v>
      </c>
      <c r="AV13" s="121">
        <v>6931</v>
      </c>
      <c r="AW13" s="121">
        <v>0</v>
      </c>
      <c r="AX13" s="121">
        <f t="shared" si="19"/>
        <v>835570</v>
      </c>
      <c r="AY13" s="121">
        <v>178769</v>
      </c>
      <c r="AZ13" s="121">
        <v>653536</v>
      </c>
      <c r="BA13" s="121">
        <v>3265</v>
      </c>
      <c r="BB13" s="121">
        <v>0</v>
      </c>
      <c r="BC13" s="121">
        <v>0</v>
      </c>
      <c r="BD13" s="121">
        <v>0</v>
      </c>
      <c r="BE13" s="121">
        <v>0</v>
      </c>
      <c r="BF13" s="121">
        <f t="shared" si="20"/>
        <v>1174737</v>
      </c>
      <c r="BG13" s="121">
        <f t="shared" si="21"/>
        <v>237838</v>
      </c>
      <c r="BH13" s="121">
        <f t="shared" si="22"/>
        <v>219240</v>
      </c>
      <c r="BI13" s="121">
        <v>0</v>
      </c>
      <c r="BJ13" s="121">
        <v>219240</v>
      </c>
      <c r="BK13" s="121">
        <v>0</v>
      </c>
      <c r="BL13" s="121">
        <v>0</v>
      </c>
      <c r="BM13" s="121">
        <v>18598</v>
      </c>
      <c r="BN13" s="121">
        <v>0</v>
      </c>
      <c r="BO13" s="121">
        <f t="shared" si="23"/>
        <v>363631</v>
      </c>
      <c r="BP13" s="121">
        <f t="shared" si="24"/>
        <v>85430</v>
      </c>
      <c r="BQ13" s="121">
        <v>40298</v>
      </c>
      <c r="BR13" s="121">
        <v>0</v>
      </c>
      <c r="BS13" s="121">
        <v>45132</v>
      </c>
      <c r="BT13" s="121">
        <v>0</v>
      </c>
      <c r="BU13" s="121">
        <f t="shared" si="25"/>
        <v>145978</v>
      </c>
      <c r="BV13" s="121">
        <v>0</v>
      </c>
      <c r="BW13" s="121">
        <v>145978</v>
      </c>
      <c r="BX13" s="121">
        <v>0</v>
      </c>
      <c r="BY13" s="121">
        <v>0</v>
      </c>
      <c r="BZ13" s="121">
        <f t="shared" si="26"/>
        <v>128498</v>
      </c>
      <c r="CA13" s="121">
        <v>106057</v>
      </c>
      <c r="CB13" s="121">
        <v>20024</v>
      </c>
      <c r="CC13" s="121">
        <v>0</v>
      </c>
      <c r="CD13" s="121">
        <v>2417</v>
      </c>
      <c r="CE13" s="121">
        <v>0</v>
      </c>
      <c r="CF13" s="121">
        <v>3725</v>
      </c>
      <c r="CG13" s="121">
        <v>8233</v>
      </c>
      <c r="CH13" s="121">
        <f t="shared" si="27"/>
        <v>609702</v>
      </c>
      <c r="CI13" s="121">
        <f t="shared" si="7"/>
        <v>326661</v>
      </c>
      <c r="CJ13" s="121">
        <f t="shared" si="7"/>
        <v>303224</v>
      </c>
      <c r="CK13" s="121">
        <f t="shared" si="7"/>
        <v>0</v>
      </c>
      <c r="CL13" s="121">
        <f t="shared" si="7"/>
        <v>298555</v>
      </c>
      <c r="CM13" s="121">
        <f t="shared" si="7"/>
        <v>4669</v>
      </c>
      <c r="CN13" s="121">
        <f t="shared" si="7"/>
        <v>0</v>
      </c>
      <c r="CO13" s="121">
        <f t="shared" si="7"/>
        <v>23437</v>
      </c>
      <c r="CP13" s="121">
        <f t="shared" si="7"/>
        <v>0</v>
      </c>
      <c r="CQ13" s="121">
        <f t="shared" si="7"/>
        <v>1449545</v>
      </c>
      <c r="CR13" s="121">
        <f t="shared" si="7"/>
        <v>278395</v>
      </c>
      <c r="CS13" s="121">
        <f t="shared" si="7"/>
        <v>82378</v>
      </c>
      <c r="CT13" s="121">
        <f t="shared" si="7"/>
        <v>60268</v>
      </c>
      <c r="CU13" s="121">
        <f t="shared" si="7"/>
        <v>128255</v>
      </c>
      <c r="CV13" s="121">
        <f t="shared" si="7"/>
        <v>7494</v>
      </c>
      <c r="CW13" s="121">
        <f t="shared" si="7"/>
        <v>203357</v>
      </c>
      <c r="CX13" s="121">
        <f t="shared" si="7"/>
        <v>16524</v>
      </c>
      <c r="CY13" s="121">
        <f t="shared" si="7"/>
        <v>179902</v>
      </c>
      <c r="CZ13" s="121">
        <f t="shared" si="7"/>
        <v>6931</v>
      </c>
      <c r="DA13" s="121">
        <f t="shared" si="7"/>
        <v>0</v>
      </c>
      <c r="DB13" s="121">
        <f t="shared" si="7"/>
        <v>964068</v>
      </c>
      <c r="DC13" s="121">
        <f t="shared" si="7"/>
        <v>284826</v>
      </c>
      <c r="DD13" s="121">
        <f t="shared" si="7"/>
        <v>673560</v>
      </c>
      <c r="DE13" s="121">
        <f t="shared" si="7"/>
        <v>3265</v>
      </c>
      <c r="DF13" s="121">
        <f t="shared" si="7"/>
        <v>2417</v>
      </c>
      <c r="DG13" s="121">
        <f t="shared" si="7"/>
        <v>0</v>
      </c>
      <c r="DH13" s="121">
        <f t="shared" si="7"/>
        <v>3725</v>
      </c>
      <c r="DI13" s="121">
        <f t="shared" si="7"/>
        <v>8233</v>
      </c>
      <c r="DJ13" s="121">
        <f t="shared" si="7"/>
        <v>1784439</v>
      </c>
    </row>
    <row r="14" spans="1:114" s="136" customFormat="1" ht="13.5" customHeight="1" x14ac:dyDescent="0.15">
      <c r="A14" s="119" t="s">
        <v>23</v>
      </c>
      <c r="B14" s="120" t="s">
        <v>354</v>
      </c>
      <c r="C14" s="119" t="s">
        <v>355</v>
      </c>
      <c r="D14" s="121">
        <f t="shared" si="8"/>
        <v>244672</v>
      </c>
      <c r="E14" s="121">
        <f t="shared" si="9"/>
        <v>41302</v>
      </c>
      <c r="F14" s="121">
        <v>0</v>
      </c>
      <c r="G14" s="121">
        <v>0</v>
      </c>
      <c r="H14" s="121">
        <v>0</v>
      </c>
      <c r="I14" s="121">
        <v>41260</v>
      </c>
      <c r="J14" s="122" t="s">
        <v>483</v>
      </c>
      <c r="K14" s="121">
        <v>42</v>
      </c>
      <c r="L14" s="121">
        <v>203370</v>
      </c>
      <c r="M14" s="121">
        <f t="shared" si="10"/>
        <v>101147</v>
      </c>
      <c r="N14" s="121">
        <f t="shared" si="11"/>
        <v>12428</v>
      </c>
      <c r="O14" s="121">
        <v>0</v>
      </c>
      <c r="P14" s="121">
        <v>0</v>
      </c>
      <c r="Q14" s="121">
        <v>0</v>
      </c>
      <c r="R14" s="121">
        <v>12428</v>
      </c>
      <c r="S14" s="122" t="s">
        <v>483</v>
      </c>
      <c r="T14" s="121">
        <v>0</v>
      </c>
      <c r="U14" s="121">
        <v>88719</v>
      </c>
      <c r="V14" s="121">
        <f t="shared" si="2"/>
        <v>345819</v>
      </c>
      <c r="W14" s="121">
        <f t="shared" si="2"/>
        <v>53730</v>
      </c>
      <c r="X14" s="121">
        <f t="shared" si="2"/>
        <v>0</v>
      </c>
      <c r="Y14" s="121">
        <f t="shared" si="2"/>
        <v>0</v>
      </c>
      <c r="Z14" s="121">
        <f t="shared" si="2"/>
        <v>0</v>
      </c>
      <c r="AA14" s="121">
        <f t="shared" si="2"/>
        <v>53688</v>
      </c>
      <c r="AB14" s="122" t="str">
        <f t="shared" si="12"/>
        <v>-</v>
      </c>
      <c r="AC14" s="121">
        <f t="shared" si="13"/>
        <v>42</v>
      </c>
      <c r="AD14" s="121">
        <f t="shared" si="13"/>
        <v>292089</v>
      </c>
      <c r="AE14" s="121">
        <f t="shared" si="14"/>
        <v>0</v>
      </c>
      <c r="AF14" s="121">
        <f t="shared" si="15"/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 t="shared" si="16"/>
        <v>98920</v>
      </c>
      <c r="AN14" s="121">
        <f t="shared" si="17"/>
        <v>82469</v>
      </c>
      <c r="AO14" s="121">
        <v>8397</v>
      </c>
      <c r="AP14" s="121">
        <v>68374</v>
      </c>
      <c r="AQ14" s="121">
        <v>0</v>
      </c>
      <c r="AR14" s="121">
        <v>5698</v>
      </c>
      <c r="AS14" s="121">
        <f t="shared" si="18"/>
        <v>9167</v>
      </c>
      <c r="AT14" s="121">
        <v>7336</v>
      </c>
      <c r="AU14" s="121">
        <v>0</v>
      </c>
      <c r="AV14" s="121">
        <v>1831</v>
      </c>
      <c r="AW14" s="121">
        <v>0</v>
      </c>
      <c r="AX14" s="121">
        <f t="shared" si="19"/>
        <v>7284</v>
      </c>
      <c r="AY14" s="121">
        <v>6609</v>
      </c>
      <c r="AZ14" s="121">
        <v>78</v>
      </c>
      <c r="BA14" s="121">
        <v>597</v>
      </c>
      <c r="BB14" s="121">
        <v>0</v>
      </c>
      <c r="BC14" s="121">
        <v>137100</v>
      </c>
      <c r="BD14" s="121">
        <v>0</v>
      </c>
      <c r="BE14" s="121">
        <v>8652</v>
      </c>
      <c r="BF14" s="121">
        <f t="shared" si="20"/>
        <v>107572</v>
      </c>
      <c r="BG14" s="121">
        <f t="shared" si="21"/>
        <v>0</v>
      </c>
      <c r="BH14" s="121">
        <f t="shared" si="22"/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 t="shared" si="23"/>
        <v>100878</v>
      </c>
      <c r="BP14" s="121">
        <f t="shared" si="24"/>
        <v>23629</v>
      </c>
      <c r="BQ14" s="121">
        <v>6536</v>
      </c>
      <c r="BR14" s="121">
        <v>0</v>
      </c>
      <c r="BS14" s="121">
        <v>17093</v>
      </c>
      <c r="BT14" s="121">
        <v>0</v>
      </c>
      <c r="BU14" s="121">
        <f t="shared" si="25"/>
        <v>62846</v>
      </c>
      <c r="BV14" s="121">
        <v>0</v>
      </c>
      <c r="BW14" s="121">
        <v>62846</v>
      </c>
      <c r="BX14" s="121">
        <v>0</v>
      </c>
      <c r="BY14" s="121">
        <v>0</v>
      </c>
      <c r="BZ14" s="121">
        <f t="shared" si="26"/>
        <v>14403</v>
      </c>
      <c r="CA14" s="121">
        <v>14403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269</v>
      </c>
      <c r="CH14" s="121">
        <f t="shared" si="27"/>
        <v>101147</v>
      </c>
      <c r="CI14" s="121">
        <f t="shared" si="7"/>
        <v>0</v>
      </c>
      <c r="CJ14" s="121">
        <f t="shared" si="7"/>
        <v>0</v>
      </c>
      <c r="CK14" s="121">
        <f t="shared" si="7"/>
        <v>0</v>
      </c>
      <c r="CL14" s="121">
        <f t="shared" si="7"/>
        <v>0</v>
      </c>
      <c r="CM14" s="121">
        <f t="shared" si="7"/>
        <v>0</v>
      </c>
      <c r="CN14" s="121">
        <f t="shared" si="7"/>
        <v>0</v>
      </c>
      <c r="CO14" s="121">
        <f t="shared" si="7"/>
        <v>0</v>
      </c>
      <c r="CP14" s="121">
        <f t="shared" si="7"/>
        <v>0</v>
      </c>
      <c r="CQ14" s="121">
        <f t="shared" si="7"/>
        <v>199798</v>
      </c>
      <c r="CR14" s="121">
        <f t="shared" si="7"/>
        <v>106098</v>
      </c>
      <c r="CS14" s="121">
        <f t="shared" si="7"/>
        <v>14933</v>
      </c>
      <c r="CT14" s="121">
        <f t="shared" si="7"/>
        <v>68374</v>
      </c>
      <c r="CU14" s="121">
        <f t="shared" si="7"/>
        <v>17093</v>
      </c>
      <c r="CV14" s="121">
        <f t="shared" si="7"/>
        <v>5698</v>
      </c>
      <c r="CW14" s="121">
        <f t="shared" si="7"/>
        <v>72013</v>
      </c>
      <c r="CX14" s="121">
        <f t="shared" si="7"/>
        <v>7336</v>
      </c>
      <c r="CY14" s="121">
        <f t="shared" si="7"/>
        <v>62846</v>
      </c>
      <c r="CZ14" s="121">
        <f t="shared" si="7"/>
        <v>1831</v>
      </c>
      <c r="DA14" s="121">
        <f t="shared" si="7"/>
        <v>0</v>
      </c>
      <c r="DB14" s="121">
        <f t="shared" si="7"/>
        <v>21687</v>
      </c>
      <c r="DC14" s="121">
        <f t="shared" si="7"/>
        <v>21012</v>
      </c>
      <c r="DD14" s="121">
        <f t="shared" si="7"/>
        <v>78</v>
      </c>
      <c r="DE14" s="121">
        <f t="shared" si="7"/>
        <v>597</v>
      </c>
      <c r="DF14" s="121">
        <f t="shared" si="7"/>
        <v>0</v>
      </c>
      <c r="DG14" s="121">
        <f t="shared" si="7"/>
        <v>137100</v>
      </c>
      <c r="DH14" s="121">
        <f t="shared" si="7"/>
        <v>0</v>
      </c>
      <c r="DI14" s="121">
        <f t="shared" si="7"/>
        <v>8921</v>
      </c>
      <c r="DJ14" s="121">
        <f t="shared" si="7"/>
        <v>208719</v>
      </c>
    </row>
    <row r="15" spans="1:114" s="136" customFormat="1" ht="13.5" customHeight="1" x14ac:dyDescent="0.15">
      <c r="A15" s="119" t="s">
        <v>23</v>
      </c>
      <c r="B15" s="120" t="s">
        <v>358</v>
      </c>
      <c r="C15" s="119" t="s">
        <v>359</v>
      </c>
      <c r="D15" s="121">
        <f t="shared" si="8"/>
        <v>593287</v>
      </c>
      <c r="E15" s="121">
        <f t="shared" si="9"/>
        <v>342517</v>
      </c>
      <c r="F15" s="121">
        <v>251883</v>
      </c>
      <c r="G15" s="121">
        <v>0</v>
      </c>
      <c r="H15" s="121">
        <v>0</v>
      </c>
      <c r="I15" s="121">
        <v>90634</v>
      </c>
      <c r="J15" s="122" t="s">
        <v>483</v>
      </c>
      <c r="K15" s="121">
        <v>0</v>
      </c>
      <c r="L15" s="121">
        <v>250770</v>
      </c>
      <c r="M15" s="121">
        <f t="shared" si="10"/>
        <v>127281</v>
      </c>
      <c r="N15" s="121">
        <f t="shared" si="11"/>
        <v>44587</v>
      </c>
      <c r="O15" s="121">
        <v>0</v>
      </c>
      <c r="P15" s="121">
        <v>0</v>
      </c>
      <c r="Q15" s="121">
        <v>0</v>
      </c>
      <c r="R15" s="121">
        <v>44587</v>
      </c>
      <c r="S15" s="122" t="s">
        <v>483</v>
      </c>
      <c r="T15" s="121">
        <v>0</v>
      </c>
      <c r="U15" s="121">
        <v>82694</v>
      </c>
      <c r="V15" s="121">
        <f t="shared" si="2"/>
        <v>720568</v>
      </c>
      <c r="W15" s="121">
        <f t="shared" si="2"/>
        <v>387104</v>
      </c>
      <c r="X15" s="121">
        <f t="shared" si="2"/>
        <v>251883</v>
      </c>
      <c r="Y15" s="121">
        <f t="shared" si="2"/>
        <v>0</v>
      </c>
      <c r="Z15" s="121">
        <f t="shared" si="2"/>
        <v>0</v>
      </c>
      <c r="AA15" s="121">
        <f t="shared" si="2"/>
        <v>135221</v>
      </c>
      <c r="AB15" s="122" t="str">
        <f t="shared" si="12"/>
        <v>-</v>
      </c>
      <c r="AC15" s="121">
        <f t="shared" si="13"/>
        <v>0</v>
      </c>
      <c r="AD15" s="121">
        <f t="shared" si="13"/>
        <v>333464</v>
      </c>
      <c r="AE15" s="121">
        <f t="shared" si="14"/>
        <v>1685</v>
      </c>
      <c r="AF15" s="121">
        <f t="shared" si="15"/>
        <v>1685</v>
      </c>
      <c r="AG15" s="121">
        <v>1296</v>
      </c>
      <c r="AH15" s="121">
        <v>0</v>
      </c>
      <c r="AI15" s="121">
        <v>0</v>
      </c>
      <c r="AJ15" s="121">
        <v>389</v>
      </c>
      <c r="AK15" s="121">
        <v>0</v>
      </c>
      <c r="AL15" s="121">
        <v>0</v>
      </c>
      <c r="AM15" s="121">
        <f t="shared" si="16"/>
        <v>591602</v>
      </c>
      <c r="AN15" s="121">
        <f t="shared" si="17"/>
        <v>99074</v>
      </c>
      <c r="AO15" s="121">
        <v>16070</v>
      </c>
      <c r="AP15" s="121">
        <v>65052</v>
      </c>
      <c r="AQ15" s="121">
        <v>0</v>
      </c>
      <c r="AR15" s="121">
        <v>17952</v>
      </c>
      <c r="AS15" s="121">
        <f t="shared" si="18"/>
        <v>244655</v>
      </c>
      <c r="AT15" s="121">
        <v>6129</v>
      </c>
      <c r="AU15" s="121">
        <v>213500</v>
      </c>
      <c r="AV15" s="121">
        <v>25026</v>
      </c>
      <c r="AW15" s="121">
        <v>0</v>
      </c>
      <c r="AX15" s="121">
        <f t="shared" si="19"/>
        <v>247873</v>
      </c>
      <c r="AY15" s="121">
        <v>46800</v>
      </c>
      <c r="AZ15" s="121">
        <v>171949</v>
      </c>
      <c r="BA15" s="121">
        <v>13826</v>
      </c>
      <c r="BB15" s="121">
        <v>15298</v>
      </c>
      <c r="BC15" s="121">
        <v>0</v>
      </c>
      <c r="BD15" s="121">
        <v>0</v>
      </c>
      <c r="BE15" s="121">
        <v>0</v>
      </c>
      <c r="BF15" s="121">
        <f t="shared" si="20"/>
        <v>593287</v>
      </c>
      <c r="BG15" s="121">
        <f t="shared" si="21"/>
        <v>0</v>
      </c>
      <c r="BH15" s="121">
        <f t="shared" si="22"/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 t="shared" si="23"/>
        <v>127281</v>
      </c>
      <c r="BP15" s="121">
        <f t="shared" si="24"/>
        <v>7741</v>
      </c>
      <c r="BQ15" s="121">
        <v>7741</v>
      </c>
      <c r="BR15" s="121">
        <v>0</v>
      </c>
      <c r="BS15" s="121">
        <v>0</v>
      </c>
      <c r="BT15" s="121">
        <v>0</v>
      </c>
      <c r="BU15" s="121">
        <f t="shared" si="25"/>
        <v>13731</v>
      </c>
      <c r="BV15" s="121">
        <v>0</v>
      </c>
      <c r="BW15" s="121">
        <v>13731</v>
      </c>
      <c r="BX15" s="121">
        <v>0</v>
      </c>
      <c r="BY15" s="121">
        <v>0</v>
      </c>
      <c r="BZ15" s="121">
        <f t="shared" si="26"/>
        <v>105809</v>
      </c>
      <c r="CA15" s="121">
        <v>46637</v>
      </c>
      <c r="CB15" s="121">
        <v>58632</v>
      </c>
      <c r="CC15" s="121">
        <v>0</v>
      </c>
      <c r="CD15" s="121">
        <v>540</v>
      </c>
      <c r="CE15" s="121">
        <v>0</v>
      </c>
      <c r="CF15" s="121">
        <v>0</v>
      </c>
      <c r="CG15" s="121">
        <v>0</v>
      </c>
      <c r="CH15" s="121">
        <f t="shared" si="27"/>
        <v>127281</v>
      </c>
      <c r="CI15" s="121">
        <f t="shared" si="7"/>
        <v>1685</v>
      </c>
      <c r="CJ15" s="121">
        <f t="shared" si="7"/>
        <v>1685</v>
      </c>
      <c r="CK15" s="121">
        <f t="shared" si="7"/>
        <v>1296</v>
      </c>
      <c r="CL15" s="121">
        <f t="shared" si="7"/>
        <v>0</v>
      </c>
      <c r="CM15" s="121">
        <f t="shared" si="7"/>
        <v>0</v>
      </c>
      <c r="CN15" s="121">
        <f t="shared" si="7"/>
        <v>389</v>
      </c>
      <c r="CO15" s="121">
        <f t="shared" si="7"/>
        <v>0</v>
      </c>
      <c r="CP15" s="121">
        <f t="shared" si="7"/>
        <v>0</v>
      </c>
      <c r="CQ15" s="121">
        <f t="shared" si="7"/>
        <v>718883</v>
      </c>
      <c r="CR15" s="121">
        <f t="shared" si="7"/>
        <v>106815</v>
      </c>
      <c r="CS15" s="121">
        <f t="shared" si="7"/>
        <v>23811</v>
      </c>
      <c r="CT15" s="121">
        <f t="shared" si="7"/>
        <v>65052</v>
      </c>
      <c r="CU15" s="121">
        <f t="shared" si="7"/>
        <v>0</v>
      </c>
      <c r="CV15" s="121">
        <f t="shared" si="7"/>
        <v>17952</v>
      </c>
      <c r="CW15" s="121">
        <f t="shared" si="7"/>
        <v>258386</v>
      </c>
      <c r="CX15" s="121">
        <f t="shared" si="7"/>
        <v>6129</v>
      </c>
      <c r="CY15" s="121">
        <f t="shared" si="7"/>
        <v>227231</v>
      </c>
      <c r="CZ15" s="121">
        <f t="shared" si="7"/>
        <v>25026</v>
      </c>
      <c r="DA15" s="121">
        <f t="shared" si="7"/>
        <v>0</v>
      </c>
      <c r="DB15" s="121">
        <f t="shared" si="7"/>
        <v>353682</v>
      </c>
      <c r="DC15" s="121">
        <f t="shared" si="7"/>
        <v>93437</v>
      </c>
      <c r="DD15" s="121">
        <f t="shared" si="7"/>
        <v>230581</v>
      </c>
      <c r="DE15" s="121">
        <f t="shared" si="7"/>
        <v>13826</v>
      </c>
      <c r="DF15" s="121">
        <f t="shared" si="7"/>
        <v>15838</v>
      </c>
      <c r="DG15" s="121">
        <f t="shared" si="7"/>
        <v>0</v>
      </c>
      <c r="DH15" s="121">
        <f t="shared" si="7"/>
        <v>0</v>
      </c>
      <c r="DI15" s="121">
        <f t="shared" si="7"/>
        <v>0</v>
      </c>
      <c r="DJ15" s="121">
        <f t="shared" si="7"/>
        <v>720568</v>
      </c>
    </row>
    <row r="16" spans="1:114" s="136" customFormat="1" ht="13.5" customHeight="1" x14ac:dyDescent="0.15">
      <c r="A16" s="119" t="s">
        <v>23</v>
      </c>
      <c r="B16" s="120" t="s">
        <v>361</v>
      </c>
      <c r="C16" s="119" t="s">
        <v>362</v>
      </c>
      <c r="D16" s="121">
        <f t="shared" si="8"/>
        <v>1070918</v>
      </c>
      <c r="E16" s="121">
        <f t="shared" si="9"/>
        <v>18100</v>
      </c>
      <c r="F16" s="121">
        <v>0</v>
      </c>
      <c r="G16" s="121">
        <v>0</v>
      </c>
      <c r="H16" s="121">
        <v>0</v>
      </c>
      <c r="I16" s="121">
        <v>293</v>
      </c>
      <c r="J16" s="122" t="s">
        <v>483</v>
      </c>
      <c r="K16" s="121">
        <v>17807</v>
      </c>
      <c r="L16" s="121">
        <v>1052818</v>
      </c>
      <c r="M16" s="121">
        <f t="shared" si="10"/>
        <v>294066</v>
      </c>
      <c r="N16" s="121">
        <f t="shared" si="11"/>
        <v>19883</v>
      </c>
      <c r="O16" s="121">
        <v>7990</v>
      </c>
      <c r="P16" s="121">
        <v>11893</v>
      </c>
      <c r="Q16" s="121">
        <v>0</v>
      </c>
      <c r="R16" s="121">
        <v>0</v>
      </c>
      <c r="S16" s="122" t="s">
        <v>483</v>
      </c>
      <c r="T16" s="121">
        <v>0</v>
      </c>
      <c r="U16" s="121">
        <v>274183</v>
      </c>
      <c r="V16" s="121">
        <f t="shared" si="2"/>
        <v>1364984</v>
      </c>
      <c r="W16" s="121">
        <f t="shared" si="2"/>
        <v>37983</v>
      </c>
      <c r="X16" s="121">
        <f t="shared" si="2"/>
        <v>7990</v>
      </c>
      <c r="Y16" s="121">
        <f t="shared" si="2"/>
        <v>11893</v>
      </c>
      <c r="Z16" s="121">
        <f t="shared" si="2"/>
        <v>0</v>
      </c>
      <c r="AA16" s="121">
        <f t="shared" si="2"/>
        <v>293</v>
      </c>
      <c r="AB16" s="122" t="str">
        <f t="shared" si="12"/>
        <v>-</v>
      </c>
      <c r="AC16" s="121">
        <f t="shared" si="13"/>
        <v>17807</v>
      </c>
      <c r="AD16" s="121">
        <f t="shared" si="13"/>
        <v>1327001</v>
      </c>
      <c r="AE16" s="121">
        <f t="shared" si="14"/>
        <v>0</v>
      </c>
      <c r="AF16" s="121">
        <f t="shared" si="15"/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23325</v>
      </c>
      <c r="AM16" s="121">
        <f t="shared" si="16"/>
        <v>718232</v>
      </c>
      <c r="AN16" s="121">
        <f t="shared" si="17"/>
        <v>26934</v>
      </c>
      <c r="AO16" s="121">
        <v>26934</v>
      </c>
      <c r="AP16" s="121">
        <v>0</v>
      </c>
      <c r="AQ16" s="121">
        <v>0</v>
      </c>
      <c r="AR16" s="121">
        <v>0</v>
      </c>
      <c r="AS16" s="121">
        <f t="shared" si="18"/>
        <v>922</v>
      </c>
      <c r="AT16" s="121">
        <v>0</v>
      </c>
      <c r="AU16" s="121">
        <v>911</v>
      </c>
      <c r="AV16" s="121">
        <v>11</v>
      </c>
      <c r="AW16" s="121">
        <v>0</v>
      </c>
      <c r="AX16" s="121">
        <f t="shared" si="19"/>
        <v>690376</v>
      </c>
      <c r="AY16" s="121">
        <v>618270</v>
      </c>
      <c r="AZ16" s="121">
        <v>68727</v>
      </c>
      <c r="BA16" s="121">
        <v>3379</v>
      </c>
      <c r="BB16" s="121">
        <v>0</v>
      </c>
      <c r="BC16" s="121">
        <v>0</v>
      </c>
      <c r="BD16" s="121">
        <v>0</v>
      </c>
      <c r="BE16" s="121">
        <v>329361</v>
      </c>
      <c r="BF16" s="121">
        <f t="shared" si="20"/>
        <v>1047593</v>
      </c>
      <c r="BG16" s="121">
        <f t="shared" si="21"/>
        <v>0</v>
      </c>
      <c r="BH16" s="121">
        <f t="shared" si="22"/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 t="shared" si="23"/>
        <v>255122</v>
      </c>
      <c r="BP16" s="121">
        <f t="shared" si="24"/>
        <v>12906</v>
      </c>
      <c r="BQ16" s="121">
        <v>12906</v>
      </c>
      <c r="BR16" s="121">
        <v>0</v>
      </c>
      <c r="BS16" s="121">
        <v>0</v>
      </c>
      <c r="BT16" s="121">
        <v>0</v>
      </c>
      <c r="BU16" s="121">
        <f t="shared" si="25"/>
        <v>169135</v>
      </c>
      <c r="BV16" s="121">
        <v>0</v>
      </c>
      <c r="BW16" s="121">
        <v>169135</v>
      </c>
      <c r="BX16" s="121">
        <v>0</v>
      </c>
      <c r="BY16" s="121">
        <v>0</v>
      </c>
      <c r="BZ16" s="121">
        <f t="shared" si="26"/>
        <v>73081</v>
      </c>
      <c r="CA16" s="121">
        <v>0</v>
      </c>
      <c r="CB16" s="121">
        <v>63238</v>
      </c>
      <c r="CC16" s="121">
        <v>6044</v>
      </c>
      <c r="CD16" s="121">
        <v>3799</v>
      </c>
      <c r="CE16" s="121">
        <v>0</v>
      </c>
      <c r="CF16" s="121">
        <v>0</v>
      </c>
      <c r="CG16" s="121">
        <v>38944</v>
      </c>
      <c r="CH16" s="121">
        <f t="shared" si="27"/>
        <v>294066</v>
      </c>
      <c r="CI16" s="121">
        <f t="shared" si="7"/>
        <v>0</v>
      </c>
      <c r="CJ16" s="121">
        <f t="shared" si="7"/>
        <v>0</v>
      </c>
      <c r="CK16" s="121">
        <f t="shared" si="7"/>
        <v>0</v>
      </c>
      <c r="CL16" s="121">
        <f t="shared" ref="CL16:DA31" si="28">SUM(AH16,+BJ16)</f>
        <v>0</v>
      </c>
      <c r="CM16" s="121">
        <f t="shared" si="28"/>
        <v>0</v>
      </c>
      <c r="CN16" s="121">
        <f t="shared" si="28"/>
        <v>0</v>
      </c>
      <c r="CO16" s="121">
        <f t="shared" si="28"/>
        <v>0</v>
      </c>
      <c r="CP16" s="121">
        <f t="shared" si="28"/>
        <v>23325</v>
      </c>
      <c r="CQ16" s="121">
        <f t="shared" si="28"/>
        <v>973354</v>
      </c>
      <c r="CR16" s="121">
        <f t="shared" si="28"/>
        <v>39840</v>
      </c>
      <c r="CS16" s="121">
        <f t="shared" si="28"/>
        <v>39840</v>
      </c>
      <c r="CT16" s="121">
        <f t="shared" si="28"/>
        <v>0</v>
      </c>
      <c r="CU16" s="121">
        <f t="shared" si="28"/>
        <v>0</v>
      </c>
      <c r="CV16" s="121">
        <f t="shared" si="28"/>
        <v>0</v>
      </c>
      <c r="CW16" s="121">
        <f t="shared" si="28"/>
        <v>170057</v>
      </c>
      <c r="CX16" s="121">
        <f t="shared" si="28"/>
        <v>0</v>
      </c>
      <c r="CY16" s="121">
        <f t="shared" si="28"/>
        <v>170046</v>
      </c>
      <c r="CZ16" s="121">
        <f t="shared" si="28"/>
        <v>11</v>
      </c>
      <c r="DA16" s="121">
        <f t="shared" si="28"/>
        <v>0</v>
      </c>
      <c r="DB16" s="121">
        <f t="shared" ref="CY16:DJ49" si="29">SUM(AX16,+BZ16)</f>
        <v>763457</v>
      </c>
      <c r="DC16" s="121">
        <f t="shared" si="29"/>
        <v>618270</v>
      </c>
      <c r="DD16" s="121">
        <f t="shared" si="29"/>
        <v>131965</v>
      </c>
      <c r="DE16" s="121">
        <f t="shared" si="29"/>
        <v>9423</v>
      </c>
      <c r="DF16" s="121">
        <f t="shared" si="29"/>
        <v>3799</v>
      </c>
      <c r="DG16" s="121">
        <f t="shared" si="29"/>
        <v>0</v>
      </c>
      <c r="DH16" s="121">
        <f t="shared" si="29"/>
        <v>0</v>
      </c>
      <c r="DI16" s="121">
        <f t="shared" si="29"/>
        <v>368305</v>
      </c>
      <c r="DJ16" s="121">
        <f t="shared" si="29"/>
        <v>1341659</v>
      </c>
    </row>
    <row r="17" spans="1:114" s="136" customFormat="1" ht="13.5" customHeight="1" x14ac:dyDescent="0.15">
      <c r="A17" s="119" t="s">
        <v>23</v>
      </c>
      <c r="B17" s="120" t="s">
        <v>364</v>
      </c>
      <c r="C17" s="119" t="s">
        <v>365</v>
      </c>
      <c r="D17" s="121">
        <f t="shared" si="8"/>
        <v>850377</v>
      </c>
      <c r="E17" s="121">
        <f t="shared" si="9"/>
        <v>108088</v>
      </c>
      <c r="F17" s="121">
        <v>0</v>
      </c>
      <c r="G17" s="121">
        <v>0</v>
      </c>
      <c r="H17" s="121">
        <v>0</v>
      </c>
      <c r="I17" s="121">
        <v>86608</v>
      </c>
      <c r="J17" s="122" t="s">
        <v>483</v>
      </c>
      <c r="K17" s="121">
        <v>21480</v>
      </c>
      <c r="L17" s="121">
        <v>742289</v>
      </c>
      <c r="M17" s="121">
        <f t="shared" si="10"/>
        <v>259415</v>
      </c>
      <c r="N17" s="121">
        <f t="shared" si="11"/>
        <v>63659</v>
      </c>
      <c r="O17" s="121">
        <v>0</v>
      </c>
      <c r="P17" s="121">
        <v>0</v>
      </c>
      <c r="Q17" s="121">
        <v>0</v>
      </c>
      <c r="R17" s="121">
        <v>63653</v>
      </c>
      <c r="S17" s="122" t="s">
        <v>483</v>
      </c>
      <c r="T17" s="121">
        <v>6</v>
      </c>
      <c r="U17" s="121">
        <v>195756</v>
      </c>
      <c r="V17" s="121">
        <f t="shared" si="2"/>
        <v>1109792</v>
      </c>
      <c r="W17" s="121">
        <f t="shared" si="2"/>
        <v>171747</v>
      </c>
      <c r="X17" s="121">
        <f t="shared" si="2"/>
        <v>0</v>
      </c>
      <c r="Y17" s="121">
        <f t="shared" si="2"/>
        <v>0</v>
      </c>
      <c r="Z17" s="121">
        <f t="shared" si="2"/>
        <v>0</v>
      </c>
      <c r="AA17" s="121">
        <f t="shared" si="2"/>
        <v>150261</v>
      </c>
      <c r="AB17" s="122" t="str">
        <f t="shared" si="12"/>
        <v>-</v>
      </c>
      <c r="AC17" s="121">
        <f t="shared" si="13"/>
        <v>21486</v>
      </c>
      <c r="AD17" s="121">
        <f t="shared" si="13"/>
        <v>938045</v>
      </c>
      <c r="AE17" s="121">
        <f t="shared" si="14"/>
        <v>0</v>
      </c>
      <c r="AF17" s="121">
        <f t="shared" si="15"/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 t="shared" si="16"/>
        <v>850377</v>
      </c>
      <c r="AN17" s="121">
        <f t="shared" si="17"/>
        <v>256103</v>
      </c>
      <c r="AO17" s="121">
        <v>21969</v>
      </c>
      <c r="AP17" s="121">
        <v>138486</v>
      </c>
      <c r="AQ17" s="121">
        <v>87222</v>
      </c>
      <c r="AR17" s="121">
        <v>8426</v>
      </c>
      <c r="AS17" s="121">
        <f t="shared" si="18"/>
        <v>494479</v>
      </c>
      <c r="AT17" s="121">
        <v>38656</v>
      </c>
      <c r="AU17" s="121">
        <v>449512</v>
      </c>
      <c r="AV17" s="121">
        <v>6311</v>
      </c>
      <c r="AW17" s="121">
        <v>7182</v>
      </c>
      <c r="AX17" s="121">
        <f t="shared" si="19"/>
        <v>92613</v>
      </c>
      <c r="AY17" s="121">
        <v>23688</v>
      </c>
      <c r="AZ17" s="121">
        <v>65361</v>
      </c>
      <c r="BA17" s="121">
        <v>3564</v>
      </c>
      <c r="BB17" s="121">
        <v>0</v>
      </c>
      <c r="BC17" s="121">
        <v>0</v>
      </c>
      <c r="BD17" s="121">
        <v>0</v>
      </c>
      <c r="BE17" s="121">
        <v>0</v>
      </c>
      <c r="BF17" s="121">
        <f t="shared" si="20"/>
        <v>850377</v>
      </c>
      <c r="BG17" s="121">
        <f t="shared" si="21"/>
        <v>30780</v>
      </c>
      <c r="BH17" s="121">
        <f t="shared" si="22"/>
        <v>30780</v>
      </c>
      <c r="BI17" s="121">
        <v>0</v>
      </c>
      <c r="BJ17" s="121">
        <v>30780</v>
      </c>
      <c r="BK17" s="121">
        <v>0</v>
      </c>
      <c r="BL17" s="121">
        <v>0</v>
      </c>
      <c r="BM17" s="121">
        <v>0</v>
      </c>
      <c r="BN17" s="121">
        <v>0</v>
      </c>
      <c r="BO17" s="121">
        <f t="shared" si="23"/>
        <v>228635</v>
      </c>
      <c r="BP17" s="121">
        <f t="shared" si="24"/>
        <v>31356</v>
      </c>
      <c r="BQ17" s="121">
        <v>0</v>
      </c>
      <c r="BR17" s="121">
        <v>0</v>
      </c>
      <c r="BS17" s="121">
        <v>31356</v>
      </c>
      <c r="BT17" s="121">
        <v>0</v>
      </c>
      <c r="BU17" s="121">
        <f t="shared" si="25"/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 t="shared" si="26"/>
        <v>197279</v>
      </c>
      <c r="CA17" s="121">
        <v>60636</v>
      </c>
      <c r="CB17" s="121">
        <v>30197</v>
      </c>
      <c r="CC17" s="121">
        <v>0</v>
      </c>
      <c r="CD17" s="121">
        <v>106446</v>
      </c>
      <c r="CE17" s="121">
        <v>0</v>
      </c>
      <c r="CF17" s="121">
        <v>0</v>
      </c>
      <c r="CG17" s="121">
        <v>0</v>
      </c>
      <c r="CH17" s="121">
        <f t="shared" si="27"/>
        <v>259415</v>
      </c>
      <c r="CI17" s="121">
        <f t="shared" ref="CI17:CX32" si="30">SUM(AE17,+BG17)</f>
        <v>30780</v>
      </c>
      <c r="CJ17" s="121">
        <f t="shared" si="30"/>
        <v>30780</v>
      </c>
      <c r="CK17" s="121">
        <f t="shared" si="30"/>
        <v>0</v>
      </c>
      <c r="CL17" s="121">
        <f t="shared" si="30"/>
        <v>30780</v>
      </c>
      <c r="CM17" s="121">
        <f t="shared" si="30"/>
        <v>0</v>
      </c>
      <c r="CN17" s="121">
        <f t="shared" si="30"/>
        <v>0</v>
      </c>
      <c r="CO17" s="121">
        <f t="shared" si="30"/>
        <v>0</v>
      </c>
      <c r="CP17" s="121">
        <f t="shared" si="30"/>
        <v>0</v>
      </c>
      <c r="CQ17" s="121">
        <f t="shared" si="30"/>
        <v>1079012</v>
      </c>
      <c r="CR17" s="121">
        <f t="shared" si="30"/>
        <v>287459</v>
      </c>
      <c r="CS17" s="121">
        <f t="shared" si="30"/>
        <v>21969</v>
      </c>
      <c r="CT17" s="121">
        <f t="shared" si="30"/>
        <v>138486</v>
      </c>
      <c r="CU17" s="121">
        <f t="shared" si="30"/>
        <v>118578</v>
      </c>
      <c r="CV17" s="121">
        <f t="shared" si="30"/>
        <v>8426</v>
      </c>
      <c r="CW17" s="121">
        <f t="shared" si="30"/>
        <v>494479</v>
      </c>
      <c r="CX17" s="121">
        <f t="shared" si="28"/>
        <v>38656</v>
      </c>
      <c r="CY17" s="121">
        <f t="shared" si="29"/>
        <v>449512</v>
      </c>
      <c r="CZ17" s="121">
        <f t="shared" si="29"/>
        <v>6311</v>
      </c>
      <c r="DA17" s="121">
        <f t="shared" si="29"/>
        <v>7182</v>
      </c>
      <c r="DB17" s="121">
        <f t="shared" si="29"/>
        <v>289892</v>
      </c>
      <c r="DC17" s="121">
        <f t="shared" si="29"/>
        <v>84324</v>
      </c>
      <c r="DD17" s="121">
        <f t="shared" si="29"/>
        <v>95558</v>
      </c>
      <c r="DE17" s="121">
        <f t="shared" si="29"/>
        <v>3564</v>
      </c>
      <c r="DF17" s="121">
        <f t="shared" si="29"/>
        <v>106446</v>
      </c>
      <c r="DG17" s="121">
        <f t="shared" si="29"/>
        <v>0</v>
      </c>
      <c r="DH17" s="121">
        <f t="shared" si="29"/>
        <v>0</v>
      </c>
      <c r="DI17" s="121">
        <f t="shared" si="29"/>
        <v>0</v>
      </c>
      <c r="DJ17" s="121">
        <f t="shared" si="29"/>
        <v>1109792</v>
      </c>
    </row>
    <row r="18" spans="1:114" s="136" customFormat="1" ht="13.5" customHeight="1" x14ac:dyDescent="0.15">
      <c r="A18" s="119" t="s">
        <v>23</v>
      </c>
      <c r="B18" s="120" t="s">
        <v>367</v>
      </c>
      <c r="C18" s="119" t="s">
        <v>368</v>
      </c>
      <c r="D18" s="121">
        <f t="shared" si="8"/>
        <v>747189</v>
      </c>
      <c r="E18" s="121">
        <f t="shared" si="9"/>
        <v>65295</v>
      </c>
      <c r="F18" s="121">
        <v>0</v>
      </c>
      <c r="G18" s="121">
        <v>0</v>
      </c>
      <c r="H18" s="121">
        <v>0</v>
      </c>
      <c r="I18" s="121">
        <v>64491</v>
      </c>
      <c r="J18" s="122" t="s">
        <v>483</v>
      </c>
      <c r="K18" s="121">
        <v>804</v>
      </c>
      <c r="L18" s="121">
        <v>681894</v>
      </c>
      <c r="M18" s="121">
        <f t="shared" si="10"/>
        <v>91989</v>
      </c>
      <c r="N18" s="121">
        <f t="shared" si="11"/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483</v>
      </c>
      <c r="T18" s="121">
        <v>0</v>
      </c>
      <c r="U18" s="121">
        <v>91989</v>
      </c>
      <c r="V18" s="121">
        <f t="shared" si="2"/>
        <v>839178</v>
      </c>
      <c r="W18" s="121">
        <f t="shared" si="2"/>
        <v>65295</v>
      </c>
      <c r="X18" s="121">
        <f t="shared" si="2"/>
        <v>0</v>
      </c>
      <c r="Y18" s="121">
        <f t="shared" si="2"/>
        <v>0</v>
      </c>
      <c r="Z18" s="121">
        <f t="shared" si="2"/>
        <v>0</v>
      </c>
      <c r="AA18" s="121">
        <f t="shared" si="2"/>
        <v>64491</v>
      </c>
      <c r="AB18" s="122" t="str">
        <f t="shared" si="12"/>
        <v>-</v>
      </c>
      <c r="AC18" s="121">
        <f t="shared" si="13"/>
        <v>804</v>
      </c>
      <c r="AD18" s="121">
        <f t="shared" si="13"/>
        <v>773883</v>
      </c>
      <c r="AE18" s="121">
        <f t="shared" si="14"/>
        <v>773</v>
      </c>
      <c r="AF18" s="121">
        <f t="shared" si="15"/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773</v>
      </c>
      <c r="AL18" s="121">
        <v>75716</v>
      </c>
      <c r="AM18" s="121">
        <f t="shared" si="16"/>
        <v>212605</v>
      </c>
      <c r="AN18" s="121">
        <f t="shared" si="17"/>
        <v>20696</v>
      </c>
      <c r="AO18" s="121">
        <v>20696</v>
      </c>
      <c r="AP18" s="121">
        <v>0</v>
      </c>
      <c r="AQ18" s="121">
        <v>0</v>
      </c>
      <c r="AR18" s="121">
        <v>0</v>
      </c>
      <c r="AS18" s="121">
        <f t="shared" si="18"/>
        <v>9895</v>
      </c>
      <c r="AT18" s="121">
        <v>1267</v>
      </c>
      <c r="AU18" s="121">
        <v>0</v>
      </c>
      <c r="AV18" s="121">
        <v>8628</v>
      </c>
      <c r="AW18" s="121">
        <v>0</v>
      </c>
      <c r="AX18" s="121">
        <f t="shared" si="19"/>
        <v>182014</v>
      </c>
      <c r="AY18" s="121">
        <v>167936</v>
      </c>
      <c r="AZ18" s="121">
        <v>0</v>
      </c>
      <c r="BA18" s="121">
        <v>0</v>
      </c>
      <c r="BB18" s="121">
        <v>14078</v>
      </c>
      <c r="BC18" s="121">
        <v>375279</v>
      </c>
      <c r="BD18" s="121">
        <v>0</v>
      </c>
      <c r="BE18" s="121">
        <v>82816</v>
      </c>
      <c r="BF18" s="121">
        <f t="shared" si="20"/>
        <v>296194</v>
      </c>
      <c r="BG18" s="121">
        <f t="shared" si="21"/>
        <v>0</v>
      </c>
      <c r="BH18" s="121">
        <f t="shared" si="22"/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14118</v>
      </c>
      <c r="BO18" s="121">
        <f t="shared" si="23"/>
        <v>0</v>
      </c>
      <c r="BP18" s="121">
        <f t="shared" si="24"/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 t="shared" si="25"/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 t="shared" si="26"/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77871</v>
      </c>
      <c r="CF18" s="121">
        <v>0</v>
      </c>
      <c r="CG18" s="121">
        <v>0</v>
      </c>
      <c r="CH18" s="121">
        <f t="shared" si="27"/>
        <v>0</v>
      </c>
      <c r="CI18" s="121">
        <f t="shared" si="30"/>
        <v>773</v>
      </c>
      <c r="CJ18" s="121">
        <f t="shared" si="30"/>
        <v>0</v>
      </c>
      <c r="CK18" s="121">
        <f t="shared" si="30"/>
        <v>0</v>
      </c>
      <c r="CL18" s="121">
        <f t="shared" si="30"/>
        <v>0</v>
      </c>
      <c r="CM18" s="121">
        <f t="shared" si="30"/>
        <v>0</v>
      </c>
      <c r="CN18" s="121">
        <f t="shared" si="30"/>
        <v>0</v>
      </c>
      <c r="CO18" s="121">
        <f t="shared" si="30"/>
        <v>773</v>
      </c>
      <c r="CP18" s="121">
        <f t="shared" si="30"/>
        <v>89834</v>
      </c>
      <c r="CQ18" s="121">
        <f t="shared" si="30"/>
        <v>212605</v>
      </c>
      <c r="CR18" s="121">
        <f t="shared" si="30"/>
        <v>20696</v>
      </c>
      <c r="CS18" s="121">
        <f t="shared" si="30"/>
        <v>20696</v>
      </c>
      <c r="CT18" s="121">
        <f t="shared" si="30"/>
        <v>0</v>
      </c>
      <c r="CU18" s="121">
        <f t="shared" si="30"/>
        <v>0</v>
      </c>
      <c r="CV18" s="121">
        <f t="shared" si="30"/>
        <v>0</v>
      </c>
      <c r="CW18" s="121">
        <f t="shared" si="30"/>
        <v>9895</v>
      </c>
      <c r="CX18" s="121">
        <f t="shared" si="28"/>
        <v>1267</v>
      </c>
      <c r="CY18" s="121">
        <f t="shared" si="29"/>
        <v>0</v>
      </c>
      <c r="CZ18" s="121">
        <f t="shared" si="29"/>
        <v>8628</v>
      </c>
      <c r="DA18" s="121">
        <f t="shared" si="29"/>
        <v>0</v>
      </c>
      <c r="DB18" s="121">
        <f t="shared" si="29"/>
        <v>182014</v>
      </c>
      <c r="DC18" s="121">
        <f t="shared" si="29"/>
        <v>167936</v>
      </c>
      <c r="DD18" s="121">
        <f t="shared" si="29"/>
        <v>0</v>
      </c>
      <c r="DE18" s="121">
        <f t="shared" si="29"/>
        <v>0</v>
      </c>
      <c r="DF18" s="121">
        <f t="shared" si="29"/>
        <v>14078</v>
      </c>
      <c r="DG18" s="121">
        <f t="shared" si="29"/>
        <v>453150</v>
      </c>
      <c r="DH18" s="121">
        <f t="shared" si="29"/>
        <v>0</v>
      </c>
      <c r="DI18" s="121">
        <f t="shared" si="29"/>
        <v>82816</v>
      </c>
      <c r="DJ18" s="121">
        <f t="shared" si="29"/>
        <v>296194</v>
      </c>
    </row>
    <row r="19" spans="1:114" s="136" customFormat="1" ht="13.5" customHeight="1" x14ac:dyDescent="0.15">
      <c r="A19" s="119" t="s">
        <v>23</v>
      </c>
      <c r="B19" s="120" t="s">
        <v>372</v>
      </c>
      <c r="C19" s="119" t="s">
        <v>373</v>
      </c>
      <c r="D19" s="121">
        <f t="shared" si="8"/>
        <v>726736</v>
      </c>
      <c r="E19" s="121">
        <f t="shared" si="9"/>
        <v>343951</v>
      </c>
      <c r="F19" s="121">
        <v>0</v>
      </c>
      <c r="G19" s="121">
        <v>63474</v>
      </c>
      <c r="H19" s="121">
        <v>229800</v>
      </c>
      <c r="I19" s="121">
        <v>43757</v>
      </c>
      <c r="J19" s="122" t="s">
        <v>483</v>
      </c>
      <c r="K19" s="121">
        <v>6920</v>
      </c>
      <c r="L19" s="121">
        <v>382785</v>
      </c>
      <c r="M19" s="121">
        <f t="shared" si="10"/>
        <v>175556</v>
      </c>
      <c r="N19" s="121">
        <f t="shared" si="11"/>
        <v>33363</v>
      </c>
      <c r="O19" s="121">
        <v>0</v>
      </c>
      <c r="P19" s="121">
        <v>0</v>
      </c>
      <c r="Q19" s="121">
        <v>0</v>
      </c>
      <c r="R19" s="121">
        <v>33363</v>
      </c>
      <c r="S19" s="122" t="s">
        <v>483</v>
      </c>
      <c r="T19" s="121">
        <v>0</v>
      </c>
      <c r="U19" s="121">
        <v>142193</v>
      </c>
      <c r="V19" s="121">
        <f t="shared" si="2"/>
        <v>902292</v>
      </c>
      <c r="W19" s="121">
        <f t="shared" si="2"/>
        <v>377314</v>
      </c>
      <c r="X19" s="121">
        <f t="shared" si="2"/>
        <v>0</v>
      </c>
      <c r="Y19" s="121">
        <f t="shared" si="2"/>
        <v>63474</v>
      </c>
      <c r="Z19" s="121">
        <f t="shared" si="2"/>
        <v>229800</v>
      </c>
      <c r="AA19" s="121">
        <f t="shared" si="2"/>
        <v>77120</v>
      </c>
      <c r="AB19" s="122" t="str">
        <f t="shared" si="12"/>
        <v>-</v>
      </c>
      <c r="AC19" s="121">
        <f t="shared" si="13"/>
        <v>6920</v>
      </c>
      <c r="AD19" s="121">
        <f t="shared" si="13"/>
        <v>524978</v>
      </c>
      <c r="AE19" s="121">
        <f t="shared" si="14"/>
        <v>298752</v>
      </c>
      <c r="AF19" s="121">
        <f t="shared" si="15"/>
        <v>298752</v>
      </c>
      <c r="AG19" s="121">
        <v>0</v>
      </c>
      <c r="AH19" s="121">
        <v>287842</v>
      </c>
      <c r="AI19" s="121">
        <v>10910</v>
      </c>
      <c r="AJ19" s="121">
        <v>0</v>
      </c>
      <c r="AK19" s="121">
        <v>0</v>
      </c>
      <c r="AL19" s="121">
        <v>0</v>
      </c>
      <c r="AM19" s="121">
        <f t="shared" si="16"/>
        <v>427984</v>
      </c>
      <c r="AN19" s="121">
        <f t="shared" si="17"/>
        <v>231624</v>
      </c>
      <c r="AO19" s="121">
        <v>22606</v>
      </c>
      <c r="AP19" s="121">
        <v>132010</v>
      </c>
      <c r="AQ19" s="121">
        <v>50341</v>
      </c>
      <c r="AR19" s="121">
        <v>26667</v>
      </c>
      <c r="AS19" s="121">
        <f t="shared" si="18"/>
        <v>152292</v>
      </c>
      <c r="AT19" s="121">
        <v>17325</v>
      </c>
      <c r="AU19" s="121">
        <v>80177</v>
      </c>
      <c r="AV19" s="121">
        <v>54790</v>
      </c>
      <c r="AW19" s="121">
        <v>0</v>
      </c>
      <c r="AX19" s="121">
        <f t="shared" si="19"/>
        <v>44068</v>
      </c>
      <c r="AY19" s="121">
        <v>0</v>
      </c>
      <c r="AZ19" s="121">
        <v>41602</v>
      </c>
      <c r="BA19" s="121">
        <v>682</v>
      </c>
      <c r="BB19" s="121">
        <v>1784</v>
      </c>
      <c r="BC19" s="121">
        <v>0</v>
      </c>
      <c r="BD19" s="121">
        <v>0</v>
      </c>
      <c r="BE19" s="121">
        <v>0</v>
      </c>
      <c r="BF19" s="121">
        <f t="shared" si="20"/>
        <v>726736</v>
      </c>
      <c r="BG19" s="121">
        <f t="shared" si="21"/>
        <v>0</v>
      </c>
      <c r="BH19" s="121">
        <f t="shared" si="22"/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 t="shared" si="23"/>
        <v>175556</v>
      </c>
      <c r="BP19" s="121">
        <f t="shared" si="24"/>
        <v>72035</v>
      </c>
      <c r="BQ19" s="121">
        <v>36228</v>
      </c>
      <c r="BR19" s="121">
        <v>35807</v>
      </c>
      <c r="BS19" s="121">
        <v>0</v>
      </c>
      <c r="BT19" s="121">
        <v>0</v>
      </c>
      <c r="BU19" s="121">
        <f t="shared" si="25"/>
        <v>97041</v>
      </c>
      <c r="BV19" s="121">
        <v>12625</v>
      </c>
      <c r="BW19" s="121">
        <v>84416</v>
      </c>
      <c r="BX19" s="121">
        <v>0</v>
      </c>
      <c r="BY19" s="121">
        <v>6480</v>
      </c>
      <c r="BZ19" s="121">
        <f t="shared" si="26"/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f t="shared" si="27"/>
        <v>175556</v>
      </c>
      <c r="CI19" s="121">
        <f t="shared" si="30"/>
        <v>298752</v>
      </c>
      <c r="CJ19" s="121">
        <f t="shared" si="30"/>
        <v>298752</v>
      </c>
      <c r="CK19" s="121">
        <f t="shared" si="30"/>
        <v>0</v>
      </c>
      <c r="CL19" s="121">
        <f t="shared" si="30"/>
        <v>287842</v>
      </c>
      <c r="CM19" s="121">
        <f t="shared" si="30"/>
        <v>10910</v>
      </c>
      <c r="CN19" s="121">
        <f t="shared" si="30"/>
        <v>0</v>
      </c>
      <c r="CO19" s="121">
        <f t="shared" si="30"/>
        <v>0</v>
      </c>
      <c r="CP19" s="121">
        <f t="shared" si="30"/>
        <v>0</v>
      </c>
      <c r="CQ19" s="121">
        <f t="shared" si="30"/>
        <v>603540</v>
      </c>
      <c r="CR19" s="121">
        <f t="shared" si="30"/>
        <v>303659</v>
      </c>
      <c r="CS19" s="121">
        <f t="shared" si="30"/>
        <v>58834</v>
      </c>
      <c r="CT19" s="121">
        <f t="shared" si="30"/>
        <v>167817</v>
      </c>
      <c r="CU19" s="121">
        <f t="shared" si="30"/>
        <v>50341</v>
      </c>
      <c r="CV19" s="121">
        <f t="shared" si="30"/>
        <v>26667</v>
      </c>
      <c r="CW19" s="121">
        <f t="shared" si="30"/>
        <v>249333</v>
      </c>
      <c r="CX19" s="121">
        <f t="shared" si="28"/>
        <v>29950</v>
      </c>
      <c r="CY19" s="121">
        <f t="shared" si="29"/>
        <v>164593</v>
      </c>
      <c r="CZ19" s="121">
        <f t="shared" si="29"/>
        <v>54790</v>
      </c>
      <c r="DA19" s="121">
        <f t="shared" si="29"/>
        <v>6480</v>
      </c>
      <c r="DB19" s="121">
        <f t="shared" si="29"/>
        <v>44068</v>
      </c>
      <c r="DC19" s="121">
        <f t="shared" si="29"/>
        <v>0</v>
      </c>
      <c r="DD19" s="121">
        <f t="shared" si="29"/>
        <v>41602</v>
      </c>
      <c r="DE19" s="121">
        <f t="shared" si="29"/>
        <v>682</v>
      </c>
      <c r="DF19" s="121">
        <f t="shared" si="29"/>
        <v>1784</v>
      </c>
      <c r="DG19" s="121">
        <f t="shared" si="29"/>
        <v>0</v>
      </c>
      <c r="DH19" s="121">
        <f t="shared" si="29"/>
        <v>0</v>
      </c>
      <c r="DI19" s="121">
        <f t="shared" si="29"/>
        <v>0</v>
      </c>
      <c r="DJ19" s="121">
        <f t="shared" si="29"/>
        <v>902292</v>
      </c>
    </row>
    <row r="20" spans="1:114" s="136" customFormat="1" ht="13.5" customHeight="1" x14ac:dyDescent="0.15">
      <c r="A20" s="119" t="s">
        <v>23</v>
      </c>
      <c r="B20" s="120" t="s">
        <v>375</v>
      </c>
      <c r="C20" s="119" t="s">
        <v>376</v>
      </c>
      <c r="D20" s="121">
        <f t="shared" si="8"/>
        <v>1916284</v>
      </c>
      <c r="E20" s="121">
        <f t="shared" si="9"/>
        <v>151581</v>
      </c>
      <c r="F20" s="121">
        <v>0</v>
      </c>
      <c r="G20" s="121">
        <v>0</v>
      </c>
      <c r="H20" s="121">
        <v>0</v>
      </c>
      <c r="I20" s="121">
        <v>102648</v>
      </c>
      <c r="J20" s="122" t="s">
        <v>483</v>
      </c>
      <c r="K20" s="121">
        <v>48933</v>
      </c>
      <c r="L20" s="121">
        <v>1764703</v>
      </c>
      <c r="M20" s="121">
        <f t="shared" si="10"/>
        <v>116787</v>
      </c>
      <c r="N20" s="121">
        <f t="shared" si="11"/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483</v>
      </c>
      <c r="T20" s="121">
        <v>0</v>
      </c>
      <c r="U20" s="121">
        <v>116787</v>
      </c>
      <c r="V20" s="121">
        <f t="shared" si="2"/>
        <v>2033071</v>
      </c>
      <c r="W20" s="121">
        <f t="shared" si="2"/>
        <v>151581</v>
      </c>
      <c r="X20" s="121">
        <f t="shared" si="2"/>
        <v>0</v>
      </c>
      <c r="Y20" s="121">
        <f t="shared" si="2"/>
        <v>0</v>
      </c>
      <c r="Z20" s="121">
        <f t="shared" si="2"/>
        <v>0</v>
      </c>
      <c r="AA20" s="121">
        <f t="shared" si="2"/>
        <v>102648</v>
      </c>
      <c r="AB20" s="122" t="str">
        <f t="shared" si="12"/>
        <v>-</v>
      </c>
      <c r="AC20" s="121">
        <f t="shared" si="13"/>
        <v>48933</v>
      </c>
      <c r="AD20" s="121">
        <f t="shared" si="13"/>
        <v>1881490</v>
      </c>
      <c r="AE20" s="121">
        <f t="shared" si="14"/>
        <v>0</v>
      </c>
      <c r="AF20" s="121">
        <f t="shared" si="15"/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 t="shared" si="16"/>
        <v>1851928</v>
      </c>
      <c r="AN20" s="121">
        <f t="shared" si="17"/>
        <v>200607</v>
      </c>
      <c r="AO20" s="121">
        <v>105759</v>
      </c>
      <c r="AP20" s="121">
        <v>0</v>
      </c>
      <c r="AQ20" s="121">
        <v>94848</v>
      </c>
      <c r="AR20" s="121">
        <v>0</v>
      </c>
      <c r="AS20" s="121">
        <f t="shared" si="18"/>
        <v>486225</v>
      </c>
      <c r="AT20" s="121">
        <v>0</v>
      </c>
      <c r="AU20" s="121">
        <v>486225</v>
      </c>
      <c r="AV20" s="121">
        <v>0</v>
      </c>
      <c r="AW20" s="121">
        <v>0</v>
      </c>
      <c r="AX20" s="121">
        <f t="shared" si="19"/>
        <v>1165096</v>
      </c>
      <c r="AY20" s="121">
        <v>417046</v>
      </c>
      <c r="AZ20" s="121">
        <v>712648</v>
      </c>
      <c r="BA20" s="121">
        <v>15419</v>
      </c>
      <c r="BB20" s="121">
        <v>19983</v>
      </c>
      <c r="BC20" s="121">
        <v>17</v>
      </c>
      <c r="BD20" s="121">
        <v>0</v>
      </c>
      <c r="BE20" s="121">
        <v>64339</v>
      </c>
      <c r="BF20" s="121">
        <f t="shared" si="20"/>
        <v>1916267</v>
      </c>
      <c r="BG20" s="121">
        <f t="shared" si="21"/>
        <v>43105</v>
      </c>
      <c r="BH20" s="121">
        <f t="shared" si="22"/>
        <v>43105</v>
      </c>
      <c r="BI20" s="121">
        <v>0</v>
      </c>
      <c r="BJ20" s="121">
        <v>0</v>
      </c>
      <c r="BK20" s="121">
        <v>43105</v>
      </c>
      <c r="BL20" s="121">
        <v>0</v>
      </c>
      <c r="BM20" s="121">
        <v>0</v>
      </c>
      <c r="BN20" s="121">
        <v>0</v>
      </c>
      <c r="BO20" s="121">
        <f t="shared" si="23"/>
        <v>28777</v>
      </c>
      <c r="BP20" s="121">
        <f t="shared" si="24"/>
        <v>3371</v>
      </c>
      <c r="BQ20" s="121">
        <v>3371</v>
      </c>
      <c r="BR20" s="121">
        <v>0</v>
      </c>
      <c r="BS20" s="121">
        <v>0</v>
      </c>
      <c r="BT20" s="121">
        <v>0</v>
      </c>
      <c r="BU20" s="121">
        <f t="shared" si="25"/>
        <v>24824</v>
      </c>
      <c r="BV20" s="121">
        <v>0</v>
      </c>
      <c r="BW20" s="121">
        <v>0</v>
      </c>
      <c r="BX20" s="121">
        <v>24824</v>
      </c>
      <c r="BY20" s="121">
        <v>0</v>
      </c>
      <c r="BZ20" s="121">
        <f t="shared" si="26"/>
        <v>582</v>
      </c>
      <c r="CA20" s="121">
        <v>0</v>
      </c>
      <c r="CB20" s="121">
        <v>0</v>
      </c>
      <c r="CC20" s="121">
        <v>582</v>
      </c>
      <c r="CD20" s="121">
        <v>0</v>
      </c>
      <c r="CE20" s="121">
        <v>0</v>
      </c>
      <c r="CF20" s="121">
        <v>0</v>
      </c>
      <c r="CG20" s="121">
        <v>44905</v>
      </c>
      <c r="CH20" s="121">
        <f t="shared" si="27"/>
        <v>116787</v>
      </c>
      <c r="CI20" s="121">
        <f t="shared" si="30"/>
        <v>43105</v>
      </c>
      <c r="CJ20" s="121">
        <f t="shared" si="30"/>
        <v>43105</v>
      </c>
      <c r="CK20" s="121">
        <f t="shared" si="30"/>
        <v>0</v>
      </c>
      <c r="CL20" s="121">
        <f t="shared" si="30"/>
        <v>0</v>
      </c>
      <c r="CM20" s="121">
        <f t="shared" si="30"/>
        <v>43105</v>
      </c>
      <c r="CN20" s="121">
        <f t="shared" si="30"/>
        <v>0</v>
      </c>
      <c r="CO20" s="121">
        <f t="shared" si="30"/>
        <v>0</v>
      </c>
      <c r="CP20" s="121">
        <f t="shared" si="30"/>
        <v>0</v>
      </c>
      <c r="CQ20" s="121">
        <f t="shared" si="30"/>
        <v>1880705</v>
      </c>
      <c r="CR20" s="121">
        <f t="shared" si="30"/>
        <v>203978</v>
      </c>
      <c r="CS20" s="121">
        <f t="shared" si="30"/>
        <v>109130</v>
      </c>
      <c r="CT20" s="121">
        <f t="shared" si="30"/>
        <v>0</v>
      </c>
      <c r="CU20" s="121">
        <f t="shared" si="30"/>
        <v>94848</v>
      </c>
      <c r="CV20" s="121">
        <f t="shared" si="30"/>
        <v>0</v>
      </c>
      <c r="CW20" s="121">
        <f t="shared" si="30"/>
        <v>511049</v>
      </c>
      <c r="CX20" s="121">
        <f t="shared" si="28"/>
        <v>0</v>
      </c>
      <c r="CY20" s="121">
        <f t="shared" si="29"/>
        <v>486225</v>
      </c>
      <c r="CZ20" s="121">
        <f t="shared" si="29"/>
        <v>24824</v>
      </c>
      <c r="DA20" s="121">
        <f t="shared" si="29"/>
        <v>0</v>
      </c>
      <c r="DB20" s="121">
        <f t="shared" si="29"/>
        <v>1165678</v>
      </c>
      <c r="DC20" s="121">
        <f t="shared" si="29"/>
        <v>417046</v>
      </c>
      <c r="DD20" s="121">
        <f t="shared" si="29"/>
        <v>712648</v>
      </c>
      <c r="DE20" s="121">
        <f t="shared" si="29"/>
        <v>16001</v>
      </c>
      <c r="DF20" s="121">
        <f t="shared" si="29"/>
        <v>19983</v>
      </c>
      <c r="DG20" s="121">
        <f t="shared" si="29"/>
        <v>17</v>
      </c>
      <c r="DH20" s="121">
        <f t="shared" si="29"/>
        <v>0</v>
      </c>
      <c r="DI20" s="121">
        <f t="shared" si="29"/>
        <v>109244</v>
      </c>
      <c r="DJ20" s="121">
        <f t="shared" si="29"/>
        <v>2033054</v>
      </c>
    </row>
    <row r="21" spans="1:114" s="136" customFormat="1" ht="13.5" customHeight="1" x14ac:dyDescent="0.15">
      <c r="A21" s="119" t="s">
        <v>23</v>
      </c>
      <c r="B21" s="120" t="s">
        <v>378</v>
      </c>
      <c r="C21" s="119" t="s">
        <v>379</v>
      </c>
      <c r="D21" s="121">
        <f t="shared" si="8"/>
        <v>1141678</v>
      </c>
      <c r="E21" s="121">
        <f t="shared" si="9"/>
        <v>131167</v>
      </c>
      <c r="F21" s="121">
        <v>0</v>
      </c>
      <c r="G21" s="121">
        <v>0</v>
      </c>
      <c r="H21" s="121">
        <v>0</v>
      </c>
      <c r="I21" s="121">
        <v>131162</v>
      </c>
      <c r="J21" s="122" t="s">
        <v>483</v>
      </c>
      <c r="K21" s="121">
        <v>5</v>
      </c>
      <c r="L21" s="121">
        <v>1010511</v>
      </c>
      <c r="M21" s="121">
        <f t="shared" si="10"/>
        <v>158785</v>
      </c>
      <c r="N21" s="121">
        <f t="shared" si="11"/>
        <v>158785</v>
      </c>
      <c r="O21" s="121">
        <v>0</v>
      </c>
      <c r="P21" s="121">
        <v>0</v>
      </c>
      <c r="Q21" s="121">
        <v>0</v>
      </c>
      <c r="R21" s="121">
        <v>0</v>
      </c>
      <c r="S21" s="122" t="s">
        <v>483</v>
      </c>
      <c r="T21" s="121">
        <v>158785</v>
      </c>
      <c r="U21" s="121">
        <v>0</v>
      </c>
      <c r="V21" s="121">
        <f t="shared" si="2"/>
        <v>1300463</v>
      </c>
      <c r="W21" s="121">
        <f t="shared" si="2"/>
        <v>289952</v>
      </c>
      <c r="X21" s="121">
        <f t="shared" si="2"/>
        <v>0</v>
      </c>
      <c r="Y21" s="121">
        <f t="shared" si="2"/>
        <v>0</v>
      </c>
      <c r="Z21" s="121">
        <f t="shared" si="2"/>
        <v>0</v>
      </c>
      <c r="AA21" s="121">
        <f t="shared" si="2"/>
        <v>131162</v>
      </c>
      <c r="AB21" s="122" t="str">
        <f t="shared" si="12"/>
        <v>-</v>
      </c>
      <c r="AC21" s="121">
        <f t="shared" si="13"/>
        <v>158790</v>
      </c>
      <c r="AD21" s="121">
        <f t="shared" si="13"/>
        <v>1010511</v>
      </c>
      <c r="AE21" s="121">
        <f t="shared" si="14"/>
        <v>0</v>
      </c>
      <c r="AF21" s="121">
        <f t="shared" si="15"/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130697</v>
      </c>
      <c r="AM21" s="121">
        <f t="shared" si="16"/>
        <v>363199</v>
      </c>
      <c r="AN21" s="121">
        <f t="shared" si="17"/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 t="shared" si="18"/>
        <v>363199</v>
      </c>
      <c r="AT21" s="121">
        <v>363199</v>
      </c>
      <c r="AU21" s="121">
        <v>0</v>
      </c>
      <c r="AV21" s="121">
        <v>0</v>
      </c>
      <c r="AW21" s="121">
        <v>0</v>
      </c>
      <c r="AX21" s="121">
        <f t="shared" si="19"/>
        <v>0</v>
      </c>
      <c r="AY21" s="121">
        <v>0</v>
      </c>
      <c r="AZ21" s="121">
        <v>0</v>
      </c>
      <c r="BA21" s="121">
        <v>0</v>
      </c>
      <c r="BB21" s="121">
        <v>0</v>
      </c>
      <c r="BC21" s="121">
        <v>647782</v>
      </c>
      <c r="BD21" s="121">
        <v>0</v>
      </c>
      <c r="BE21" s="121">
        <v>0</v>
      </c>
      <c r="BF21" s="121">
        <f t="shared" si="20"/>
        <v>363199</v>
      </c>
      <c r="BG21" s="121">
        <f t="shared" si="21"/>
        <v>0</v>
      </c>
      <c r="BH21" s="121">
        <f t="shared" si="22"/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24369</v>
      </c>
      <c r="BO21" s="121">
        <f t="shared" si="23"/>
        <v>0</v>
      </c>
      <c r="BP21" s="121">
        <f t="shared" si="24"/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 t="shared" si="25"/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 t="shared" si="26"/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134416</v>
      </c>
      <c r="CF21" s="121">
        <v>0</v>
      </c>
      <c r="CG21" s="121">
        <v>0</v>
      </c>
      <c r="CH21" s="121">
        <f t="shared" si="27"/>
        <v>0</v>
      </c>
      <c r="CI21" s="121">
        <f t="shared" si="30"/>
        <v>0</v>
      </c>
      <c r="CJ21" s="121">
        <f t="shared" si="30"/>
        <v>0</v>
      </c>
      <c r="CK21" s="121">
        <f t="shared" si="30"/>
        <v>0</v>
      </c>
      <c r="CL21" s="121">
        <f t="shared" si="30"/>
        <v>0</v>
      </c>
      <c r="CM21" s="121">
        <f t="shared" si="30"/>
        <v>0</v>
      </c>
      <c r="CN21" s="121">
        <f t="shared" si="30"/>
        <v>0</v>
      </c>
      <c r="CO21" s="121">
        <f t="shared" si="30"/>
        <v>0</v>
      </c>
      <c r="CP21" s="121">
        <f t="shared" si="30"/>
        <v>155066</v>
      </c>
      <c r="CQ21" s="121">
        <f t="shared" si="30"/>
        <v>363199</v>
      </c>
      <c r="CR21" s="121">
        <f t="shared" si="30"/>
        <v>0</v>
      </c>
      <c r="CS21" s="121">
        <f t="shared" si="30"/>
        <v>0</v>
      </c>
      <c r="CT21" s="121">
        <f t="shared" si="30"/>
        <v>0</v>
      </c>
      <c r="CU21" s="121">
        <f t="shared" si="30"/>
        <v>0</v>
      </c>
      <c r="CV21" s="121">
        <f t="shared" si="30"/>
        <v>0</v>
      </c>
      <c r="CW21" s="121">
        <f t="shared" si="30"/>
        <v>363199</v>
      </c>
      <c r="CX21" s="121">
        <f t="shared" si="28"/>
        <v>363199</v>
      </c>
      <c r="CY21" s="121">
        <f t="shared" si="29"/>
        <v>0</v>
      </c>
      <c r="CZ21" s="121">
        <f t="shared" si="29"/>
        <v>0</v>
      </c>
      <c r="DA21" s="121">
        <f t="shared" si="29"/>
        <v>0</v>
      </c>
      <c r="DB21" s="121">
        <f t="shared" si="29"/>
        <v>0</v>
      </c>
      <c r="DC21" s="121">
        <f t="shared" si="29"/>
        <v>0</v>
      </c>
      <c r="DD21" s="121">
        <f t="shared" si="29"/>
        <v>0</v>
      </c>
      <c r="DE21" s="121">
        <f t="shared" si="29"/>
        <v>0</v>
      </c>
      <c r="DF21" s="121">
        <f t="shared" si="29"/>
        <v>0</v>
      </c>
      <c r="DG21" s="121">
        <f t="shared" si="29"/>
        <v>782198</v>
      </c>
      <c r="DH21" s="121">
        <f t="shared" si="29"/>
        <v>0</v>
      </c>
      <c r="DI21" s="121">
        <f t="shared" si="29"/>
        <v>0</v>
      </c>
      <c r="DJ21" s="121">
        <f t="shared" si="29"/>
        <v>363199</v>
      </c>
    </row>
    <row r="22" spans="1:114" s="136" customFormat="1" ht="13.5" customHeight="1" x14ac:dyDescent="0.15">
      <c r="A22" s="119" t="s">
        <v>23</v>
      </c>
      <c r="B22" s="120" t="s">
        <v>381</v>
      </c>
      <c r="C22" s="119" t="s">
        <v>382</v>
      </c>
      <c r="D22" s="121">
        <f t="shared" si="8"/>
        <v>618947</v>
      </c>
      <c r="E22" s="121">
        <f t="shared" si="9"/>
        <v>76629</v>
      </c>
      <c r="F22" s="121">
        <v>0</v>
      </c>
      <c r="G22" s="121">
        <v>0</v>
      </c>
      <c r="H22" s="121">
        <v>0</v>
      </c>
      <c r="I22" s="121">
        <v>70775</v>
      </c>
      <c r="J22" s="122" t="s">
        <v>483</v>
      </c>
      <c r="K22" s="121">
        <v>5854</v>
      </c>
      <c r="L22" s="121">
        <v>542318</v>
      </c>
      <c r="M22" s="121">
        <f t="shared" si="10"/>
        <v>121947</v>
      </c>
      <c r="N22" s="121">
        <f t="shared" si="11"/>
        <v>38078</v>
      </c>
      <c r="O22" s="121">
        <v>10998</v>
      </c>
      <c r="P22" s="121">
        <v>4182</v>
      </c>
      <c r="Q22" s="121">
        <v>0</v>
      </c>
      <c r="R22" s="121">
        <v>22898</v>
      </c>
      <c r="S22" s="122" t="s">
        <v>483</v>
      </c>
      <c r="T22" s="121">
        <v>0</v>
      </c>
      <c r="U22" s="121">
        <v>83869</v>
      </c>
      <c r="V22" s="121">
        <f t="shared" si="2"/>
        <v>740894</v>
      </c>
      <c r="W22" s="121">
        <f t="shared" si="2"/>
        <v>114707</v>
      </c>
      <c r="X22" s="121">
        <f t="shared" si="2"/>
        <v>10998</v>
      </c>
      <c r="Y22" s="121">
        <f t="shared" si="2"/>
        <v>4182</v>
      </c>
      <c r="Z22" s="121">
        <f t="shared" si="2"/>
        <v>0</v>
      </c>
      <c r="AA22" s="121">
        <f t="shared" si="2"/>
        <v>93673</v>
      </c>
      <c r="AB22" s="122" t="str">
        <f t="shared" si="12"/>
        <v>-</v>
      </c>
      <c r="AC22" s="121">
        <f t="shared" si="13"/>
        <v>5854</v>
      </c>
      <c r="AD22" s="121">
        <f t="shared" si="13"/>
        <v>626187</v>
      </c>
      <c r="AE22" s="121">
        <f t="shared" si="14"/>
        <v>0</v>
      </c>
      <c r="AF22" s="121">
        <f t="shared" si="15"/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 t="shared" si="16"/>
        <v>618947</v>
      </c>
      <c r="AN22" s="121">
        <f t="shared" si="17"/>
        <v>37638</v>
      </c>
      <c r="AO22" s="121">
        <v>37638</v>
      </c>
      <c r="AP22" s="121">
        <v>0</v>
      </c>
      <c r="AQ22" s="121">
        <v>0</v>
      </c>
      <c r="AR22" s="121">
        <v>0</v>
      </c>
      <c r="AS22" s="121">
        <f t="shared" si="18"/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 t="shared" si="19"/>
        <v>581309</v>
      </c>
      <c r="AY22" s="121">
        <v>137718</v>
      </c>
      <c r="AZ22" s="121">
        <v>429921</v>
      </c>
      <c r="BA22" s="121">
        <v>6750</v>
      </c>
      <c r="BB22" s="121">
        <v>6920</v>
      </c>
      <c r="BC22" s="121">
        <v>0</v>
      </c>
      <c r="BD22" s="121">
        <v>0</v>
      </c>
      <c r="BE22" s="121">
        <v>0</v>
      </c>
      <c r="BF22" s="121">
        <f t="shared" si="20"/>
        <v>618947</v>
      </c>
      <c r="BG22" s="121">
        <f t="shared" si="21"/>
        <v>0</v>
      </c>
      <c r="BH22" s="121">
        <f t="shared" si="22"/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 t="shared" si="23"/>
        <v>7573</v>
      </c>
      <c r="BP22" s="121">
        <f t="shared" si="24"/>
        <v>7573</v>
      </c>
      <c r="BQ22" s="121">
        <v>7573</v>
      </c>
      <c r="BR22" s="121">
        <v>0</v>
      </c>
      <c r="BS22" s="121">
        <v>0</v>
      </c>
      <c r="BT22" s="121">
        <v>0</v>
      </c>
      <c r="BU22" s="121">
        <f t="shared" si="25"/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 t="shared" si="26"/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114374</v>
      </c>
      <c r="CF22" s="121">
        <v>0</v>
      </c>
      <c r="CG22" s="121">
        <v>0</v>
      </c>
      <c r="CH22" s="121">
        <f t="shared" si="27"/>
        <v>7573</v>
      </c>
      <c r="CI22" s="121">
        <f t="shared" si="30"/>
        <v>0</v>
      </c>
      <c r="CJ22" s="121">
        <f t="shared" si="30"/>
        <v>0</v>
      </c>
      <c r="CK22" s="121">
        <f t="shared" si="30"/>
        <v>0</v>
      </c>
      <c r="CL22" s="121">
        <f t="shared" si="30"/>
        <v>0</v>
      </c>
      <c r="CM22" s="121">
        <f t="shared" si="30"/>
        <v>0</v>
      </c>
      <c r="CN22" s="121">
        <f t="shared" si="30"/>
        <v>0</v>
      </c>
      <c r="CO22" s="121">
        <f t="shared" si="30"/>
        <v>0</v>
      </c>
      <c r="CP22" s="121">
        <f t="shared" si="30"/>
        <v>0</v>
      </c>
      <c r="CQ22" s="121">
        <f t="shared" si="30"/>
        <v>626520</v>
      </c>
      <c r="CR22" s="121">
        <f t="shared" si="30"/>
        <v>45211</v>
      </c>
      <c r="CS22" s="121">
        <f t="shared" si="30"/>
        <v>45211</v>
      </c>
      <c r="CT22" s="121">
        <f t="shared" si="30"/>
        <v>0</v>
      </c>
      <c r="CU22" s="121">
        <f t="shared" si="30"/>
        <v>0</v>
      </c>
      <c r="CV22" s="121">
        <f t="shared" si="30"/>
        <v>0</v>
      </c>
      <c r="CW22" s="121">
        <f t="shared" si="30"/>
        <v>0</v>
      </c>
      <c r="CX22" s="121">
        <f t="shared" si="28"/>
        <v>0</v>
      </c>
      <c r="CY22" s="121">
        <f t="shared" si="29"/>
        <v>0</v>
      </c>
      <c r="CZ22" s="121">
        <f t="shared" si="29"/>
        <v>0</v>
      </c>
      <c r="DA22" s="121">
        <f t="shared" si="29"/>
        <v>0</v>
      </c>
      <c r="DB22" s="121">
        <f t="shared" si="29"/>
        <v>581309</v>
      </c>
      <c r="DC22" s="121">
        <f t="shared" si="29"/>
        <v>137718</v>
      </c>
      <c r="DD22" s="121">
        <f t="shared" si="29"/>
        <v>429921</v>
      </c>
      <c r="DE22" s="121">
        <f t="shared" si="29"/>
        <v>6750</v>
      </c>
      <c r="DF22" s="121">
        <f t="shared" si="29"/>
        <v>6920</v>
      </c>
      <c r="DG22" s="121">
        <f t="shared" si="29"/>
        <v>114374</v>
      </c>
      <c r="DH22" s="121">
        <f t="shared" si="29"/>
        <v>0</v>
      </c>
      <c r="DI22" s="121">
        <f t="shared" si="29"/>
        <v>0</v>
      </c>
      <c r="DJ22" s="121">
        <f t="shared" si="29"/>
        <v>626520</v>
      </c>
    </row>
    <row r="23" spans="1:114" s="136" customFormat="1" ht="13.5" customHeight="1" x14ac:dyDescent="0.15">
      <c r="A23" s="119" t="s">
        <v>23</v>
      </c>
      <c r="B23" s="120" t="s">
        <v>384</v>
      </c>
      <c r="C23" s="119" t="s">
        <v>385</v>
      </c>
      <c r="D23" s="121">
        <f t="shared" si="8"/>
        <v>646527</v>
      </c>
      <c r="E23" s="121">
        <f t="shared" si="9"/>
        <v>88215</v>
      </c>
      <c r="F23" s="121">
        <v>0</v>
      </c>
      <c r="G23" s="121">
        <v>0</v>
      </c>
      <c r="H23" s="121">
        <v>0</v>
      </c>
      <c r="I23" s="121">
        <v>79045</v>
      </c>
      <c r="J23" s="122" t="s">
        <v>483</v>
      </c>
      <c r="K23" s="121">
        <v>9170</v>
      </c>
      <c r="L23" s="121">
        <v>558312</v>
      </c>
      <c r="M23" s="121">
        <f t="shared" si="10"/>
        <v>99173</v>
      </c>
      <c r="N23" s="121">
        <f t="shared" si="11"/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483</v>
      </c>
      <c r="T23" s="121">
        <v>0</v>
      </c>
      <c r="U23" s="121">
        <v>99173</v>
      </c>
      <c r="V23" s="121">
        <f t="shared" ref="V23:AA49" si="31">+SUM(D23,M23)</f>
        <v>745700</v>
      </c>
      <c r="W23" s="121">
        <f t="shared" si="31"/>
        <v>88215</v>
      </c>
      <c r="X23" s="121">
        <f t="shared" si="31"/>
        <v>0</v>
      </c>
      <c r="Y23" s="121">
        <f t="shared" si="31"/>
        <v>0</v>
      </c>
      <c r="Z23" s="121">
        <f t="shared" si="31"/>
        <v>0</v>
      </c>
      <c r="AA23" s="121">
        <f t="shared" si="31"/>
        <v>79045</v>
      </c>
      <c r="AB23" s="122" t="str">
        <f t="shared" si="12"/>
        <v>-</v>
      </c>
      <c r="AC23" s="121">
        <f t="shared" si="13"/>
        <v>9170</v>
      </c>
      <c r="AD23" s="121">
        <f t="shared" si="13"/>
        <v>657485</v>
      </c>
      <c r="AE23" s="121">
        <f t="shared" si="14"/>
        <v>0</v>
      </c>
      <c r="AF23" s="121">
        <f t="shared" si="15"/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 t="shared" si="16"/>
        <v>302607</v>
      </c>
      <c r="AN23" s="121">
        <f t="shared" si="17"/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 t="shared" si="18"/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 t="shared" si="19"/>
        <v>302607</v>
      </c>
      <c r="AY23" s="121">
        <v>131442</v>
      </c>
      <c r="AZ23" s="121">
        <v>98154</v>
      </c>
      <c r="BA23" s="121">
        <v>69615</v>
      </c>
      <c r="BB23" s="121">
        <v>3396</v>
      </c>
      <c r="BC23" s="121">
        <v>202724</v>
      </c>
      <c r="BD23" s="121">
        <v>0</v>
      </c>
      <c r="BE23" s="121">
        <v>141196</v>
      </c>
      <c r="BF23" s="121">
        <f t="shared" si="20"/>
        <v>443803</v>
      </c>
      <c r="BG23" s="121">
        <f t="shared" si="21"/>
        <v>0</v>
      </c>
      <c r="BH23" s="121">
        <f t="shared" si="22"/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 t="shared" si="23"/>
        <v>0</v>
      </c>
      <c r="BP23" s="121">
        <f t="shared" si="24"/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 t="shared" si="25"/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 t="shared" si="26"/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99173</v>
      </c>
      <c r="CF23" s="121">
        <v>0</v>
      </c>
      <c r="CG23" s="121">
        <v>0</v>
      </c>
      <c r="CH23" s="121">
        <f t="shared" si="27"/>
        <v>0</v>
      </c>
      <c r="CI23" s="121">
        <f t="shared" si="30"/>
        <v>0</v>
      </c>
      <c r="CJ23" s="121">
        <f t="shared" si="30"/>
        <v>0</v>
      </c>
      <c r="CK23" s="121">
        <f t="shared" si="30"/>
        <v>0</v>
      </c>
      <c r="CL23" s="121">
        <f t="shared" si="30"/>
        <v>0</v>
      </c>
      <c r="CM23" s="121">
        <f t="shared" si="30"/>
        <v>0</v>
      </c>
      <c r="CN23" s="121">
        <f t="shared" si="30"/>
        <v>0</v>
      </c>
      <c r="CO23" s="121">
        <f t="shared" si="30"/>
        <v>0</v>
      </c>
      <c r="CP23" s="121">
        <f t="shared" si="30"/>
        <v>0</v>
      </c>
      <c r="CQ23" s="121">
        <f t="shared" si="30"/>
        <v>302607</v>
      </c>
      <c r="CR23" s="121">
        <f t="shared" si="30"/>
        <v>0</v>
      </c>
      <c r="CS23" s="121">
        <f t="shared" si="30"/>
        <v>0</v>
      </c>
      <c r="CT23" s="121">
        <f t="shared" si="30"/>
        <v>0</v>
      </c>
      <c r="CU23" s="121">
        <f t="shared" si="30"/>
        <v>0</v>
      </c>
      <c r="CV23" s="121">
        <f t="shared" si="30"/>
        <v>0</v>
      </c>
      <c r="CW23" s="121">
        <f t="shared" si="30"/>
        <v>0</v>
      </c>
      <c r="CX23" s="121">
        <f t="shared" si="28"/>
        <v>0</v>
      </c>
      <c r="CY23" s="121">
        <f t="shared" si="29"/>
        <v>0</v>
      </c>
      <c r="CZ23" s="121">
        <f t="shared" si="29"/>
        <v>0</v>
      </c>
      <c r="DA23" s="121">
        <f t="shared" si="29"/>
        <v>0</v>
      </c>
      <c r="DB23" s="121">
        <f t="shared" si="29"/>
        <v>302607</v>
      </c>
      <c r="DC23" s="121">
        <f t="shared" si="29"/>
        <v>131442</v>
      </c>
      <c r="DD23" s="121">
        <f t="shared" si="29"/>
        <v>98154</v>
      </c>
      <c r="DE23" s="121">
        <f t="shared" si="29"/>
        <v>69615</v>
      </c>
      <c r="DF23" s="121">
        <f t="shared" si="29"/>
        <v>3396</v>
      </c>
      <c r="DG23" s="121">
        <f t="shared" si="29"/>
        <v>301897</v>
      </c>
      <c r="DH23" s="121">
        <f t="shared" si="29"/>
        <v>0</v>
      </c>
      <c r="DI23" s="121">
        <f t="shared" si="29"/>
        <v>141196</v>
      </c>
      <c r="DJ23" s="121">
        <f t="shared" si="29"/>
        <v>443803</v>
      </c>
    </row>
    <row r="24" spans="1:114" s="136" customFormat="1" ht="13.5" customHeight="1" x14ac:dyDescent="0.15">
      <c r="A24" s="119" t="s">
        <v>23</v>
      </c>
      <c r="B24" s="120" t="s">
        <v>389</v>
      </c>
      <c r="C24" s="119" t="s">
        <v>390</v>
      </c>
      <c r="D24" s="121">
        <f t="shared" si="8"/>
        <v>339008</v>
      </c>
      <c r="E24" s="121">
        <f t="shared" si="9"/>
        <v>71428</v>
      </c>
      <c r="F24" s="121">
        <v>0</v>
      </c>
      <c r="G24" s="121">
        <v>0</v>
      </c>
      <c r="H24" s="121">
        <v>0</v>
      </c>
      <c r="I24" s="121">
        <v>63884</v>
      </c>
      <c r="J24" s="122" t="s">
        <v>483</v>
      </c>
      <c r="K24" s="121">
        <v>7544</v>
      </c>
      <c r="L24" s="121">
        <v>267580</v>
      </c>
      <c r="M24" s="121">
        <f t="shared" si="10"/>
        <v>160368</v>
      </c>
      <c r="N24" s="121">
        <f t="shared" si="11"/>
        <v>53485</v>
      </c>
      <c r="O24" s="121">
        <v>0</v>
      </c>
      <c r="P24" s="121">
        <v>0</v>
      </c>
      <c r="Q24" s="121">
        <v>0</v>
      </c>
      <c r="R24" s="121">
        <v>241</v>
      </c>
      <c r="S24" s="122" t="s">
        <v>483</v>
      </c>
      <c r="T24" s="121">
        <v>53244</v>
      </c>
      <c r="U24" s="121">
        <v>106883</v>
      </c>
      <c r="V24" s="121">
        <f t="shared" si="31"/>
        <v>499376</v>
      </c>
      <c r="W24" s="121">
        <f t="shared" si="31"/>
        <v>124913</v>
      </c>
      <c r="X24" s="121">
        <f t="shared" si="31"/>
        <v>0</v>
      </c>
      <c r="Y24" s="121">
        <f t="shared" si="31"/>
        <v>0</v>
      </c>
      <c r="Z24" s="121">
        <f t="shared" si="31"/>
        <v>0</v>
      </c>
      <c r="AA24" s="121">
        <f t="shared" si="31"/>
        <v>64125</v>
      </c>
      <c r="AB24" s="122" t="str">
        <f t="shared" si="12"/>
        <v>-</v>
      </c>
      <c r="AC24" s="121">
        <f t="shared" si="13"/>
        <v>60788</v>
      </c>
      <c r="AD24" s="121">
        <f t="shared" si="13"/>
        <v>374463</v>
      </c>
      <c r="AE24" s="121">
        <f t="shared" si="14"/>
        <v>0</v>
      </c>
      <c r="AF24" s="121">
        <f t="shared" si="15"/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 t="shared" si="16"/>
        <v>334807</v>
      </c>
      <c r="AN24" s="121">
        <f t="shared" si="17"/>
        <v>74002</v>
      </c>
      <c r="AO24" s="121">
        <v>15001</v>
      </c>
      <c r="AP24" s="121">
        <v>0</v>
      </c>
      <c r="AQ24" s="121">
        <v>59001</v>
      </c>
      <c r="AR24" s="121">
        <v>0</v>
      </c>
      <c r="AS24" s="121">
        <f t="shared" si="18"/>
        <v>85200</v>
      </c>
      <c r="AT24" s="121">
        <v>3097</v>
      </c>
      <c r="AU24" s="121">
        <v>81925</v>
      </c>
      <c r="AV24" s="121">
        <v>178</v>
      </c>
      <c r="AW24" s="121">
        <v>0</v>
      </c>
      <c r="AX24" s="121">
        <f t="shared" si="19"/>
        <v>175605</v>
      </c>
      <c r="AY24" s="121">
        <v>128998</v>
      </c>
      <c r="AZ24" s="121">
        <v>17941</v>
      </c>
      <c r="BA24" s="121">
        <v>27434</v>
      </c>
      <c r="BB24" s="121">
        <v>1232</v>
      </c>
      <c r="BC24" s="121">
        <v>0</v>
      </c>
      <c r="BD24" s="121">
        <v>0</v>
      </c>
      <c r="BE24" s="121">
        <v>4201</v>
      </c>
      <c r="BF24" s="121">
        <f t="shared" si="20"/>
        <v>339008</v>
      </c>
      <c r="BG24" s="121">
        <f t="shared" si="21"/>
        <v>0</v>
      </c>
      <c r="BH24" s="121">
        <f t="shared" si="22"/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 t="shared" si="23"/>
        <v>160310</v>
      </c>
      <c r="BP24" s="121">
        <f t="shared" si="24"/>
        <v>8994</v>
      </c>
      <c r="BQ24" s="121">
        <v>8994</v>
      </c>
      <c r="BR24" s="121">
        <v>0</v>
      </c>
      <c r="BS24" s="121">
        <v>0</v>
      </c>
      <c r="BT24" s="121">
        <v>0</v>
      </c>
      <c r="BU24" s="121">
        <f t="shared" si="25"/>
        <v>96613</v>
      </c>
      <c r="BV24" s="121">
        <v>0</v>
      </c>
      <c r="BW24" s="121">
        <v>96613</v>
      </c>
      <c r="BX24" s="121">
        <v>0</v>
      </c>
      <c r="BY24" s="121">
        <v>0</v>
      </c>
      <c r="BZ24" s="121">
        <f t="shared" si="26"/>
        <v>54703</v>
      </c>
      <c r="CA24" s="121">
        <v>0</v>
      </c>
      <c r="CB24" s="121">
        <v>50308</v>
      </c>
      <c r="CC24" s="121">
        <v>4395</v>
      </c>
      <c r="CD24" s="121">
        <v>0</v>
      </c>
      <c r="CE24" s="121">
        <v>0</v>
      </c>
      <c r="CF24" s="121">
        <v>0</v>
      </c>
      <c r="CG24" s="121">
        <v>58</v>
      </c>
      <c r="CH24" s="121">
        <f t="shared" si="27"/>
        <v>160368</v>
      </c>
      <c r="CI24" s="121">
        <f t="shared" si="30"/>
        <v>0</v>
      </c>
      <c r="CJ24" s="121">
        <f t="shared" si="30"/>
        <v>0</v>
      </c>
      <c r="CK24" s="121">
        <f t="shared" si="30"/>
        <v>0</v>
      </c>
      <c r="CL24" s="121">
        <f t="shared" si="30"/>
        <v>0</v>
      </c>
      <c r="CM24" s="121">
        <f t="shared" si="30"/>
        <v>0</v>
      </c>
      <c r="CN24" s="121">
        <f t="shared" si="30"/>
        <v>0</v>
      </c>
      <c r="CO24" s="121">
        <f t="shared" si="30"/>
        <v>0</v>
      </c>
      <c r="CP24" s="121">
        <f t="shared" si="30"/>
        <v>0</v>
      </c>
      <c r="CQ24" s="121">
        <f t="shared" si="30"/>
        <v>495117</v>
      </c>
      <c r="CR24" s="121">
        <f t="shared" si="30"/>
        <v>82996</v>
      </c>
      <c r="CS24" s="121">
        <f t="shared" si="30"/>
        <v>23995</v>
      </c>
      <c r="CT24" s="121">
        <f t="shared" si="30"/>
        <v>0</v>
      </c>
      <c r="CU24" s="121">
        <f t="shared" si="30"/>
        <v>59001</v>
      </c>
      <c r="CV24" s="121">
        <f t="shared" si="30"/>
        <v>0</v>
      </c>
      <c r="CW24" s="121">
        <f t="shared" si="30"/>
        <v>181813</v>
      </c>
      <c r="CX24" s="121">
        <f t="shared" si="28"/>
        <v>3097</v>
      </c>
      <c r="CY24" s="121">
        <f t="shared" si="29"/>
        <v>178538</v>
      </c>
      <c r="CZ24" s="121">
        <f t="shared" si="29"/>
        <v>178</v>
      </c>
      <c r="DA24" s="121">
        <f t="shared" si="29"/>
        <v>0</v>
      </c>
      <c r="DB24" s="121">
        <f t="shared" si="29"/>
        <v>230308</v>
      </c>
      <c r="DC24" s="121">
        <f t="shared" si="29"/>
        <v>128998</v>
      </c>
      <c r="DD24" s="121">
        <f t="shared" si="29"/>
        <v>68249</v>
      </c>
      <c r="DE24" s="121">
        <f t="shared" si="29"/>
        <v>31829</v>
      </c>
      <c r="DF24" s="121">
        <f t="shared" si="29"/>
        <v>1232</v>
      </c>
      <c r="DG24" s="121">
        <f t="shared" si="29"/>
        <v>0</v>
      </c>
      <c r="DH24" s="121">
        <f t="shared" si="29"/>
        <v>0</v>
      </c>
      <c r="DI24" s="121">
        <f t="shared" si="29"/>
        <v>4259</v>
      </c>
      <c r="DJ24" s="121">
        <f t="shared" si="29"/>
        <v>499376</v>
      </c>
    </row>
    <row r="25" spans="1:114" s="136" customFormat="1" ht="13.5" customHeight="1" x14ac:dyDescent="0.15">
      <c r="A25" s="119" t="s">
        <v>23</v>
      </c>
      <c r="B25" s="120" t="s">
        <v>392</v>
      </c>
      <c r="C25" s="119" t="s">
        <v>393</v>
      </c>
      <c r="D25" s="121">
        <f t="shared" si="8"/>
        <v>427375</v>
      </c>
      <c r="E25" s="121">
        <f t="shared" si="9"/>
        <v>55124</v>
      </c>
      <c r="F25" s="121">
        <v>0</v>
      </c>
      <c r="G25" s="121">
        <v>0</v>
      </c>
      <c r="H25" s="121">
        <v>0</v>
      </c>
      <c r="I25" s="121">
        <v>50569</v>
      </c>
      <c r="J25" s="122" t="s">
        <v>483</v>
      </c>
      <c r="K25" s="121">
        <v>4555</v>
      </c>
      <c r="L25" s="121">
        <v>372251</v>
      </c>
      <c r="M25" s="121">
        <f t="shared" si="10"/>
        <v>260858</v>
      </c>
      <c r="N25" s="121">
        <f t="shared" si="11"/>
        <v>176558</v>
      </c>
      <c r="O25" s="121">
        <v>0</v>
      </c>
      <c r="P25" s="121">
        <v>0</v>
      </c>
      <c r="Q25" s="121">
        <v>0</v>
      </c>
      <c r="R25" s="121">
        <v>168598</v>
      </c>
      <c r="S25" s="122" t="s">
        <v>483</v>
      </c>
      <c r="T25" s="121">
        <v>7960</v>
      </c>
      <c r="U25" s="121">
        <v>84300</v>
      </c>
      <c r="V25" s="121">
        <f t="shared" si="31"/>
        <v>688233</v>
      </c>
      <c r="W25" s="121">
        <f t="shared" si="31"/>
        <v>231682</v>
      </c>
      <c r="X25" s="121">
        <f t="shared" si="31"/>
        <v>0</v>
      </c>
      <c r="Y25" s="121">
        <f t="shared" si="31"/>
        <v>0</v>
      </c>
      <c r="Z25" s="121">
        <f t="shared" si="31"/>
        <v>0</v>
      </c>
      <c r="AA25" s="121">
        <f t="shared" si="31"/>
        <v>219167</v>
      </c>
      <c r="AB25" s="122" t="str">
        <f t="shared" si="12"/>
        <v>-</v>
      </c>
      <c r="AC25" s="121">
        <f t="shared" si="13"/>
        <v>12515</v>
      </c>
      <c r="AD25" s="121">
        <f t="shared" si="13"/>
        <v>456551</v>
      </c>
      <c r="AE25" s="121">
        <f t="shared" si="14"/>
        <v>0</v>
      </c>
      <c r="AF25" s="121">
        <f t="shared" si="15"/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 t="shared" si="16"/>
        <v>297097</v>
      </c>
      <c r="AN25" s="121">
        <f t="shared" si="17"/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 t="shared" si="18"/>
        <v>60058</v>
      </c>
      <c r="AT25" s="121">
        <v>0</v>
      </c>
      <c r="AU25" s="121">
        <v>59060</v>
      </c>
      <c r="AV25" s="121">
        <v>998</v>
      </c>
      <c r="AW25" s="121">
        <v>0</v>
      </c>
      <c r="AX25" s="121">
        <f t="shared" si="19"/>
        <v>237039</v>
      </c>
      <c r="AY25" s="121">
        <v>184952</v>
      </c>
      <c r="AZ25" s="121">
        <v>52087</v>
      </c>
      <c r="BA25" s="121">
        <v>0</v>
      </c>
      <c r="BB25" s="121">
        <v>0</v>
      </c>
      <c r="BC25" s="121">
        <v>130278</v>
      </c>
      <c r="BD25" s="121">
        <v>0</v>
      </c>
      <c r="BE25" s="121">
        <v>0</v>
      </c>
      <c r="BF25" s="121">
        <f t="shared" si="20"/>
        <v>297097</v>
      </c>
      <c r="BG25" s="121">
        <f t="shared" si="21"/>
        <v>0</v>
      </c>
      <c r="BH25" s="121">
        <f t="shared" si="22"/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 t="shared" si="23"/>
        <v>180803</v>
      </c>
      <c r="BP25" s="121">
        <f t="shared" si="24"/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 t="shared" si="25"/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 t="shared" si="26"/>
        <v>180803</v>
      </c>
      <c r="CA25" s="121">
        <v>65550</v>
      </c>
      <c r="CB25" s="121">
        <v>0</v>
      </c>
      <c r="CC25" s="121">
        <v>0</v>
      </c>
      <c r="CD25" s="121">
        <v>115253</v>
      </c>
      <c r="CE25" s="121">
        <v>80055</v>
      </c>
      <c r="CF25" s="121">
        <v>0</v>
      </c>
      <c r="CG25" s="121">
        <v>0</v>
      </c>
      <c r="CH25" s="121">
        <f t="shared" si="27"/>
        <v>180803</v>
      </c>
      <c r="CI25" s="121">
        <f t="shared" si="30"/>
        <v>0</v>
      </c>
      <c r="CJ25" s="121">
        <f t="shared" si="30"/>
        <v>0</v>
      </c>
      <c r="CK25" s="121">
        <f t="shared" si="30"/>
        <v>0</v>
      </c>
      <c r="CL25" s="121">
        <f t="shared" si="30"/>
        <v>0</v>
      </c>
      <c r="CM25" s="121">
        <f t="shared" si="30"/>
        <v>0</v>
      </c>
      <c r="CN25" s="121">
        <f t="shared" si="30"/>
        <v>0</v>
      </c>
      <c r="CO25" s="121">
        <f t="shared" si="30"/>
        <v>0</v>
      </c>
      <c r="CP25" s="121">
        <f t="shared" si="30"/>
        <v>0</v>
      </c>
      <c r="CQ25" s="121">
        <f t="shared" si="30"/>
        <v>477900</v>
      </c>
      <c r="CR25" s="121">
        <f t="shared" si="30"/>
        <v>0</v>
      </c>
      <c r="CS25" s="121">
        <f t="shared" si="30"/>
        <v>0</v>
      </c>
      <c r="CT25" s="121">
        <f t="shared" si="30"/>
        <v>0</v>
      </c>
      <c r="CU25" s="121">
        <f t="shared" si="30"/>
        <v>0</v>
      </c>
      <c r="CV25" s="121">
        <f t="shared" si="30"/>
        <v>0</v>
      </c>
      <c r="CW25" s="121">
        <f t="shared" si="30"/>
        <v>60058</v>
      </c>
      <c r="CX25" s="121">
        <f t="shared" si="28"/>
        <v>0</v>
      </c>
      <c r="CY25" s="121">
        <f t="shared" si="29"/>
        <v>59060</v>
      </c>
      <c r="CZ25" s="121">
        <f t="shared" si="29"/>
        <v>998</v>
      </c>
      <c r="DA25" s="121">
        <f t="shared" si="29"/>
        <v>0</v>
      </c>
      <c r="DB25" s="121">
        <f t="shared" si="29"/>
        <v>417842</v>
      </c>
      <c r="DC25" s="121">
        <f t="shared" si="29"/>
        <v>250502</v>
      </c>
      <c r="DD25" s="121">
        <f t="shared" si="29"/>
        <v>52087</v>
      </c>
      <c r="DE25" s="121">
        <f t="shared" si="29"/>
        <v>0</v>
      </c>
      <c r="DF25" s="121">
        <f t="shared" si="29"/>
        <v>115253</v>
      </c>
      <c r="DG25" s="121">
        <f t="shared" si="29"/>
        <v>210333</v>
      </c>
      <c r="DH25" s="121">
        <f t="shared" si="29"/>
        <v>0</v>
      </c>
      <c r="DI25" s="121">
        <f t="shared" si="29"/>
        <v>0</v>
      </c>
      <c r="DJ25" s="121">
        <f t="shared" si="29"/>
        <v>477900</v>
      </c>
    </row>
    <row r="26" spans="1:114" s="136" customFormat="1" ht="13.5" customHeight="1" x14ac:dyDescent="0.15">
      <c r="A26" s="119" t="s">
        <v>23</v>
      </c>
      <c r="B26" s="120" t="s">
        <v>395</v>
      </c>
      <c r="C26" s="119" t="s">
        <v>396</v>
      </c>
      <c r="D26" s="121">
        <f t="shared" si="8"/>
        <v>965464</v>
      </c>
      <c r="E26" s="121">
        <f t="shared" si="9"/>
        <v>119929</v>
      </c>
      <c r="F26" s="121">
        <v>0</v>
      </c>
      <c r="G26" s="121">
        <v>0</v>
      </c>
      <c r="H26" s="121">
        <v>0</v>
      </c>
      <c r="I26" s="121">
        <v>107087</v>
      </c>
      <c r="J26" s="122" t="s">
        <v>483</v>
      </c>
      <c r="K26" s="121">
        <v>12842</v>
      </c>
      <c r="L26" s="121">
        <v>845535</v>
      </c>
      <c r="M26" s="121">
        <f t="shared" si="10"/>
        <v>183152</v>
      </c>
      <c r="N26" s="121">
        <f t="shared" si="11"/>
        <v>26146</v>
      </c>
      <c r="O26" s="121">
        <v>0</v>
      </c>
      <c r="P26" s="121">
        <v>0</v>
      </c>
      <c r="Q26" s="121">
        <v>0</v>
      </c>
      <c r="R26" s="121">
        <v>26117</v>
      </c>
      <c r="S26" s="122" t="s">
        <v>483</v>
      </c>
      <c r="T26" s="121">
        <v>29</v>
      </c>
      <c r="U26" s="121">
        <v>157006</v>
      </c>
      <c r="V26" s="121">
        <f t="shared" si="31"/>
        <v>1148616</v>
      </c>
      <c r="W26" s="121">
        <f t="shared" si="31"/>
        <v>146075</v>
      </c>
      <c r="X26" s="121">
        <f t="shared" si="31"/>
        <v>0</v>
      </c>
      <c r="Y26" s="121">
        <f t="shared" si="31"/>
        <v>0</v>
      </c>
      <c r="Z26" s="121">
        <f t="shared" si="31"/>
        <v>0</v>
      </c>
      <c r="AA26" s="121">
        <f t="shared" si="31"/>
        <v>133204</v>
      </c>
      <c r="AB26" s="122" t="str">
        <f t="shared" si="12"/>
        <v>-</v>
      </c>
      <c r="AC26" s="121">
        <f t="shared" si="13"/>
        <v>12871</v>
      </c>
      <c r="AD26" s="121">
        <f t="shared" si="13"/>
        <v>1002541</v>
      </c>
      <c r="AE26" s="121">
        <f t="shared" si="14"/>
        <v>128250</v>
      </c>
      <c r="AF26" s="121">
        <f t="shared" si="15"/>
        <v>128250</v>
      </c>
      <c r="AG26" s="121">
        <v>0</v>
      </c>
      <c r="AH26" s="121">
        <v>128250</v>
      </c>
      <c r="AI26" s="121">
        <v>0</v>
      </c>
      <c r="AJ26" s="121">
        <v>0</v>
      </c>
      <c r="AK26" s="121">
        <v>0</v>
      </c>
      <c r="AL26" s="121">
        <v>0</v>
      </c>
      <c r="AM26" s="121">
        <f t="shared" si="16"/>
        <v>837214</v>
      </c>
      <c r="AN26" s="121">
        <f t="shared" si="17"/>
        <v>174425</v>
      </c>
      <c r="AO26" s="121">
        <v>45873</v>
      </c>
      <c r="AP26" s="121">
        <v>42163</v>
      </c>
      <c r="AQ26" s="121">
        <v>86376</v>
      </c>
      <c r="AR26" s="121">
        <v>13</v>
      </c>
      <c r="AS26" s="121">
        <f t="shared" si="18"/>
        <v>368511</v>
      </c>
      <c r="AT26" s="121">
        <v>30764</v>
      </c>
      <c r="AU26" s="121">
        <v>336565</v>
      </c>
      <c r="AV26" s="121">
        <v>1182</v>
      </c>
      <c r="AW26" s="121">
        <v>9778</v>
      </c>
      <c r="AX26" s="121">
        <f t="shared" si="19"/>
        <v>284500</v>
      </c>
      <c r="AY26" s="121">
        <v>118010</v>
      </c>
      <c r="AZ26" s="121">
        <v>139846</v>
      </c>
      <c r="BA26" s="121">
        <v>26644</v>
      </c>
      <c r="BB26" s="121">
        <v>0</v>
      </c>
      <c r="BC26" s="121">
        <v>0</v>
      </c>
      <c r="BD26" s="121">
        <v>0</v>
      </c>
      <c r="BE26" s="121">
        <v>0</v>
      </c>
      <c r="BF26" s="121">
        <f t="shared" si="20"/>
        <v>965464</v>
      </c>
      <c r="BG26" s="121">
        <f t="shared" si="21"/>
        <v>0</v>
      </c>
      <c r="BH26" s="121">
        <f t="shared" si="22"/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 t="shared" si="23"/>
        <v>183152</v>
      </c>
      <c r="BP26" s="121">
        <f t="shared" si="24"/>
        <v>36904</v>
      </c>
      <c r="BQ26" s="121">
        <v>17174</v>
      </c>
      <c r="BR26" s="121">
        <v>0</v>
      </c>
      <c r="BS26" s="121">
        <v>19730</v>
      </c>
      <c r="BT26" s="121">
        <v>0</v>
      </c>
      <c r="BU26" s="121">
        <f t="shared" si="25"/>
        <v>110512</v>
      </c>
      <c r="BV26" s="121">
        <v>0</v>
      </c>
      <c r="BW26" s="121">
        <v>110512</v>
      </c>
      <c r="BX26" s="121">
        <v>0</v>
      </c>
      <c r="BY26" s="121">
        <v>0</v>
      </c>
      <c r="BZ26" s="121">
        <f t="shared" si="26"/>
        <v>35736</v>
      </c>
      <c r="CA26" s="121">
        <v>0</v>
      </c>
      <c r="CB26" s="121">
        <v>35736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f t="shared" si="27"/>
        <v>183152</v>
      </c>
      <c r="CI26" s="121">
        <f t="shared" si="30"/>
        <v>128250</v>
      </c>
      <c r="CJ26" s="121">
        <f t="shared" si="30"/>
        <v>128250</v>
      </c>
      <c r="CK26" s="121">
        <f t="shared" si="30"/>
        <v>0</v>
      </c>
      <c r="CL26" s="121">
        <f t="shared" si="30"/>
        <v>128250</v>
      </c>
      <c r="CM26" s="121">
        <f t="shared" si="30"/>
        <v>0</v>
      </c>
      <c r="CN26" s="121">
        <f t="shared" si="30"/>
        <v>0</v>
      </c>
      <c r="CO26" s="121">
        <f t="shared" si="30"/>
        <v>0</v>
      </c>
      <c r="CP26" s="121">
        <f t="shared" si="30"/>
        <v>0</v>
      </c>
      <c r="CQ26" s="121">
        <f t="shared" si="30"/>
        <v>1020366</v>
      </c>
      <c r="CR26" s="121">
        <f t="shared" si="30"/>
        <v>211329</v>
      </c>
      <c r="CS26" s="121">
        <f t="shared" si="30"/>
        <v>63047</v>
      </c>
      <c r="CT26" s="121">
        <f t="shared" si="30"/>
        <v>42163</v>
      </c>
      <c r="CU26" s="121">
        <f t="shared" si="30"/>
        <v>106106</v>
      </c>
      <c r="CV26" s="121">
        <f t="shared" si="30"/>
        <v>13</v>
      </c>
      <c r="CW26" s="121">
        <f t="shared" si="30"/>
        <v>479023</v>
      </c>
      <c r="CX26" s="121">
        <f t="shared" si="28"/>
        <v>30764</v>
      </c>
      <c r="CY26" s="121">
        <f t="shared" si="29"/>
        <v>447077</v>
      </c>
      <c r="CZ26" s="121">
        <f t="shared" si="29"/>
        <v>1182</v>
      </c>
      <c r="DA26" s="121">
        <f t="shared" si="29"/>
        <v>9778</v>
      </c>
      <c r="DB26" s="121">
        <f t="shared" si="29"/>
        <v>320236</v>
      </c>
      <c r="DC26" s="121">
        <f t="shared" si="29"/>
        <v>118010</v>
      </c>
      <c r="DD26" s="121">
        <f t="shared" si="29"/>
        <v>175582</v>
      </c>
      <c r="DE26" s="121">
        <f t="shared" si="29"/>
        <v>26644</v>
      </c>
      <c r="DF26" s="121">
        <f t="shared" si="29"/>
        <v>0</v>
      </c>
      <c r="DG26" s="121">
        <f t="shared" si="29"/>
        <v>0</v>
      </c>
      <c r="DH26" s="121">
        <f t="shared" si="29"/>
        <v>0</v>
      </c>
      <c r="DI26" s="121">
        <f t="shared" si="29"/>
        <v>0</v>
      </c>
      <c r="DJ26" s="121">
        <f t="shared" si="29"/>
        <v>1148616</v>
      </c>
    </row>
    <row r="27" spans="1:114" s="136" customFormat="1" ht="13.5" customHeight="1" x14ac:dyDescent="0.15">
      <c r="A27" s="119" t="s">
        <v>23</v>
      </c>
      <c r="B27" s="120" t="s">
        <v>398</v>
      </c>
      <c r="C27" s="119" t="s">
        <v>399</v>
      </c>
      <c r="D27" s="121">
        <f t="shared" si="8"/>
        <v>965592</v>
      </c>
      <c r="E27" s="121">
        <f t="shared" si="9"/>
        <v>678635</v>
      </c>
      <c r="F27" s="121">
        <v>112317</v>
      </c>
      <c r="G27" s="121">
        <v>0</v>
      </c>
      <c r="H27" s="121">
        <v>434900</v>
      </c>
      <c r="I27" s="121">
        <v>123118</v>
      </c>
      <c r="J27" s="122" t="s">
        <v>483</v>
      </c>
      <c r="K27" s="121">
        <v>8300</v>
      </c>
      <c r="L27" s="121">
        <v>286957</v>
      </c>
      <c r="M27" s="121">
        <f t="shared" si="10"/>
        <v>89971</v>
      </c>
      <c r="N27" s="121">
        <f t="shared" si="11"/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483</v>
      </c>
      <c r="T27" s="121">
        <v>0</v>
      </c>
      <c r="U27" s="121">
        <v>89971</v>
      </c>
      <c r="V27" s="121">
        <f t="shared" si="31"/>
        <v>1055563</v>
      </c>
      <c r="W27" s="121">
        <f t="shared" si="31"/>
        <v>678635</v>
      </c>
      <c r="X27" s="121">
        <f t="shared" si="31"/>
        <v>112317</v>
      </c>
      <c r="Y27" s="121">
        <f t="shared" si="31"/>
        <v>0</v>
      </c>
      <c r="Z27" s="121">
        <f t="shared" si="31"/>
        <v>434900</v>
      </c>
      <c r="AA27" s="121">
        <f t="shared" si="31"/>
        <v>123118</v>
      </c>
      <c r="AB27" s="122" t="str">
        <f t="shared" si="12"/>
        <v>-</v>
      </c>
      <c r="AC27" s="121">
        <f t="shared" si="13"/>
        <v>8300</v>
      </c>
      <c r="AD27" s="121">
        <f t="shared" si="13"/>
        <v>376928</v>
      </c>
      <c r="AE27" s="121">
        <f t="shared" si="14"/>
        <v>558835</v>
      </c>
      <c r="AF27" s="121">
        <f t="shared" si="15"/>
        <v>558835</v>
      </c>
      <c r="AG27" s="121">
        <v>0</v>
      </c>
      <c r="AH27" s="121">
        <v>558835</v>
      </c>
      <c r="AI27" s="121">
        <v>0</v>
      </c>
      <c r="AJ27" s="121">
        <v>0</v>
      </c>
      <c r="AK27" s="121">
        <v>0</v>
      </c>
      <c r="AL27" s="121">
        <v>0</v>
      </c>
      <c r="AM27" s="121">
        <f t="shared" si="16"/>
        <v>357443</v>
      </c>
      <c r="AN27" s="121">
        <f t="shared" si="17"/>
        <v>1883</v>
      </c>
      <c r="AO27" s="121">
        <v>214</v>
      </c>
      <c r="AP27" s="121">
        <v>8</v>
      </c>
      <c r="AQ27" s="121">
        <v>1518</v>
      </c>
      <c r="AR27" s="121">
        <v>143</v>
      </c>
      <c r="AS27" s="121">
        <f t="shared" si="18"/>
        <v>85157</v>
      </c>
      <c r="AT27" s="121">
        <v>24589</v>
      </c>
      <c r="AU27" s="121">
        <v>55095</v>
      </c>
      <c r="AV27" s="121">
        <v>5473</v>
      </c>
      <c r="AW27" s="121">
        <v>4277</v>
      </c>
      <c r="AX27" s="121">
        <f t="shared" si="19"/>
        <v>266126</v>
      </c>
      <c r="AY27" s="121">
        <v>157931</v>
      </c>
      <c r="AZ27" s="121">
        <v>95771</v>
      </c>
      <c r="BA27" s="121">
        <v>11654</v>
      </c>
      <c r="BB27" s="121">
        <v>770</v>
      </c>
      <c r="BC27" s="121">
        <v>0</v>
      </c>
      <c r="BD27" s="121">
        <v>0</v>
      </c>
      <c r="BE27" s="121">
        <v>49314</v>
      </c>
      <c r="BF27" s="121">
        <f t="shared" si="20"/>
        <v>965592</v>
      </c>
      <c r="BG27" s="121">
        <f t="shared" si="21"/>
        <v>0</v>
      </c>
      <c r="BH27" s="121">
        <f t="shared" si="22"/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 t="shared" si="23"/>
        <v>89629</v>
      </c>
      <c r="BP27" s="121">
        <f t="shared" si="24"/>
        <v>2</v>
      </c>
      <c r="BQ27" s="121">
        <v>1</v>
      </c>
      <c r="BR27" s="121">
        <v>0</v>
      </c>
      <c r="BS27" s="121">
        <v>1</v>
      </c>
      <c r="BT27" s="121">
        <v>0</v>
      </c>
      <c r="BU27" s="121">
        <f t="shared" si="25"/>
        <v>65681</v>
      </c>
      <c r="BV27" s="121">
        <v>0</v>
      </c>
      <c r="BW27" s="121">
        <v>65681</v>
      </c>
      <c r="BX27" s="121">
        <v>0</v>
      </c>
      <c r="BY27" s="121">
        <v>0</v>
      </c>
      <c r="BZ27" s="121">
        <f t="shared" si="26"/>
        <v>23946</v>
      </c>
      <c r="CA27" s="121">
        <v>0</v>
      </c>
      <c r="CB27" s="121">
        <v>23946</v>
      </c>
      <c r="CC27" s="121">
        <v>0</v>
      </c>
      <c r="CD27" s="121">
        <v>0</v>
      </c>
      <c r="CE27" s="121">
        <v>0</v>
      </c>
      <c r="CF27" s="121">
        <v>0</v>
      </c>
      <c r="CG27" s="121">
        <v>342</v>
      </c>
      <c r="CH27" s="121">
        <f t="shared" si="27"/>
        <v>89971</v>
      </c>
      <c r="CI27" s="121">
        <f t="shared" si="30"/>
        <v>558835</v>
      </c>
      <c r="CJ27" s="121">
        <f t="shared" si="30"/>
        <v>558835</v>
      </c>
      <c r="CK27" s="121">
        <f t="shared" si="30"/>
        <v>0</v>
      </c>
      <c r="CL27" s="121">
        <f t="shared" si="30"/>
        <v>558835</v>
      </c>
      <c r="CM27" s="121">
        <f t="shared" si="30"/>
        <v>0</v>
      </c>
      <c r="CN27" s="121">
        <f t="shared" si="30"/>
        <v>0</v>
      </c>
      <c r="CO27" s="121">
        <f t="shared" si="30"/>
        <v>0</v>
      </c>
      <c r="CP27" s="121">
        <f t="shared" si="30"/>
        <v>0</v>
      </c>
      <c r="CQ27" s="121">
        <f t="shared" si="30"/>
        <v>447072</v>
      </c>
      <c r="CR27" s="121">
        <f t="shared" si="30"/>
        <v>1885</v>
      </c>
      <c r="CS27" s="121">
        <f t="shared" si="30"/>
        <v>215</v>
      </c>
      <c r="CT27" s="121">
        <f t="shared" si="30"/>
        <v>8</v>
      </c>
      <c r="CU27" s="121">
        <f t="shared" si="30"/>
        <v>1519</v>
      </c>
      <c r="CV27" s="121">
        <f t="shared" si="30"/>
        <v>143</v>
      </c>
      <c r="CW27" s="121">
        <f t="shared" si="30"/>
        <v>150838</v>
      </c>
      <c r="CX27" s="121">
        <f t="shared" si="28"/>
        <v>24589</v>
      </c>
      <c r="CY27" s="121">
        <f t="shared" si="29"/>
        <v>120776</v>
      </c>
      <c r="CZ27" s="121">
        <f t="shared" si="29"/>
        <v>5473</v>
      </c>
      <c r="DA27" s="121">
        <f t="shared" si="29"/>
        <v>4277</v>
      </c>
      <c r="DB27" s="121">
        <f t="shared" si="29"/>
        <v>290072</v>
      </c>
      <c r="DC27" s="121">
        <f t="shared" si="29"/>
        <v>157931</v>
      </c>
      <c r="DD27" s="121">
        <f t="shared" si="29"/>
        <v>119717</v>
      </c>
      <c r="DE27" s="121">
        <f t="shared" si="29"/>
        <v>11654</v>
      </c>
      <c r="DF27" s="121">
        <f t="shared" si="29"/>
        <v>770</v>
      </c>
      <c r="DG27" s="121">
        <f t="shared" si="29"/>
        <v>0</v>
      </c>
      <c r="DH27" s="121">
        <f t="shared" si="29"/>
        <v>0</v>
      </c>
      <c r="DI27" s="121">
        <f t="shared" si="29"/>
        <v>49656</v>
      </c>
      <c r="DJ27" s="121">
        <f t="shared" si="29"/>
        <v>1055563</v>
      </c>
    </row>
    <row r="28" spans="1:114" s="136" customFormat="1" ht="13.5" customHeight="1" x14ac:dyDescent="0.15">
      <c r="A28" s="119" t="s">
        <v>23</v>
      </c>
      <c r="B28" s="120" t="s">
        <v>401</v>
      </c>
      <c r="C28" s="119" t="s">
        <v>402</v>
      </c>
      <c r="D28" s="121">
        <f t="shared" si="8"/>
        <v>603319</v>
      </c>
      <c r="E28" s="121">
        <f t="shared" si="9"/>
        <v>38800</v>
      </c>
      <c r="F28" s="121">
        <v>0</v>
      </c>
      <c r="G28" s="121">
        <v>0</v>
      </c>
      <c r="H28" s="121">
        <v>0</v>
      </c>
      <c r="I28" s="121">
        <v>1788</v>
      </c>
      <c r="J28" s="122" t="s">
        <v>483</v>
      </c>
      <c r="K28" s="121">
        <v>37012</v>
      </c>
      <c r="L28" s="121">
        <v>564519</v>
      </c>
      <c r="M28" s="121">
        <f t="shared" si="10"/>
        <v>84619</v>
      </c>
      <c r="N28" s="121">
        <f t="shared" si="11"/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483</v>
      </c>
      <c r="T28" s="121">
        <v>0</v>
      </c>
      <c r="U28" s="121">
        <v>84619</v>
      </c>
      <c r="V28" s="121">
        <f t="shared" si="31"/>
        <v>687938</v>
      </c>
      <c r="W28" s="121">
        <f t="shared" si="31"/>
        <v>38800</v>
      </c>
      <c r="X28" s="121">
        <f t="shared" si="31"/>
        <v>0</v>
      </c>
      <c r="Y28" s="121">
        <f t="shared" si="31"/>
        <v>0</v>
      </c>
      <c r="Z28" s="121">
        <f t="shared" si="31"/>
        <v>0</v>
      </c>
      <c r="AA28" s="121">
        <f t="shared" si="31"/>
        <v>1788</v>
      </c>
      <c r="AB28" s="122" t="str">
        <f t="shared" si="12"/>
        <v>-</v>
      </c>
      <c r="AC28" s="121">
        <f t="shared" si="13"/>
        <v>37012</v>
      </c>
      <c r="AD28" s="121">
        <f t="shared" si="13"/>
        <v>649138</v>
      </c>
      <c r="AE28" s="121">
        <f t="shared" si="14"/>
        <v>0</v>
      </c>
      <c r="AF28" s="121">
        <f t="shared" si="15"/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 t="shared" si="16"/>
        <v>234848</v>
      </c>
      <c r="AN28" s="121">
        <f t="shared" si="17"/>
        <v>60153</v>
      </c>
      <c r="AO28" s="121">
        <v>54184</v>
      </c>
      <c r="AP28" s="121">
        <v>5969</v>
      </c>
      <c r="AQ28" s="121">
        <v>0</v>
      </c>
      <c r="AR28" s="121">
        <v>0</v>
      </c>
      <c r="AS28" s="121">
        <f t="shared" si="18"/>
        <v>5787</v>
      </c>
      <c r="AT28" s="121">
        <v>940</v>
      </c>
      <c r="AU28" s="121">
        <v>2557</v>
      </c>
      <c r="AV28" s="121">
        <v>2290</v>
      </c>
      <c r="AW28" s="121">
        <v>0</v>
      </c>
      <c r="AX28" s="121">
        <f t="shared" si="19"/>
        <v>168908</v>
      </c>
      <c r="AY28" s="121">
        <v>131841</v>
      </c>
      <c r="AZ28" s="121">
        <v>33405</v>
      </c>
      <c r="BA28" s="121">
        <v>3662</v>
      </c>
      <c r="BB28" s="121">
        <v>0</v>
      </c>
      <c r="BC28" s="121">
        <v>340412</v>
      </c>
      <c r="BD28" s="121">
        <v>0</v>
      </c>
      <c r="BE28" s="121">
        <v>28059</v>
      </c>
      <c r="BF28" s="121">
        <f t="shared" si="20"/>
        <v>262907</v>
      </c>
      <c r="BG28" s="121">
        <f t="shared" si="21"/>
        <v>0</v>
      </c>
      <c r="BH28" s="121">
        <f t="shared" si="22"/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 t="shared" si="23"/>
        <v>0</v>
      </c>
      <c r="BP28" s="121">
        <f t="shared" si="24"/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 t="shared" si="25"/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 t="shared" si="26"/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84619</v>
      </c>
      <c r="CF28" s="121">
        <v>0</v>
      </c>
      <c r="CG28" s="121">
        <v>0</v>
      </c>
      <c r="CH28" s="121">
        <f t="shared" si="27"/>
        <v>0</v>
      </c>
      <c r="CI28" s="121">
        <f t="shared" si="30"/>
        <v>0</v>
      </c>
      <c r="CJ28" s="121">
        <f t="shared" si="30"/>
        <v>0</v>
      </c>
      <c r="CK28" s="121">
        <f t="shared" si="30"/>
        <v>0</v>
      </c>
      <c r="CL28" s="121">
        <f t="shared" si="30"/>
        <v>0</v>
      </c>
      <c r="CM28" s="121">
        <f t="shared" si="30"/>
        <v>0</v>
      </c>
      <c r="CN28" s="121">
        <f t="shared" si="30"/>
        <v>0</v>
      </c>
      <c r="CO28" s="121">
        <f t="shared" si="30"/>
        <v>0</v>
      </c>
      <c r="CP28" s="121">
        <f t="shared" si="30"/>
        <v>0</v>
      </c>
      <c r="CQ28" s="121">
        <f t="shared" si="30"/>
        <v>234848</v>
      </c>
      <c r="CR28" s="121">
        <f t="shared" si="30"/>
        <v>60153</v>
      </c>
      <c r="CS28" s="121">
        <f t="shared" si="30"/>
        <v>54184</v>
      </c>
      <c r="CT28" s="121">
        <f t="shared" si="30"/>
        <v>5969</v>
      </c>
      <c r="CU28" s="121">
        <f t="shared" si="30"/>
        <v>0</v>
      </c>
      <c r="CV28" s="121">
        <f t="shared" si="30"/>
        <v>0</v>
      </c>
      <c r="CW28" s="121">
        <f t="shared" si="30"/>
        <v>5787</v>
      </c>
      <c r="CX28" s="121">
        <f t="shared" si="28"/>
        <v>940</v>
      </c>
      <c r="CY28" s="121">
        <f t="shared" si="29"/>
        <v>2557</v>
      </c>
      <c r="CZ28" s="121">
        <f t="shared" si="29"/>
        <v>2290</v>
      </c>
      <c r="DA28" s="121">
        <f t="shared" si="29"/>
        <v>0</v>
      </c>
      <c r="DB28" s="121">
        <f t="shared" si="29"/>
        <v>168908</v>
      </c>
      <c r="DC28" s="121">
        <f t="shared" si="29"/>
        <v>131841</v>
      </c>
      <c r="DD28" s="121">
        <f t="shared" si="29"/>
        <v>33405</v>
      </c>
      <c r="DE28" s="121">
        <f t="shared" si="29"/>
        <v>3662</v>
      </c>
      <c r="DF28" s="121">
        <f t="shared" si="29"/>
        <v>0</v>
      </c>
      <c r="DG28" s="121">
        <f t="shared" si="29"/>
        <v>425031</v>
      </c>
      <c r="DH28" s="121">
        <f t="shared" si="29"/>
        <v>0</v>
      </c>
      <c r="DI28" s="121">
        <f t="shared" si="29"/>
        <v>28059</v>
      </c>
      <c r="DJ28" s="121">
        <f t="shared" si="29"/>
        <v>262907</v>
      </c>
    </row>
    <row r="29" spans="1:114" s="136" customFormat="1" ht="13.5" customHeight="1" x14ac:dyDescent="0.15">
      <c r="A29" s="119" t="s">
        <v>23</v>
      </c>
      <c r="B29" s="120" t="s">
        <v>406</v>
      </c>
      <c r="C29" s="119" t="s">
        <v>407</v>
      </c>
      <c r="D29" s="121">
        <f t="shared" si="8"/>
        <v>614890</v>
      </c>
      <c r="E29" s="121">
        <f t="shared" si="9"/>
        <v>0</v>
      </c>
      <c r="F29" s="121">
        <v>0</v>
      </c>
      <c r="G29" s="121">
        <v>0</v>
      </c>
      <c r="H29" s="121">
        <v>0</v>
      </c>
      <c r="I29" s="121">
        <v>0</v>
      </c>
      <c r="J29" s="122" t="s">
        <v>483</v>
      </c>
      <c r="K29" s="121">
        <v>0</v>
      </c>
      <c r="L29" s="121">
        <v>614890</v>
      </c>
      <c r="M29" s="121">
        <f t="shared" si="10"/>
        <v>54524</v>
      </c>
      <c r="N29" s="121">
        <f t="shared" si="11"/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483</v>
      </c>
      <c r="T29" s="121">
        <v>0</v>
      </c>
      <c r="U29" s="121">
        <v>54524</v>
      </c>
      <c r="V29" s="121">
        <f t="shared" si="31"/>
        <v>669414</v>
      </c>
      <c r="W29" s="121">
        <f t="shared" si="31"/>
        <v>0</v>
      </c>
      <c r="X29" s="121">
        <f t="shared" si="31"/>
        <v>0</v>
      </c>
      <c r="Y29" s="121">
        <f t="shared" si="31"/>
        <v>0</v>
      </c>
      <c r="Z29" s="121">
        <f t="shared" si="31"/>
        <v>0</v>
      </c>
      <c r="AA29" s="121">
        <f t="shared" si="31"/>
        <v>0</v>
      </c>
      <c r="AB29" s="122" t="str">
        <f t="shared" si="12"/>
        <v>-</v>
      </c>
      <c r="AC29" s="121">
        <f t="shared" si="13"/>
        <v>0</v>
      </c>
      <c r="AD29" s="121">
        <f t="shared" si="13"/>
        <v>669414</v>
      </c>
      <c r="AE29" s="121">
        <f t="shared" si="14"/>
        <v>0</v>
      </c>
      <c r="AF29" s="121">
        <f t="shared" si="15"/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2998</v>
      </c>
      <c r="AM29" s="121">
        <f t="shared" si="16"/>
        <v>601681</v>
      </c>
      <c r="AN29" s="121">
        <f t="shared" si="17"/>
        <v>12109</v>
      </c>
      <c r="AO29" s="121">
        <v>12109</v>
      </c>
      <c r="AP29" s="121">
        <v>0</v>
      </c>
      <c r="AQ29" s="121">
        <v>0</v>
      </c>
      <c r="AR29" s="121">
        <v>0</v>
      </c>
      <c r="AS29" s="121">
        <f t="shared" si="18"/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 t="shared" si="19"/>
        <v>589572</v>
      </c>
      <c r="AY29" s="121">
        <v>254723</v>
      </c>
      <c r="AZ29" s="121">
        <v>262692</v>
      </c>
      <c r="BA29" s="121">
        <v>2409</v>
      </c>
      <c r="BB29" s="121">
        <v>69748</v>
      </c>
      <c r="BC29" s="121">
        <v>10211</v>
      </c>
      <c r="BD29" s="121">
        <v>0</v>
      </c>
      <c r="BE29" s="121">
        <v>0</v>
      </c>
      <c r="BF29" s="121">
        <f t="shared" si="20"/>
        <v>601681</v>
      </c>
      <c r="BG29" s="121">
        <f t="shared" si="21"/>
        <v>0</v>
      </c>
      <c r="BH29" s="121">
        <f t="shared" si="22"/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3048</v>
      </c>
      <c r="BO29" s="121">
        <f t="shared" si="23"/>
        <v>15328</v>
      </c>
      <c r="BP29" s="121">
        <f t="shared" si="24"/>
        <v>8073</v>
      </c>
      <c r="BQ29" s="121">
        <v>8073</v>
      </c>
      <c r="BR29" s="121">
        <v>0</v>
      </c>
      <c r="BS29" s="121">
        <v>0</v>
      </c>
      <c r="BT29" s="121">
        <v>0</v>
      </c>
      <c r="BU29" s="121">
        <f t="shared" si="25"/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 t="shared" si="26"/>
        <v>7255</v>
      </c>
      <c r="CA29" s="121">
        <v>6661</v>
      </c>
      <c r="CB29" s="121">
        <v>0</v>
      </c>
      <c r="CC29" s="121">
        <v>0</v>
      </c>
      <c r="CD29" s="121">
        <v>594</v>
      </c>
      <c r="CE29" s="121">
        <v>36148</v>
      </c>
      <c r="CF29" s="121">
        <v>0</v>
      </c>
      <c r="CG29" s="121">
        <v>0</v>
      </c>
      <c r="CH29" s="121">
        <f t="shared" si="27"/>
        <v>15328</v>
      </c>
      <c r="CI29" s="121">
        <f t="shared" si="30"/>
        <v>0</v>
      </c>
      <c r="CJ29" s="121">
        <f t="shared" si="30"/>
        <v>0</v>
      </c>
      <c r="CK29" s="121">
        <f t="shared" si="30"/>
        <v>0</v>
      </c>
      <c r="CL29" s="121">
        <f t="shared" si="30"/>
        <v>0</v>
      </c>
      <c r="CM29" s="121">
        <f t="shared" si="30"/>
        <v>0</v>
      </c>
      <c r="CN29" s="121">
        <f t="shared" si="30"/>
        <v>0</v>
      </c>
      <c r="CO29" s="121">
        <f t="shared" si="30"/>
        <v>0</v>
      </c>
      <c r="CP29" s="121">
        <f t="shared" si="30"/>
        <v>6046</v>
      </c>
      <c r="CQ29" s="121">
        <f t="shared" si="30"/>
        <v>617009</v>
      </c>
      <c r="CR29" s="121">
        <f t="shared" si="30"/>
        <v>20182</v>
      </c>
      <c r="CS29" s="121">
        <f t="shared" si="30"/>
        <v>20182</v>
      </c>
      <c r="CT29" s="121">
        <f t="shared" si="30"/>
        <v>0</v>
      </c>
      <c r="CU29" s="121">
        <f t="shared" si="30"/>
        <v>0</v>
      </c>
      <c r="CV29" s="121">
        <f t="shared" si="30"/>
        <v>0</v>
      </c>
      <c r="CW29" s="121">
        <f t="shared" si="30"/>
        <v>0</v>
      </c>
      <c r="CX29" s="121">
        <f t="shared" si="28"/>
        <v>0</v>
      </c>
      <c r="CY29" s="121">
        <f t="shared" si="29"/>
        <v>0</v>
      </c>
      <c r="CZ29" s="121">
        <f t="shared" si="29"/>
        <v>0</v>
      </c>
      <c r="DA29" s="121">
        <f t="shared" si="29"/>
        <v>0</v>
      </c>
      <c r="DB29" s="121">
        <f t="shared" si="29"/>
        <v>596827</v>
      </c>
      <c r="DC29" s="121">
        <f t="shared" si="29"/>
        <v>261384</v>
      </c>
      <c r="DD29" s="121">
        <f t="shared" si="29"/>
        <v>262692</v>
      </c>
      <c r="DE29" s="121">
        <f t="shared" si="29"/>
        <v>2409</v>
      </c>
      <c r="DF29" s="121">
        <f t="shared" si="29"/>
        <v>70342</v>
      </c>
      <c r="DG29" s="121">
        <f t="shared" si="29"/>
        <v>46359</v>
      </c>
      <c r="DH29" s="121">
        <f t="shared" si="29"/>
        <v>0</v>
      </c>
      <c r="DI29" s="121">
        <f t="shared" si="29"/>
        <v>0</v>
      </c>
      <c r="DJ29" s="121">
        <f t="shared" si="29"/>
        <v>617009</v>
      </c>
    </row>
    <row r="30" spans="1:114" s="136" customFormat="1" ht="13.5" customHeight="1" x14ac:dyDescent="0.15">
      <c r="A30" s="119" t="s">
        <v>23</v>
      </c>
      <c r="B30" s="120" t="s">
        <v>409</v>
      </c>
      <c r="C30" s="119" t="s">
        <v>410</v>
      </c>
      <c r="D30" s="121">
        <f t="shared" si="8"/>
        <v>535837</v>
      </c>
      <c r="E30" s="121">
        <f t="shared" si="9"/>
        <v>1363</v>
      </c>
      <c r="F30" s="121">
        <v>0</v>
      </c>
      <c r="G30" s="121">
        <v>0</v>
      </c>
      <c r="H30" s="121">
        <v>0</v>
      </c>
      <c r="I30" s="121">
        <v>1363</v>
      </c>
      <c r="J30" s="122" t="s">
        <v>483</v>
      </c>
      <c r="K30" s="121">
        <v>0</v>
      </c>
      <c r="L30" s="121">
        <v>534474</v>
      </c>
      <c r="M30" s="121">
        <f t="shared" si="10"/>
        <v>69994</v>
      </c>
      <c r="N30" s="121">
        <f t="shared" si="11"/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483</v>
      </c>
      <c r="T30" s="121">
        <v>0</v>
      </c>
      <c r="U30" s="121">
        <v>69994</v>
      </c>
      <c r="V30" s="121">
        <f t="shared" si="31"/>
        <v>605831</v>
      </c>
      <c r="W30" s="121">
        <f t="shared" si="31"/>
        <v>1363</v>
      </c>
      <c r="X30" s="121">
        <f t="shared" si="31"/>
        <v>0</v>
      </c>
      <c r="Y30" s="121">
        <f t="shared" si="31"/>
        <v>0</v>
      </c>
      <c r="Z30" s="121">
        <f t="shared" si="31"/>
        <v>0</v>
      </c>
      <c r="AA30" s="121">
        <f t="shared" si="31"/>
        <v>1363</v>
      </c>
      <c r="AB30" s="122" t="str">
        <f t="shared" si="12"/>
        <v>-</v>
      </c>
      <c r="AC30" s="121">
        <f t="shared" si="13"/>
        <v>0</v>
      </c>
      <c r="AD30" s="121">
        <f t="shared" si="13"/>
        <v>604468</v>
      </c>
      <c r="AE30" s="121">
        <f t="shared" si="14"/>
        <v>0</v>
      </c>
      <c r="AF30" s="121">
        <f t="shared" si="15"/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2634</v>
      </c>
      <c r="AM30" s="121">
        <f t="shared" si="16"/>
        <v>523485</v>
      </c>
      <c r="AN30" s="121">
        <f t="shared" si="17"/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 t="shared" si="18"/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 t="shared" si="19"/>
        <v>523485</v>
      </c>
      <c r="AY30" s="121">
        <v>245346</v>
      </c>
      <c r="AZ30" s="121">
        <v>278139</v>
      </c>
      <c r="BA30" s="121">
        <v>0</v>
      </c>
      <c r="BB30" s="121">
        <v>0</v>
      </c>
      <c r="BC30" s="121">
        <v>9718</v>
      </c>
      <c r="BD30" s="121">
        <v>0</v>
      </c>
      <c r="BE30" s="121">
        <v>0</v>
      </c>
      <c r="BF30" s="121">
        <f t="shared" si="20"/>
        <v>523485</v>
      </c>
      <c r="BG30" s="121">
        <f t="shared" si="21"/>
        <v>0</v>
      </c>
      <c r="BH30" s="121">
        <f t="shared" si="22"/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4248</v>
      </c>
      <c r="BO30" s="121">
        <f t="shared" si="23"/>
        <v>7744</v>
      </c>
      <c r="BP30" s="121">
        <f t="shared" si="24"/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 t="shared" si="25"/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 t="shared" si="26"/>
        <v>7744</v>
      </c>
      <c r="CA30" s="121">
        <v>7744</v>
      </c>
      <c r="CB30" s="121">
        <v>0</v>
      </c>
      <c r="CC30" s="121">
        <v>0</v>
      </c>
      <c r="CD30" s="121">
        <v>0</v>
      </c>
      <c r="CE30" s="121">
        <v>58002</v>
      </c>
      <c r="CF30" s="121">
        <v>0</v>
      </c>
      <c r="CG30" s="121">
        <v>0</v>
      </c>
      <c r="CH30" s="121">
        <f t="shared" si="27"/>
        <v>7744</v>
      </c>
      <c r="CI30" s="121">
        <f t="shared" si="30"/>
        <v>0</v>
      </c>
      <c r="CJ30" s="121">
        <f t="shared" si="30"/>
        <v>0</v>
      </c>
      <c r="CK30" s="121">
        <f t="shared" si="30"/>
        <v>0</v>
      </c>
      <c r="CL30" s="121">
        <f t="shared" si="30"/>
        <v>0</v>
      </c>
      <c r="CM30" s="121">
        <f t="shared" si="30"/>
        <v>0</v>
      </c>
      <c r="CN30" s="121">
        <f t="shared" si="30"/>
        <v>0</v>
      </c>
      <c r="CO30" s="121">
        <f t="shared" si="30"/>
        <v>0</v>
      </c>
      <c r="CP30" s="121">
        <f t="shared" si="30"/>
        <v>6882</v>
      </c>
      <c r="CQ30" s="121">
        <f t="shared" si="30"/>
        <v>531229</v>
      </c>
      <c r="CR30" s="121">
        <f t="shared" si="30"/>
        <v>0</v>
      </c>
      <c r="CS30" s="121">
        <f t="shared" si="30"/>
        <v>0</v>
      </c>
      <c r="CT30" s="121">
        <f t="shared" si="30"/>
        <v>0</v>
      </c>
      <c r="CU30" s="121">
        <f t="shared" si="30"/>
        <v>0</v>
      </c>
      <c r="CV30" s="121">
        <f t="shared" si="30"/>
        <v>0</v>
      </c>
      <c r="CW30" s="121">
        <f t="shared" si="30"/>
        <v>0</v>
      </c>
      <c r="CX30" s="121">
        <f t="shared" si="28"/>
        <v>0</v>
      </c>
      <c r="CY30" s="121">
        <f t="shared" si="29"/>
        <v>0</v>
      </c>
      <c r="CZ30" s="121">
        <f t="shared" si="29"/>
        <v>0</v>
      </c>
      <c r="DA30" s="121">
        <f t="shared" si="29"/>
        <v>0</v>
      </c>
      <c r="DB30" s="121">
        <f t="shared" si="29"/>
        <v>531229</v>
      </c>
      <c r="DC30" s="121">
        <f t="shared" si="29"/>
        <v>253090</v>
      </c>
      <c r="DD30" s="121">
        <f t="shared" si="29"/>
        <v>278139</v>
      </c>
      <c r="DE30" s="121">
        <f t="shared" si="29"/>
        <v>0</v>
      </c>
      <c r="DF30" s="121">
        <f t="shared" si="29"/>
        <v>0</v>
      </c>
      <c r="DG30" s="121">
        <f t="shared" si="29"/>
        <v>67720</v>
      </c>
      <c r="DH30" s="121">
        <f t="shared" si="29"/>
        <v>0</v>
      </c>
      <c r="DI30" s="121">
        <f t="shared" si="29"/>
        <v>0</v>
      </c>
      <c r="DJ30" s="121">
        <f t="shared" si="29"/>
        <v>531229</v>
      </c>
    </row>
    <row r="31" spans="1:114" s="136" customFormat="1" ht="13.5" customHeight="1" x14ac:dyDescent="0.15">
      <c r="A31" s="119" t="s">
        <v>23</v>
      </c>
      <c r="B31" s="120" t="s">
        <v>412</v>
      </c>
      <c r="C31" s="119" t="s">
        <v>413</v>
      </c>
      <c r="D31" s="121">
        <f t="shared" si="8"/>
        <v>534059</v>
      </c>
      <c r="E31" s="121">
        <f t="shared" si="9"/>
        <v>35940</v>
      </c>
      <c r="F31" s="121">
        <v>0</v>
      </c>
      <c r="G31" s="121">
        <v>0</v>
      </c>
      <c r="H31" s="121">
        <v>0</v>
      </c>
      <c r="I31" s="121">
        <v>2043</v>
      </c>
      <c r="J31" s="122" t="s">
        <v>483</v>
      </c>
      <c r="K31" s="121">
        <v>33897</v>
      </c>
      <c r="L31" s="121">
        <v>498119</v>
      </c>
      <c r="M31" s="121">
        <f t="shared" si="10"/>
        <v>115477</v>
      </c>
      <c r="N31" s="121">
        <f t="shared" si="11"/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483</v>
      </c>
      <c r="T31" s="121">
        <v>0</v>
      </c>
      <c r="U31" s="121">
        <v>115477</v>
      </c>
      <c r="V31" s="121">
        <f t="shared" si="31"/>
        <v>649536</v>
      </c>
      <c r="W31" s="121">
        <f t="shared" si="31"/>
        <v>35940</v>
      </c>
      <c r="X31" s="121">
        <f t="shared" si="31"/>
        <v>0</v>
      </c>
      <c r="Y31" s="121">
        <f t="shared" si="31"/>
        <v>0</v>
      </c>
      <c r="Z31" s="121">
        <f t="shared" si="31"/>
        <v>0</v>
      </c>
      <c r="AA31" s="121">
        <f t="shared" si="31"/>
        <v>2043</v>
      </c>
      <c r="AB31" s="122" t="str">
        <f t="shared" si="12"/>
        <v>-</v>
      </c>
      <c r="AC31" s="121">
        <f t="shared" si="13"/>
        <v>33897</v>
      </c>
      <c r="AD31" s="121">
        <f t="shared" si="13"/>
        <v>613596</v>
      </c>
      <c r="AE31" s="121">
        <f t="shared" si="14"/>
        <v>0</v>
      </c>
      <c r="AF31" s="121">
        <f t="shared" si="15"/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 t="shared" si="16"/>
        <v>197396</v>
      </c>
      <c r="AN31" s="121">
        <f t="shared" si="17"/>
        <v>45542</v>
      </c>
      <c r="AO31" s="121">
        <v>44043</v>
      </c>
      <c r="AP31" s="121">
        <v>0</v>
      </c>
      <c r="AQ31" s="121">
        <v>0</v>
      </c>
      <c r="AR31" s="121">
        <v>1499</v>
      </c>
      <c r="AS31" s="121">
        <f t="shared" si="18"/>
        <v>17750</v>
      </c>
      <c r="AT31" s="121">
        <v>17750</v>
      </c>
      <c r="AU31" s="121">
        <v>0</v>
      </c>
      <c r="AV31" s="121">
        <v>0</v>
      </c>
      <c r="AW31" s="121">
        <v>0</v>
      </c>
      <c r="AX31" s="121">
        <f t="shared" si="19"/>
        <v>134104</v>
      </c>
      <c r="AY31" s="121">
        <v>134104</v>
      </c>
      <c r="AZ31" s="121">
        <v>0</v>
      </c>
      <c r="BA31" s="121">
        <v>0</v>
      </c>
      <c r="BB31" s="121">
        <v>0</v>
      </c>
      <c r="BC31" s="121">
        <v>336663</v>
      </c>
      <c r="BD31" s="121">
        <v>0</v>
      </c>
      <c r="BE31" s="121">
        <v>0</v>
      </c>
      <c r="BF31" s="121">
        <f t="shared" si="20"/>
        <v>197396</v>
      </c>
      <c r="BG31" s="121">
        <f t="shared" si="21"/>
        <v>0</v>
      </c>
      <c r="BH31" s="121">
        <f t="shared" si="22"/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 t="shared" si="23"/>
        <v>0</v>
      </c>
      <c r="BP31" s="121">
        <f t="shared" si="24"/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 t="shared" si="25"/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 t="shared" si="26"/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115477</v>
      </c>
      <c r="CF31" s="121">
        <v>0</v>
      </c>
      <c r="CG31" s="121">
        <v>0</v>
      </c>
      <c r="CH31" s="121">
        <f t="shared" si="27"/>
        <v>0</v>
      </c>
      <c r="CI31" s="121">
        <f t="shared" si="30"/>
        <v>0</v>
      </c>
      <c r="CJ31" s="121">
        <f t="shared" si="30"/>
        <v>0</v>
      </c>
      <c r="CK31" s="121">
        <f t="shared" si="30"/>
        <v>0</v>
      </c>
      <c r="CL31" s="121">
        <f t="shared" si="30"/>
        <v>0</v>
      </c>
      <c r="CM31" s="121">
        <f t="shared" si="30"/>
        <v>0</v>
      </c>
      <c r="CN31" s="121">
        <f t="shared" si="30"/>
        <v>0</v>
      </c>
      <c r="CO31" s="121">
        <f t="shared" si="30"/>
        <v>0</v>
      </c>
      <c r="CP31" s="121">
        <f t="shared" si="30"/>
        <v>0</v>
      </c>
      <c r="CQ31" s="121">
        <f t="shared" si="30"/>
        <v>197396</v>
      </c>
      <c r="CR31" s="121">
        <f t="shared" si="30"/>
        <v>45542</v>
      </c>
      <c r="CS31" s="121">
        <f t="shared" si="30"/>
        <v>44043</v>
      </c>
      <c r="CT31" s="121">
        <f t="shared" si="30"/>
        <v>0</v>
      </c>
      <c r="CU31" s="121">
        <f t="shared" si="30"/>
        <v>0</v>
      </c>
      <c r="CV31" s="121">
        <f t="shared" si="30"/>
        <v>1499</v>
      </c>
      <c r="CW31" s="121">
        <f t="shared" si="30"/>
        <v>17750</v>
      </c>
      <c r="CX31" s="121">
        <f t="shared" si="28"/>
        <v>17750</v>
      </c>
      <c r="CY31" s="121">
        <f t="shared" si="29"/>
        <v>0</v>
      </c>
      <c r="CZ31" s="121">
        <f t="shared" si="29"/>
        <v>0</v>
      </c>
      <c r="DA31" s="121">
        <f t="shared" si="29"/>
        <v>0</v>
      </c>
      <c r="DB31" s="121">
        <f t="shared" si="29"/>
        <v>134104</v>
      </c>
      <c r="DC31" s="121">
        <f t="shared" si="29"/>
        <v>134104</v>
      </c>
      <c r="DD31" s="121">
        <f t="shared" si="29"/>
        <v>0</v>
      </c>
      <c r="DE31" s="121">
        <f t="shared" si="29"/>
        <v>0</v>
      </c>
      <c r="DF31" s="121">
        <f t="shared" si="29"/>
        <v>0</v>
      </c>
      <c r="DG31" s="121">
        <f t="shared" si="29"/>
        <v>452140</v>
      </c>
      <c r="DH31" s="121">
        <f t="shared" si="29"/>
        <v>0</v>
      </c>
      <c r="DI31" s="121">
        <f t="shared" si="29"/>
        <v>0</v>
      </c>
      <c r="DJ31" s="121">
        <f t="shared" si="29"/>
        <v>197396</v>
      </c>
    </row>
    <row r="32" spans="1:114" s="136" customFormat="1" ht="13.5" customHeight="1" x14ac:dyDescent="0.15">
      <c r="A32" s="119" t="s">
        <v>23</v>
      </c>
      <c r="B32" s="120" t="s">
        <v>415</v>
      </c>
      <c r="C32" s="119" t="s">
        <v>416</v>
      </c>
      <c r="D32" s="121">
        <f t="shared" si="8"/>
        <v>444239</v>
      </c>
      <c r="E32" s="121">
        <f t="shared" si="9"/>
        <v>92159</v>
      </c>
      <c r="F32" s="121">
        <v>0</v>
      </c>
      <c r="G32" s="121">
        <v>0</v>
      </c>
      <c r="H32" s="121">
        <v>0</v>
      </c>
      <c r="I32" s="121">
        <v>89574</v>
      </c>
      <c r="J32" s="122" t="s">
        <v>483</v>
      </c>
      <c r="K32" s="121">
        <v>2585</v>
      </c>
      <c r="L32" s="121">
        <v>352080</v>
      </c>
      <c r="M32" s="121">
        <f t="shared" si="10"/>
        <v>111846</v>
      </c>
      <c r="N32" s="121">
        <f t="shared" si="11"/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483</v>
      </c>
      <c r="T32" s="121">
        <v>0</v>
      </c>
      <c r="U32" s="121">
        <v>111846</v>
      </c>
      <c r="V32" s="121">
        <f t="shared" si="31"/>
        <v>556085</v>
      </c>
      <c r="W32" s="121">
        <f t="shared" si="31"/>
        <v>92159</v>
      </c>
      <c r="X32" s="121">
        <f t="shared" si="31"/>
        <v>0</v>
      </c>
      <c r="Y32" s="121">
        <f t="shared" si="31"/>
        <v>0</v>
      </c>
      <c r="Z32" s="121">
        <f t="shared" si="31"/>
        <v>0</v>
      </c>
      <c r="AA32" s="121">
        <f t="shared" si="31"/>
        <v>89574</v>
      </c>
      <c r="AB32" s="122" t="str">
        <f t="shared" si="12"/>
        <v>-</v>
      </c>
      <c r="AC32" s="121">
        <f t="shared" si="13"/>
        <v>2585</v>
      </c>
      <c r="AD32" s="121">
        <f t="shared" si="13"/>
        <v>463926</v>
      </c>
      <c r="AE32" s="121">
        <f t="shared" si="14"/>
        <v>0</v>
      </c>
      <c r="AF32" s="121">
        <f t="shared" si="15"/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 t="shared" si="16"/>
        <v>380146</v>
      </c>
      <c r="AN32" s="121">
        <f t="shared" si="17"/>
        <v>101125</v>
      </c>
      <c r="AO32" s="121">
        <v>27226</v>
      </c>
      <c r="AP32" s="121">
        <v>35005</v>
      </c>
      <c r="AQ32" s="121">
        <v>27226</v>
      </c>
      <c r="AR32" s="121">
        <v>11668</v>
      </c>
      <c r="AS32" s="121">
        <f t="shared" si="18"/>
        <v>210286</v>
      </c>
      <c r="AT32" s="121">
        <v>1766</v>
      </c>
      <c r="AU32" s="121">
        <v>206754</v>
      </c>
      <c r="AV32" s="121">
        <v>1766</v>
      </c>
      <c r="AW32" s="121">
        <v>0</v>
      </c>
      <c r="AX32" s="121">
        <f t="shared" si="19"/>
        <v>68735</v>
      </c>
      <c r="AY32" s="121">
        <v>26523</v>
      </c>
      <c r="AZ32" s="121">
        <v>26819</v>
      </c>
      <c r="BA32" s="121">
        <v>15143</v>
      </c>
      <c r="BB32" s="121">
        <v>250</v>
      </c>
      <c r="BC32" s="121">
        <v>64093</v>
      </c>
      <c r="BD32" s="121">
        <v>0</v>
      </c>
      <c r="BE32" s="121">
        <v>0</v>
      </c>
      <c r="BF32" s="121">
        <f t="shared" si="20"/>
        <v>380146</v>
      </c>
      <c r="BG32" s="121">
        <f t="shared" si="21"/>
        <v>0</v>
      </c>
      <c r="BH32" s="121">
        <f t="shared" si="22"/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 t="shared" si="23"/>
        <v>47819</v>
      </c>
      <c r="BP32" s="121">
        <f t="shared" si="24"/>
        <v>3890</v>
      </c>
      <c r="BQ32" s="121">
        <v>3890</v>
      </c>
      <c r="BR32" s="121">
        <v>0</v>
      </c>
      <c r="BS32" s="121">
        <v>0</v>
      </c>
      <c r="BT32" s="121">
        <v>0</v>
      </c>
      <c r="BU32" s="121">
        <f t="shared" si="25"/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 t="shared" si="26"/>
        <v>43929</v>
      </c>
      <c r="CA32" s="121">
        <v>43929</v>
      </c>
      <c r="CB32" s="121">
        <v>0</v>
      </c>
      <c r="CC32" s="121">
        <v>0</v>
      </c>
      <c r="CD32" s="121">
        <v>0</v>
      </c>
      <c r="CE32" s="121">
        <v>64027</v>
      </c>
      <c r="CF32" s="121">
        <v>0</v>
      </c>
      <c r="CG32" s="121">
        <v>0</v>
      </c>
      <c r="CH32" s="121">
        <f t="shared" si="27"/>
        <v>47819</v>
      </c>
      <c r="CI32" s="121">
        <f t="shared" si="30"/>
        <v>0</v>
      </c>
      <c r="CJ32" s="121">
        <f t="shared" si="30"/>
        <v>0</v>
      </c>
      <c r="CK32" s="121">
        <f t="shared" si="30"/>
        <v>0</v>
      </c>
      <c r="CL32" s="121">
        <f t="shared" si="30"/>
        <v>0</v>
      </c>
      <c r="CM32" s="121">
        <f t="shared" si="30"/>
        <v>0</v>
      </c>
      <c r="CN32" s="121">
        <f t="shared" si="30"/>
        <v>0</v>
      </c>
      <c r="CO32" s="121">
        <f t="shared" si="30"/>
        <v>0</v>
      </c>
      <c r="CP32" s="121">
        <f t="shared" si="30"/>
        <v>0</v>
      </c>
      <c r="CQ32" s="121">
        <f t="shared" si="30"/>
        <v>427965</v>
      </c>
      <c r="CR32" s="121">
        <f t="shared" si="30"/>
        <v>105015</v>
      </c>
      <c r="CS32" s="121">
        <f t="shared" si="30"/>
        <v>31116</v>
      </c>
      <c r="CT32" s="121">
        <f t="shared" si="30"/>
        <v>35005</v>
      </c>
      <c r="CU32" s="121">
        <f t="shared" si="30"/>
        <v>27226</v>
      </c>
      <c r="CV32" s="121">
        <f t="shared" si="30"/>
        <v>11668</v>
      </c>
      <c r="CW32" s="121">
        <f t="shared" si="30"/>
        <v>210286</v>
      </c>
      <c r="CX32" s="121">
        <f t="shared" si="30"/>
        <v>1766</v>
      </c>
      <c r="CY32" s="121">
        <f t="shared" si="29"/>
        <v>206754</v>
      </c>
      <c r="CZ32" s="121">
        <f t="shared" si="29"/>
        <v>1766</v>
      </c>
      <c r="DA32" s="121">
        <f t="shared" si="29"/>
        <v>0</v>
      </c>
      <c r="DB32" s="121">
        <f t="shared" si="29"/>
        <v>112664</v>
      </c>
      <c r="DC32" s="121">
        <f t="shared" si="29"/>
        <v>70452</v>
      </c>
      <c r="DD32" s="121">
        <f t="shared" si="29"/>
        <v>26819</v>
      </c>
      <c r="DE32" s="121">
        <f t="shared" si="29"/>
        <v>15143</v>
      </c>
      <c r="DF32" s="121">
        <f t="shared" si="29"/>
        <v>250</v>
      </c>
      <c r="DG32" s="121">
        <f t="shared" si="29"/>
        <v>128120</v>
      </c>
      <c r="DH32" s="121">
        <f t="shared" si="29"/>
        <v>0</v>
      </c>
      <c r="DI32" s="121">
        <f t="shared" si="29"/>
        <v>0</v>
      </c>
      <c r="DJ32" s="121">
        <f t="shared" si="29"/>
        <v>427965</v>
      </c>
    </row>
    <row r="33" spans="1:114" s="136" customFormat="1" ht="13.5" customHeight="1" x14ac:dyDescent="0.15">
      <c r="A33" s="119" t="s">
        <v>23</v>
      </c>
      <c r="B33" s="120" t="s">
        <v>418</v>
      </c>
      <c r="C33" s="119" t="s">
        <v>419</v>
      </c>
      <c r="D33" s="121">
        <f t="shared" si="8"/>
        <v>166213</v>
      </c>
      <c r="E33" s="121">
        <f t="shared" si="9"/>
        <v>7952</v>
      </c>
      <c r="F33" s="121">
        <v>0</v>
      </c>
      <c r="G33" s="121">
        <v>0</v>
      </c>
      <c r="H33" s="121">
        <v>0</v>
      </c>
      <c r="I33" s="121">
        <v>7952</v>
      </c>
      <c r="J33" s="122" t="s">
        <v>483</v>
      </c>
      <c r="K33" s="121">
        <v>0</v>
      </c>
      <c r="L33" s="121">
        <v>158261</v>
      </c>
      <c r="M33" s="121">
        <f t="shared" si="10"/>
        <v>15027</v>
      </c>
      <c r="N33" s="121">
        <f t="shared" si="11"/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483</v>
      </c>
      <c r="T33" s="121">
        <v>0</v>
      </c>
      <c r="U33" s="121">
        <v>15027</v>
      </c>
      <c r="V33" s="121">
        <f t="shared" si="31"/>
        <v>181240</v>
      </c>
      <c r="W33" s="121">
        <f t="shared" si="31"/>
        <v>7952</v>
      </c>
      <c r="X33" s="121">
        <f t="shared" si="31"/>
        <v>0</v>
      </c>
      <c r="Y33" s="121">
        <f t="shared" si="31"/>
        <v>0</v>
      </c>
      <c r="Z33" s="121">
        <f t="shared" si="31"/>
        <v>0</v>
      </c>
      <c r="AA33" s="121">
        <f t="shared" si="31"/>
        <v>7952</v>
      </c>
      <c r="AB33" s="122" t="str">
        <f t="shared" si="12"/>
        <v>-</v>
      </c>
      <c r="AC33" s="121">
        <f t="shared" si="13"/>
        <v>0</v>
      </c>
      <c r="AD33" s="121">
        <f t="shared" si="13"/>
        <v>173288</v>
      </c>
      <c r="AE33" s="121">
        <f t="shared" si="14"/>
        <v>0</v>
      </c>
      <c r="AF33" s="121">
        <f t="shared" si="15"/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f t="shared" si="16"/>
        <v>67778</v>
      </c>
      <c r="AN33" s="121">
        <f t="shared" si="17"/>
        <v>6370</v>
      </c>
      <c r="AO33" s="121">
        <v>6226</v>
      </c>
      <c r="AP33" s="121">
        <v>0</v>
      </c>
      <c r="AQ33" s="121">
        <v>0</v>
      </c>
      <c r="AR33" s="121">
        <v>144</v>
      </c>
      <c r="AS33" s="121">
        <f t="shared" si="18"/>
        <v>61408</v>
      </c>
      <c r="AT33" s="121">
        <v>60504</v>
      </c>
      <c r="AU33" s="121">
        <v>904</v>
      </c>
      <c r="AV33" s="121">
        <v>0</v>
      </c>
      <c r="AW33" s="121">
        <v>0</v>
      </c>
      <c r="AX33" s="121">
        <f t="shared" si="19"/>
        <v>0</v>
      </c>
      <c r="AY33" s="121">
        <v>0</v>
      </c>
      <c r="AZ33" s="121">
        <v>0</v>
      </c>
      <c r="BA33" s="121">
        <v>0</v>
      </c>
      <c r="BB33" s="121">
        <v>0</v>
      </c>
      <c r="BC33" s="121">
        <v>98435</v>
      </c>
      <c r="BD33" s="121">
        <v>0</v>
      </c>
      <c r="BE33" s="121">
        <v>0</v>
      </c>
      <c r="BF33" s="121">
        <f t="shared" si="20"/>
        <v>67778</v>
      </c>
      <c r="BG33" s="121">
        <f t="shared" si="21"/>
        <v>0</v>
      </c>
      <c r="BH33" s="121">
        <f t="shared" si="22"/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 t="shared" si="23"/>
        <v>0</v>
      </c>
      <c r="BP33" s="121">
        <f t="shared" si="24"/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 t="shared" si="25"/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 t="shared" si="26"/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15027</v>
      </c>
      <c r="CF33" s="121">
        <v>0</v>
      </c>
      <c r="CG33" s="121">
        <v>0</v>
      </c>
      <c r="CH33" s="121">
        <f t="shared" si="27"/>
        <v>0</v>
      </c>
      <c r="CI33" s="121">
        <f t="shared" ref="CI33:CX49" si="32">SUM(AE33,+BG33)</f>
        <v>0</v>
      </c>
      <c r="CJ33" s="121">
        <f t="shared" si="32"/>
        <v>0</v>
      </c>
      <c r="CK33" s="121">
        <f t="shared" si="32"/>
        <v>0</v>
      </c>
      <c r="CL33" s="121">
        <f t="shared" si="32"/>
        <v>0</v>
      </c>
      <c r="CM33" s="121">
        <f t="shared" si="32"/>
        <v>0</v>
      </c>
      <c r="CN33" s="121">
        <f t="shared" si="32"/>
        <v>0</v>
      </c>
      <c r="CO33" s="121">
        <f t="shared" si="32"/>
        <v>0</v>
      </c>
      <c r="CP33" s="121">
        <f t="shared" si="32"/>
        <v>0</v>
      </c>
      <c r="CQ33" s="121">
        <f t="shared" si="32"/>
        <v>67778</v>
      </c>
      <c r="CR33" s="121">
        <f t="shared" si="32"/>
        <v>6370</v>
      </c>
      <c r="CS33" s="121">
        <f t="shared" si="32"/>
        <v>6226</v>
      </c>
      <c r="CT33" s="121">
        <f t="shared" si="32"/>
        <v>0</v>
      </c>
      <c r="CU33" s="121">
        <f t="shared" si="32"/>
        <v>0</v>
      </c>
      <c r="CV33" s="121">
        <f t="shared" si="32"/>
        <v>144</v>
      </c>
      <c r="CW33" s="121">
        <f t="shared" si="32"/>
        <v>61408</v>
      </c>
      <c r="CX33" s="121">
        <f t="shared" si="32"/>
        <v>60504</v>
      </c>
      <c r="CY33" s="121">
        <f t="shared" si="29"/>
        <v>904</v>
      </c>
      <c r="CZ33" s="121">
        <f t="shared" si="29"/>
        <v>0</v>
      </c>
      <c r="DA33" s="121">
        <f t="shared" si="29"/>
        <v>0</v>
      </c>
      <c r="DB33" s="121">
        <f t="shared" si="29"/>
        <v>0</v>
      </c>
      <c r="DC33" s="121">
        <f t="shared" si="29"/>
        <v>0</v>
      </c>
      <c r="DD33" s="121">
        <f t="shared" si="29"/>
        <v>0</v>
      </c>
      <c r="DE33" s="121">
        <f t="shared" si="29"/>
        <v>0</v>
      </c>
      <c r="DF33" s="121">
        <f t="shared" si="29"/>
        <v>0</v>
      </c>
      <c r="DG33" s="121">
        <f t="shared" si="29"/>
        <v>113462</v>
      </c>
      <c r="DH33" s="121">
        <f t="shared" si="29"/>
        <v>0</v>
      </c>
      <c r="DI33" s="121">
        <f t="shared" si="29"/>
        <v>0</v>
      </c>
      <c r="DJ33" s="121">
        <f t="shared" si="29"/>
        <v>67778</v>
      </c>
    </row>
    <row r="34" spans="1:114" s="136" customFormat="1" ht="13.5" customHeight="1" x14ac:dyDescent="0.15">
      <c r="A34" s="119" t="s">
        <v>23</v>
      </c>
      <c r="B34" s="120" t="s">
        <v>423</v>
      </c>
      <c r="C34" s="119" t="s">
        <v>424</v>
      </c>
      <c r="D34" s="121">
        <f t="shared" si="8"/>
        <v>224755</v>
      </c>
      <c r="E34" s="121">
        <f t="shared" si="9"/>
        <v>30736</v>
      </c>
      <c r="F34" s="121">
        <v>0</v>
      </c>
      <c r="G34" s="121">
        <v>0</v>
      </c>
      <c r="H34" s="121">
        <v>0</v>
      </c>
      <c r="I34" s="121">
        <v>29041</v>
      </c>
      <c r="J34" s="122" t="s">
        <v>483</v>
      </c>
      <c r="K34" s="121">
        <v>1695</v>
      </c>
      <c r="L34" s="121">
        <v>194019</v>
      </c>
      <c r="M34" s="121">
        <f t="shared" si="10"/>
        <v>53638</v>
      </c>
      <c r="N34" s="121">
        <f t="shared" si="11"/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483</v>
      </c>
      <c r="T34" s="121">
        <v>0</v>
      </c>
      <c r="U34" s="121">
        <v>53638</v>
      </c>
      <c r="V34" s="121">
        <f t="shared" si="31"/>
        <v>278393</v>
      </c>
      <c r="W34" s="121">
        <f t="shared" si="31"/>
        <v>30736</v>
      </c>
      <c r="X34" s="121">
        <f t="shared" si="31"/>
        <v>0</v>
      </c>
      <c r="Y34" s="121">
        <f t="shared" si="31"/>
        <v>0</v>
      </c>
      <c r="Z34" s="121">
        <f t="shared" si="31"/>
        <v>0</v>
      </c>
      <c r="AA34" s="121">
        <f t="shared" si="31"/>
        <v>29041</v>
      </c>
      <c r="AB34" s="122" t="str">
        <f t="shared" si="12"/>
        <v>-</v>
      </c>
      <c r="AC34" s="121">
        <f t="shared" si="13"/>
        <v>1695</v>
      </c>
      <c r="AD34" s="121">
        <f t="shared" si="13"/>
        <v>247657</v>
      </c>
      <c r="AE34" s="121">
        <f t="shared" si="14"/>
        <v>0</v>
      </c>
      <c r="AF34" s="121">
        <f t="shared" si="15"/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f t="shared" si="16"/>
        <v>73161</v>
      </c>
      <c r="AN34" s="121">
        <f t="shared" si="17"/>
        <v>15816</v>
      </c>
      <c r="AO34" s="121">
        <v>12780</v>
      </c>
      <c r="AP34" s="121">
        <v>0</v>
      </c>
      <c r="AQ34" s="121">
        <v>0</v>
      </c>
      <c r="AR34" s="121">
        <v>3036</v>
      </c>
      <c r="AS34" s="121">
        <f t="shared" si="18"/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f t="shared" si="19"/>
        <v>57345</v>
      </c>
      <c r="AY34" s="121">
        <v>48658</v>
      </c>
      <c r="AZ34" s="121">
        <v>8687</v>
      </c>
      <c r="BA34" s="121">
        <v>0</v>
      </c>
      <c r="BB34" s="121">
        <v>0</v>
      </c>
      <c r="BC34" s="121">
        <v>112039</v>
      </c>
      <c r="BD34" s="121">
        <v>0</v>
      </c>
      <c r="BE34" s="121">
        <v>39555</v>
      </c>
      <c r="BF34" s="121">
        <f t="shared" si="20"/>
        <v>112716</v>
      </c>
      <c r="BG34" s="121">
        <f t="shared" si="21"/>
        <v>0</v>
      </c>
      <c r="BH34" s="121">
        <f t="shared" si="22"/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 t="shared" si="23"/>
        <v>0</v>
      </c>
      <c r="BP34" s="121">
        <f t="shared" si="24"/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 t="shared" si="25"/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 t="shared" si="26"/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53638</v>
      </c>
      <c r="CF34" s="121">
        <v>0</v>
      </c>
      <c r="CG34" s="121">
        <v>0</v>
      </c>
      <c r="CH34" s="121">
        <f t="shared" si="27"/>
        <v>0</v>
      </c>
      <c r="CI34" s="121">
        <f t="shared" si="32"/>
        <v>0</v>
      </c>
      <c r="CJ34" s="121">
        <f t="shared" si="32"/>
        <v>0</v>
      </c>
      <c r="CK34" s="121">
        <f t="shared" si="32"/>
        <v>0</v>
      </c>
      <c r="CL34" s="121">
        <f t="shared" si="32"/>
        <v>0</v>
      </c>
      <c r="CM34" s="121">
        <f t="shared" si="32"/>
        <v>0</v>
      </c>
      <c r="CN34" s="121">
        <f t="shared" si="32"/>
        <v>0</v>
      </c>
      <c r="CO34" s="121">
        <f t="shared" si="32"/>
        <v>0</v>
      </c>
      <c r="CP34" s="121">
        <f t="shared" si="32"/>
        <v>0</v>
      </c>
      <c r="CQ34" s="121">
        <f t="shared" si="32"/>
        <v>73161</v>
      </c>
      <c r="CR34" s="121">
        <f t="shared" si="32"/>
        <v>15816</v>
      </c>
      <c r="CS34" s="121">
        <f t="shared" si="32"/>
        <v>12780</v>
      </c>
      <c r="CT34" s="121">
        <f t="shared" si="32"/>
        <v>0</v>
      </c>
      <c r="CU34" s="121">
        <f t="shared" si="32"/>
        <v>0</v>
      </c>
      <c r="CV34" s="121">
        <f t="shared" si="32"/>
        <v>3036</v>
      </c>
      <c r="CW34" s="121">
        <f t="shared" si="32"/>
        <v>0</v>
      </c>
      <c r="CX34" s="121">
        <f t="shared" si="32"/>
        <v>0</v>
      </c>
      <c r="CY34" s="121">
        <f t="shared" si="29"/>
        <v>0</v>
      </c>
      <c r="CZ34" s="121">
        <f t="shared" si="29"/>
        <v>0</v>
      </c>
      <c r="DA34" s="121">
        <f t="shared" si="29"/>
        <v>0</v>
      </c>
      <c r="DB34" s="121">
        <f t="shared" si="29"/>
        <v>57345</v>
      </c>
      <c r="DC34" s="121">
        <f t="shared" si="29"/>
        <v>48658</v>
      </c>
      <c r="DD34" s="121">
        <f t="shared" si="29"/>
        <v>8687</v>
      </c>
      <c r="DE34" s="121">
        <f t="shared" si="29"/>
        <v>0</v>
      </c>
      <c r="DF34" s="121">
        <f t="shared" si="29"/>
        <v>0</v>
      </c>
      <c r="DG34" s="121">
        <f t="shared" si="29"/>
        <v>165677</v>
      </c>
      <c r="DH34" s="121">
        <f t="shared" si="29"/>
        <v>0</v>
      </c>
      <c r="DI34" s="121">
        <f t="shared" si="29"/>
        <v>39555</v>
      </c>
      <c r="DJ34" s="121">
        <f t="shared" si="29"/>
        <v>112716</v>
      </c>
    </row>
    <row r="35" spans="1:114" s="136" customFormat="1" ht="13.5" customHeight="1" x14ac:dyDescent="0.15">
      <c r="A35" s="119" t="s">
        <v>23</v>
      </c>
      <c r="B35" s="120" t="s">
        <v>426</v>
      </c>
      <c r="C35" s="119" t="s">
        <v>427</v>
      </c>
      <c r="D35" s="121">
        <f t="shared" si="8"/>
        <v>90931</v>
      </c>
      <c r="E35" s="121">
        <f t="shared" si="9"/>
        <v>17372</v>
      </c>
      <c r="F35" s="121">
        <v>0</v>
      </c>
      <c r="G35" s="121">
        <v>0</v>
      </c>
      <c r="H35" s="121">
        <v>0</v>
      </c>
      <c r="I35" s="121">
        <v>12574</v>
      </c>
      <c r="J35" s="122" t="s">
        <v>483</v>
      </c>
      <c r="K35" s="121">
        <v>4798</v>
      </c>
      <c r="L35" s="121">
        <v>73559</v>
      </c>
      <c r="M35" s="121">
        <f t="shared" si="10"/>
        <v>29471</v>
      </c>
      <c r="N35" s="121">
        <f t="shared" si="11"/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483</v>
      </c>
      <c r="T35" s="121">
        <v>0</v>
      </c>
      <c r="U35" s="121">
        <v>29471</v>
      </c>
      <c r="V35" s="121">
        <f t="shared" si="31"/>
        <v>120402</v>
      </c>
      <c r="W35" s="121">
        <f t="shared" si="31"/>
        <v>17372</v>
      </c>
      <c r="X35" s="121">
        <f t="shared" si="31"/>
        <v>0</v>
      </c>
      <c r="Y35" s="121">
        <f t="shared" si="31"/>
        <v>0</v>
      </c>
      <c r="Z35" s="121">
        <f t="shared" si="31"/>
        <v>0</v>
      </c>
      <c r="AA35" s="121">
        <f t="shared" si="31"/>
        <v>12574</v>
      </c>
      <c r="AB35" s="122" t="str">
        <f t="shared" si="12"/>
        <v>-</v>
      </c>
      <c r="AC35" s="121">
        <f t="shared" si="13"/>
        <v>4798</v>
      </c>
      <c r="AD35" s="121">
        <f t="shared" si="13"/>
        <v>103030</v>
      </c>
      <c r="AE35" s="121">
        <f t="shared" si="14"/>
        <v>286</v>
      </c>
      <c r="AF35" s="121">
        <f t="shared" si="15"/>
        <v>286</v>
      </c>
      <c r="AG35" s="121">
        <v>286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 t="shared" si="16"/>
        <v>40464</v>
      </c>
      <c r="AN35" s="121">
        <f t="shared" si="17"/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f t="shared" si="18"/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f t="shared" si="19"/>
        <v>40464</v>
      </c>
      <c r="AY35" s="121">
        <v>36129</v>
      </c>
      <c r="AZ35" s="121">
        <v>2332</v>
      </c>
      <c r="BA35" s="121">
        <v>2003</v>
      </c>
      <c r="BB35" s="121">
        <v>0</v>
      </c>
      <c r="BC35" s="121">
        <v>50181</v>
      </c>
      <c r="BD35" s="121">
        <v>0</v>
      </c>
      <c r="BE35" s="121">
        <v>0</v>
      </c>
      <c r="BF35" s="121">
        <f t="shared" si="20"/>
        <v>40750</v>
      </c>
      <c r="BG35" s="121">
        <f t="shared" si="21"/>
        <v>0</v>
      </c>
      <c r="BH35" s="121">
        <f t="shared" si="22"/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 t="shared" si="23"/>
        <v>0</v>
      </c>
      <c r="BP35" s="121">
        <f t="shared" si="24"/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 t="shared" si="25"/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 t="shared" si="26"/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29471</v>
      </c>
      <c r="CF35" s="121">
        <v>0</v>
      </c>
      <c r="CG35" s="121">
        <v>0</v>
      </c>
      <c r="CH35" s="121">
        <f t="shared" si="27"/>
        <v>0</v>
      </c>
      <c r="CI35" s="121">
        <f t="shared" si="32"/>
        <v>286</v>
      </c>
      <c r="CJ35" s="121">
        <f t="shared" si="32"/>
        <v>286</v>
      </c>
      <c r="CK35" s="121">
        <f t="shared" si="32"/>
        <v>286</v>
      </c>
      <c r="CL35" s="121">
        <f t="shared" si="32"/>
        <v>0</v>
      </c>
      <c r="CM35" s="121">
        <f t="shared" si="32"/>
        <v>0</v>
      </c>
      <c r="CN35" s="121">
        <f t="shared" si="32"/>
        <v>0</v>
      </c>
      <c r="CO35" s="121">
        <f t="shared" si="32"/>
        <v>0</v>
      </c>
      <c r="CP35" s="121">
        <f t="shared" si="32"/>
        <v>0</v>
      </c>
      <c r="CQ35" s="121">
        <f t="shared" si="32"/>
        <v>40464</v>
      </c>
      <c r="CR35" s="121">
        <f t="shared" si="32"/>
        <v>0</v>
      </c>
      <c r="CS35" s="121">
        <f t="shared" si="32"/>
        <v>0</v>
      </c>
      <c r="CT35" s="121">
        <f t="shared" si="32"/>
        <v>0</v>
      </c>
      <c r="CU35" s="121">
        <f t="shared" si="32"/>
        <v>0</v>
      </c>
      <c r="CV35" s="121">
        <f t="shared" si="32"/>
        <v>0</v>
      </c>
      <c r="CW35" s="121">
        <f t="shared" si="32"/>
        <v>0</v>
      </c>
      <c r="CX35" s="121">
        <f t="shared" si="32"/>
        <v>0</v>
      </c>
      <c r="CY35" s="121">
        <f t="shared" si="29"/>
        <v>0</v>
      </c>
      <c r="CZ35" s="121">
        <f t="shared" si="29"/>
        <v>0</v>
      </c>
      <c r="DA35" s="121">
        <f t="shared" si="29"/>
        <v>0</v>
      </c>
      <c r="DB35" s="121">
        <f t="shared" si="29"/>
        <v>40464</v>
      </c>
      <c r="DC35" s="121">
        <f t="shared" si="29"/>
        <v>36129</v>
      </c>
      <c r="DD35" s="121">
        <f t="shared" si="29"/>
        <v>2332</v>
      </c>
      <c r="DE35" s="121">
        <f t="shared" si="29"/>
        <v>2003</v>
      </c>
      <c r="DF35" s="121">
        <f t="shared" si="29"/>
        <v>0</v>
      </c>
      <c r="DG35" s="121">
        <f t="shared" si="29"/>
        <v>79652</v>
      </c>
      <c r="DH35" s="121">
        <f t="shared" si="29"/>
        <v>0</v>
      </c>
      <c r="DI35" s="121">
        <f t="shared" si="29"/>
        <v>0</v>
      </c>
      <c r="DJ35" s="121">
        <f t="shared" si="29"/>
        <v>40750</v>
      </c>
    </row>
    <row r="36" spans="1:114" s="136" customFormat="1" ht="13.5" customHeight="1" x14ac:dyDescent="0.15">
      <c r="A36" s="119" t="s">
        <v>23</v>
      </c>
      <c r="B36" s="120" t="s">
        <v>429</v>
      </c>
      <c r="C36" s="119" t="s">
        <v>430</v>
      </c>
      <c r="D36" s="121">
        <f t="shared" si="8"/>
        <v>119663</v>
      </c>
      <c r="E36" s="121">
        <f t="shared" si="9"/>
        <v>14883</v>
      </c>
      <c r="F36" s="121">
        <v>0</v>
      </c>
      <c r="G36" s="121">
        <v>0</v>
      </c>
      <c r="H36" s="121">
        <v>0</v>
      </c>
      <c r="I36" s="121">
        <v>14255</v>
      </c>
      <c r="J36" s="122" t="s">
        <v>483</v>
      </c>
      <c r="K36" s="121">
        <v>628</v>
      </c>
      <c r="L36" s="121">
        <v>104780</v>
      </c>
      <c r="M36" s="121">
        <f t="shared" si="10"/>
        <v>16583</v>
      </c>
      <c r="N36" s="121">
        <f t="shared" si="11"/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483</v>
      </c>
      <c r="T36" s="121">
        <v>0</v>
      </c>
      <c r="U36" s="121">
        <v>16583</v>
      </c>
      <c r="V36" s="121">
        <f t="shared" si="31"/>
        <v>136246</v>
      </c>
      <c r="W36" s="121">
        <f t="shared" si="31"/>
        <v>14883</v>
      </c>
      <c r="X36" s="121">
        <f t="shared" si="31"/>
        <v>0</v>
      </c>
      <c r="Y36" s="121">
        <f t="shared" si="31"/>
        <v>0</v>
      </c>
      <c r="Z36" s="121">
        <f t="shared" si="31"/>
        <v>0</v>
      </c>
      <c r="AA36" s="121">
        <f t="shared" si="31"/>
        <v>14255</v>
      </c>
      <c r="AB36" s="122" t="str">
        <f t="shared" si="12"/>
        <v>-</v>
      </c>
      <c r="AC36" s="121">
        <f t="shared" si="13"/>
        <v>628</v>
      </c>
      <c r="AD36" s="121">
        <f t="shared" si="13"/>
        <v>121363</v>
      </c>
      <c r="AE36" s="121">
        <f t="shared" si="14"/>
        <v>0</v>
      </c>
      <c r="AF36" s="121">
        <f t="shared" si="15"/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 t="shared" si="16"/>
        <v>24870</v>
      </c>
      <c r="AN36" s="121">
        <f t="shared" si="17"/>
        <v>5865</v>
      </c>
      <c r="AO36" s="121">
        <v>0</v>
      </c>
      <c r="AP36" s="121">
        <v>5805</v>
      </c>
      <c r="AQ36" s="121">
        <v>0</v>
      </c>
      <c r="AR36" s="121">
        <v>60</v>
      </c>
      <c r="AS36" s="121">
        <f t="shared" si="18"/>
        <v>3067</v>
      </c>
      <c r="AT36" s="121">
        <v>3067</v>
      </c>
      <c r="AU36" s="121">
        <v>0</v>
      </c>
      <c r="AV36" s="121">
        <v>0</v>
      </c>
      <c r="AW36" s="121">
        <v>0</v>
      </c>
      <c r="AX36" s="121">
        <f t="shared" si="19"/>
        <v>15938</v>
      </c>
      <c r="AY36" s="121">
        <v>8619</v>
      </c>
      <c r="AZ36" s="121">
        <v>5791</v>
      </c>
      <c r="BA36" s="121">
        <v>1528</v>
      </c>
      <c r="BB36" s="121">
        <v>0</v>
      </c>
      <c r="BC36" s="121">
        <v>94793</v>
      </c>
      <c r="BD36" s="121">
        <v>0</v>
      </c>
      <c r="BE36" s="121">
        <v>0</v>
      </c>
      <c r="BF36" s="121">
        <f t="shared" si="20"/>
        <v>24870</v>
      </c>
      <c r="BG36" s="121">
        <f t="shared" si="21"/>
        <v>0</v>
      </c>
      <c r="BH36" s="121">
        <f t="shared" si="22"/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 t="shared" si="23"/>
        <v>0</v>
      </c>
      <c r="BP36" s="121">
        <f t="shared" si="24"/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 t="shared" si="25"/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 t="shared" si="26"/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16583</v>
      </c>
      <c r="CF36" s="121">
        <v>0</v>
      </c>
      <c r="CG36" s="121">
        <v>0</v>
      </c>
      <c r="CH36" s="121">
        <f t="shared" si="27"/>
        <v>0</v>
      </c>
      <c r="CI36" s="121">
        <f t="shared" si="32"/>
        <v>0</v>
      </c>
      <c r="CJ36" s="121">
        <f t="shared" si="32"/>
        <v>0</v>
      </c>
      <c r="CK36" s="121">
        <f t="shared" si="32"/>
        <v>0</v>
      </c>
      <c r="CL36" s="121">
        <f t="shared" si="32"/>
        <v>0</v>
      </c>
      <c r="CM36" s="121">
        <f t="shared" si="32"/>
        <v>0</v>
      </c>
      <c r="CN36" s="121">
        <f t="shared" si="32"/>
        <v>0</v>
      </c>
      <c r="CO36" s="121">
        <f t="shared" si="32"/>
        <v>0</v>
      </c>
      <c r="CP36" s="121">
        <f t="shared" si="32"/>
        <v>0</v>
      </c>
      <c r="CQ36" s="121">
        <f t="shared" si="32"/>
        <v>24870</v>
      </c>
      <c r="CR36" s="121">
        <f t="shared" si="32"/>
        <v>5865</v>
      </c>
      <c r="CS36" s="121">
        <f t="shared" si="32"/>
        <v>0</v>
      </c>
      <c r="CT36" s="121">
        <f t="shared" si="32"/>
        <v>5805</v>
      </c>
      <c r="CU36" s="121">
        <f t="shared" si="32"/>
        <v>0</v>
      </c>
      <c r="CV36" s="121">
        <f t="shared" si="32"/>
        <v>60</v>
      </c>
      <c r="CW36" s="121">
        <f t="shared" si="32"/>
        <v>3067</v>
      </c>
      <c r="CX36" s="121">
        <f t="shared" si="32"/>
        <v>3067</v>
      </c>
      <c r="CY36" s="121">
        <f t="shared" si="29"/>
        <v>0</v>
      </c>
      <c r="CZ36" s="121">
        <f t="shared" si="29"/>
        <v>0</v>
      </c>
      <c r="DA36" s="121">
        <f t="shared" si="29"/>
        <v>0</v>
      </c>
      <c r="DB36" s="121">
        <f t="shared" si="29"/>
        <v>15938</v>
      </c>
      <c r="DC36" s="121">
        <f t="shared" si="29"/>
        <v>8619</v>
      </c>
      <c r="DD36" s="121">
        <f t="shared" si="29"/>
        <v>5791</v>
      </c>
      <c r="DE36" s="121">
        <f t="shared" si="29"/>
        <v>1528</v>
      </c>
      <c r="DF36" s="121">
        <f t="shared" si="29"/>
        <v>0</v>
      </c>
      <c r="DG36" s="121">
        <f t="shared" si="29"/>
        <v>111376</v>
      </c>
      <c r="DH36" s="121">
        <f t="shared" si="29"/>
        <v>0</v>
      </c>
      <c r="DI36" s="121">
        <f t="shared" si="29"/>
        <v>0</v>
      </c>
      <c r="DJ36" s="121">
        <f t="shared" si="29"/>
        <v>24870</v>
      </c>
    </row>
    <row r="37" spans="1:114" s="136" customFormat="1" ht="13.5" customHeight="1" x14ac:dyDescent="0.15">
      <c r="A37" s="119" t="s">
        <v>23</v>
      </c>
      <c r="B37" s="120" t="s">
        <v>432</v>
      </c>
      <c r="C37" s="119" t="s">
        <v>433</v>
      </c>
      <c r="D37" s="121">
        <f t="shared" si="8"/>
        <v>349679</v>
      </c>
      <c r="E37" s="121">
        <f t="shared" si="9"/>
        <v>29984</v>
      </c>
      <c r="F37" s="121">
        <v>0</v>
      </c>
      <c r="G37" s="121">
        <v>0</v>
      </c>
      <c r="H37" s="121">
        <v>0</v>
      </c>
      <c r="I37" s="121">
        <v>25319</v>
      </c>
      <c r="J37" s="122" t="s">
        <v>483</v>
      </c>
      <c r="K37" s="121">
        <v>4665</v>
      </c>
      <c r="L37" s="121">
        <v>319695</v>
      </c>
      <c r="M37" s="121">
        <f t="shared" si="10"/>
        <v>101394</v>
      </c>
      <c r="N37" s="121">
        <f t="shared" si="11"/>
        <v>0</v>
      </c>
      <c r="O37" s="121">
        <v>0</v>
      </c>
      <c r="P37" s="121">
        <v>0</v>
      </c>
      <c r="Q37" s="121">
        <v>0</v>
      </c>
      <c r="R37" s="121">
        <v>0</v>
      </c>
      <c r="S37" s="122" t="s">
        <v>483</v>
      </c>
      <c r="T37" s="121">
        <v>0</v>
      </c>
      <c r="U37" s="121">
        <v>101394</v>
      </c>
      <c r="V37" s="121">
        <f t="shared" si="31"/>
        <v>451073</v>
      </c>
      <c r="W37" s="121">
        <f t="shared" si="31"/>
        <v>29984</v>
      </c>
      <c r="X37" s="121">
        <f t="shared" si="31"/>
        <v>0</v>
      </c>
      <c r="Y37" s="121">
        <f t="shared" si="31"/>
        <v>0</v>
      </c>
      <c r="Z37" s="121">
        <f t="shared" si="31"/>
        <v>0</v>
      </c>
      <c r="AA37" s="121">
        <f t="shared" si="31"/>
        <v>25319</v>
      </c>
      <c r="AB37" s="122" t="str">
        <f t="shared" si="12"/>
        <v>-</v>
      </c>
      <c r="AC37" s="121">
        <f t="shared" si="13"/>
        <v>4665</v>
      </c>
      <c r="AD37" s="121">
        <f t="shared" si="13"/>
        <v>421089</v>
      </c>
      <c r="AE37" s="121">
        <f t="shared" si="14"/>
        <v>0</v>
      </c>
      <c r="AF37" s="121">
        <f t="shared" si="15"/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f t="shared" si="16"/>
        <v>275255</v>
      </c>
      <c r="AN37" s="121">
        <f t="shared" si="17"/>
        <v>10072</v>
      </c>
      <c r="AO37" s="121">
        <v>5371</v>
      </c>
      <c r="AP37" s="121">
        <v>0</v>
      </c>
      <c r="AQ37" s="121">
        <v>4701</v>
      </c>
      <c r="AR37" s="121">
        <v>0</v>
      </c>
      <c r="AS37" s="121">
        <f t="shared" si="18"/>
        <v>13112</v>
      </c>
      <c r="AT37" s="121">
        <v>0</v>
      </c>
      <c r="AU37" s="121">
        <v>13112</v>
      </c>
      <c r="AV37" s="121">
        <v>0</v>
      </c>
      <c r="AW37" s="121">
        <v>0</v>
      </c>
      <c r="AX37" s="121">
        <f t="shared" si="19"/>
        <v>252071</v>
      </c>
      <c r="AY37" s="121">
        <v>224650</v>
      </c>
      <c r="AZ37" s="121">
        <v>16253</v>
      </c>
      <c r="BA37" s="121">
        <v>977</v>
      </c>
      <c r="BB37" s="121">
        <v>10191</v>
      </c>
      <c r="BC37" s="121">
        <v>74424</v>
      </c>
      <c r="BD37" s="121">
        <v>0</v>
      </c>
      <c r="BE37" s="121">
        <v>0</v>
      </c>
      <c r="BF37" s="121">
        <f t="shared" si="20"/>
        <v>275255</v>
      </c>
      <c r="BG37" s="121">
        <f t="shared" si="21"/>
        <v>0</v>
      </c>
      <c r="BH37" s="121">
        <f t="shared" si="22"/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 t="shared" si="23"/>
        <v>8422</v>
      </c>
      <c r="BP37" s="121">
        <f t="shared" si="24"/>
        <v>4064</v>
      </c>
      <c r="BQ37" s="121">
        <v>4064</v>
      </c>
      <c r="BR37" s="121">
        <v>0</v>
      </c>
      <c r="BS37" s="121">
        <v>0</v>
      </c>
      <c r="BT37" s="121">
        <v>0</v>
      </c>
      <c r="BU37" s="121">
        <f t="shared" si="25"/>
        <v>4358</v>
      </c>
      <c r="BV37" s="121">
        <v>0</v>
      </c>
      <c r="BW37" s="121">
        <v>0</v>
      </c>
      <c r="BX37" s="121">
        <v>4358</v>
      </c>
      <c r="BY37" s="121">
        <v>0</v>
      </c>
      <c r="BZ37" s="121">
        <f t="shared" si="26"/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92972</v>
      </c>
      <c r="CF37" s="121">
        <v>0</v>
      </c>
      <c r="CG37" s="121">
        <v>0</v>
      </c>
      <c r="CH37" s="121">
        <f t="shared" si="27"/>
        <v>8422</v>
      </c>
      <c r="CI37" s="121">
        <f t="shared" si="32"/>
        <v>0</v>
      </c>
      <c r="CJ37" s="121">
        <f t="shared" si="32"/>
        <v>0</v>
      </c>
      <c r="CK37" s="121">
        <f t="shared" si="32"/>
        <v>0</v>
      </c>
      <c r="CL37" s="121">
        <f t="shared" si="32"/>
        <v>0</v>
      </c>
      <c r="CM37" s="121">
        <f t="shared" si="32"/>
        <v>0</v>
      </c>
      <c r="CN37" s="121">
        <f t="shared" si="32"/>
        <v>0</v>
      </c>
      <c r="CO37" s="121">
        <f t="shared" si="32"/>
        <v>0</v>
      </c>
      <c r="CP37" s="121">
        <f t="shared" si="32"/>
        <v>0</v>
      </c>
      <c r="CQ37" s="121">
        <f t="shared" si="32"/>
        <v>283677</v>
      </c>
      <c r="CR37" s="121">
        <f t="shared" si="32"/>
        <v>14136</v>
      </c>
      <c r="CS37" s="121">
        <f t="shared" si="32"/>
        <v>9435</v>
      </c>
      <c r="CT37" s="121">
        <f t="shared" si="32"/>
        <v>0</v>
      </c>
      <c r="CU37" s="121">
        <f t="shared" si="32"/>
        <v>4701</v>
      </c>
      <c r="CV37" s="121">
        <f t="shared" si="32"/>
        <v>0</v>
      </c>
      <c r="CW37" s="121">
        <f t="shared" si="32"/>
        <v>17470</v>
      </c>
      <c r="CX37" s="121">
        <f t="shared" si="32"/>
        <v>0</v>
      </c>
      <c r="CY37" s="121">
        <f t="shared" si="29"/>
        <v>13112</v>
      </c>
      <c r="CZ37" s="121">
        <f t="shared" si="29"/>
        <v>4358</v>
      </c>
      <c r="DA37" s="121">
        <f t="shared" si="29"/>
        <v>0</v>
      </c>
      <c r="DB37" s="121">
        <f t="shared" si="29"/>
        <v>252071</v>
      </c>
      <c r="DC37" s="121">
        <f t="shared" si="29"/>
        <v>224650</v>
      </c>
      <c r="DD37" s="121">
        <f t="shared" si="29"/>
        <v>16253</v>
      </c>
      <c r="DE37" s="121">
        <f t="shared" ref="DE37:DJ49" si="33">SUM(BA37,+CC37)</f>
        <v>977</v>
      </c>
      <c r="DF37" s="121">
        <f t="shared" si="33"/>
        <v>10191</v>
      </c>
      <c r="DG37" s="121">
        <f t="shared" si="33"/>
        <v>167396</v>
      </c>
      <c r="DH37" s="121">
        <f t="shared" si="33"/>
        <v>0</v>
      </c>
      <c r="DI37" s="121">
        <f t="shared" si="33"/>
        <v>0</v>
      </c>
      <c r="DJ37" s="121">
        <f t="shared" si="33"/>
        <v>283677</v>
      </c>
    </row>
    <row r="38" spans="1:114" s="136" customFormat="1" ht="13.5" customHeight="1" x14ac:dyDescent="0.15">
      <c r="A38" s="119" t="s">
        <v>23</v>
      </c>
      <c r="B38" s="120" t="s">
        <v>435</v>
      </c>
      <c r="C38" s="119" t="s">
        <v>436</v>
      </c>
      <c r="D38" s="121">
        <f t="shared" si="8"/>
        <v>223280</v>
      </c>
      <c r="E38" s="121">
        <f t="shared" si="9"/>
        <v>32503</v>
      </c>
      <c r="F38" s="121">
        <v>0</v>
      </c>
      <c r="G38" s="121">
        <v>0</v>
      </c>
      <c r="H38" s="121">
        <v>0</v>
      </c>
      <c r="I38" s="121">
        <v>30893</v>
      </c>
      <c r="J38" s="122" t="s">
        <v>483</v>
      </c>
      <c r="K38" s="121">
        <v>1610</v>
      </c>
      <c r="L38" s="121">
        <v>190777</v>
      </c>
      <c r="M38" s="121">
        <f t="shared" si="10"/>
        <v>95954</v>
      </c>
      <c r="N38" s="121">
        <f t="shared" si="11"/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483</v>
      </c>
      <c r="T38" s="121">
        <v>0</v>
      </c>
      <c r="U38" s="121">
        <v>95954</v>
      </c>
      <c r="V38" s="121">
        <f t="shared" si="31"/>
        <v>319234</v>
      </c>
      <c r="W38" s="121">
        <f t="shared" si="31"/>
        <v>32503</v>
      </c>
      <c r="X38" s="121">
        <f t="shared" si="31"/>
        <v>0</v>
      </c>
      <c r="Y38" s="121">
        <f t="shared" si="31"/>
        <v>0</v>
      </c>
      <c r="Z38" s="121">
        <f t="shared" si="31"/>
        <v>0</v>
      </c>
      <c r="AA38" s="121">
        <f t="shared" si="31"/>
        <v>30893</v>
      </c>
      <c r="AB38" s="122" t="str">
        <f t="shared" si="12"/>
        <v>-</v>
      </c>
      <c r="AC38" s="121">
        <f t="shared" si="13"/>
        <v>1610</v>
      </c>
      <c r="AD38" s="121">
        <f t="shared" si="13"/>
        <v>286731</v>
      </c>
      <c r="AE38" s="121">
        <f t="shared" si="14"/>
        <v>0</v>
      </c>
      <c r="AF38" s="121">
        <f t="shared" si="15"/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f t="shared" si="16"/>
        <v>147724</v>
      </c>
      <c r="AN38" s="121">
        <f t="shared" si="17"/>
        <v>16975</v>
      </c>
      <c r="AO38" s="121">
        <v>16975</v>
      </c>
      <c r="AP38" s="121">
        <v>0</v>
      </c>
      <c r="AQ38" s="121">
        <v>0</v>
      </c>
      <c r="AR38" s="121">
        <v>0</v>
      </c>
      <c r="AS38" s="121">
        <f t="shared" si="18"/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f t="shared" si="19"/>
        <v>130749</v>
      </c>
      <c r="AY38" s="121">
        <v>89104</v>
      </c>
      <c r="AZ38" s="121">
        <v>29394</v>
      </c>
      <c r="BA38" s="121">
        <v>6210</v>
      </c>
      <c r="BB38" s="121">
        <v>6041</v>
      </c>
      <c r="BC38" s="121">
        <v>75556</v>
      </c>
      <c r="BD38" s="121">
        <v>0</v>
      </c>
      <c r="BE38" s="121">
        <v>0</v>
      </c>
      <c r="BF38" s="121">
        <f t="shared" si="20"/>
        <v>147724</v>
      </c>
      <c r="BG38" s="121">
        <f t="shared" si="21"/>
        <v>0</v>
      </c>
      <c r="BH38" s="121">
        <f t="shared" si="22"/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 t="shared" si="23"/>
        <v>11316</v>
      </c>
      <c r="BP38" s="121">
        <f t="shared" si="24"/>
        <v>11316</v>
      </c>
      <c r="BQ38" s="121">
        <v>11316</v>
      </c>
      <c r="BR38" s="121">
        <v>0</v>
      </c>
      <c r="BS38" s="121">
        <v>0</v>
      </c>
      <c r="BT38" s="121">
        <v>0</v>
      </c>
      <c r="BU38" s="121">
        <f t="shared" si="25"/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 t="shared" si="26"/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84638</v>
      </c>
      <c r="CF38" s="121">
        <v>0</v>
      </c>
      <c r="CG38" s="121">
        <v>0</v>
      </c>
      <c r="CH38" s="121">
        <f t="shared" si="27"/>
        <v>11316</v>
      </c>
      <c r="CI38" s="121">
        <f t="shared" si="32"/>
        <v>0</v>
      </c>
      <c r="CJ38" s="121">
        <f t="shared" si="32"/>
        <v>0</v>
      </c>
      <c r="CK38" s="121">
        <f t="shared" si="32"/>
        <v>0</v>
      </c>
      <c r="CL38" s="121">
        <f t="shared" si="32"/>
        <v>0</v>
      </c>
      <c r="CM38" s="121">
        <f t="shared" si="32"/>
        <v>0</v>
      </c>
      <c r="CN38" s="121">
        <f t="shared" si="32"/>
        <v>0</v>
      </c>
      <c r="CO38" s="121">
        <f t="shared" si="32"/>
        <v>0</v>
      </c>
      <c r="CP38" s="121">
        <f t="shared" si="32"/>
        <v>0</v>
      </c>
      <c r="CQ38" s="121">
        <f t="shared" si="32"/>
        <v>159040</v>
      </c>
      <c r="CR38" s="121">
        <f t="shared" si="32"/>
        <v>28291</v>
      </c>
      <c r="CS38" s="121">
        <f t="shared" si="32"/>
        <v>28291</v>
      </c>
      <c r="CT38" s="121">
        <f t="shared" si="32"/>
        <v>0</v>
      </c>
      <c r="CU38" s="121">
        <f t="shared" si="32"/>
        <v>0</v>
      </c>
      <c r="CV38" s="121">
        <f t="shared" si="32"/>
        <v>0</v>
      </c>
      <c r="CW38" s="121">
        <f t="shared" si="32"/>
        <v>0</v>
      </c>
      <c r="CX38" s="121">
        <f t="shared" si="32"/>
        <v>0</v>
      </c>
      <c r="CY38" s="121">
        <f t="shared" ref="CY38:DD49" si="34">SUM(AU38,+BW38)</f>
        <v>0</v>
      </c>
      <c r="CZ38" s="121">
        <f t="shared" si="34"/>
        <v>0</v>
      </c>
      <c r="DA38" s="121">
        <f t="shared" si="34"/>
        <v>0</v>
      </c>
      <c r="DB38" s="121">
        <f t="shared" si="34"/>
        <v>130749</v>
      </c>
      <c r="DC38" s="121">
        <f t="shared" si="34"/>
        <v>89104</v>
      </c>
      <c r="DD38" s="121">
        <f t="shared" si="34"/>
        <v>29394</v>
      </c>
      <c r="DE38" s="121">
        <f t="shared" si="33"/>
        <v>6210</v>
      </c>
      <c r="DF38" s="121">
        <f t="shared" si="33"/>
        <v>6041</v>
      </c>
      <c r="DG38" s="121">
        <f t="shared" si="33"/>
        <v>160194</v>
      </c>
      <c r="DH38" s="121">
        <f t="shared" si="33"/>
        <v>0</v>
      </c>
      <c r="DI38" s="121">
        <f t="shared" si="33"/>
        <v>0</v>
      </c>
      <c r="DJ38" s="121">
        <f t="shared" si="33"/>
        <v>159040</v>
      </c>
    </row>
    <row r="39" spans="1:114" s="136" customFormat="1" ht="13.5" customHeight="1" x14ac:dyDescent="0.15">
      <c r="A39" s="119" t="s">
        <v>23</v>
      </c>
      <c r="B39" s="120" t="s">
        <v>438</v>
      </c>
      <c r="C39" s="119" t="s">
        <v>439</v>
      </c>
      <c r="D39" s="121">
        <f t="shared" si="8"/>
        <v>330270</v>
      </c>
      <c r="E39" s="121">
        <f t="shared" si="9"/>
        <v>28514</v>
      </c>
      <c r="F39" s="121">
        <v>0</v>
      </c>
      <c r="G39" s="121">
        <v>0</v>
      </c>
      <c r="H39" s="121">
        <v>0</v>
      </c>
      <c r="I39" s="121">
        <v>20970</v>
      </c>
      <c r="J39" s="122" t="s">
        <v>483</v>
      </c>
      <c r="K39" s="121">
        <v>7544</v>
      </c>
      <c r="L39" s="121">
        <v>301756</v>
      </c>
      <c r="M39" s="121">
        <f t="shared" si="10"/>
        <v>82887</v>
      </c>
      <c r="N39" s="121">
        <f t="shared" si="11"/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483</v>
      </c>
      <c r="T39" s="121">
        <v>0</v>
      </c>
      <c r="U39" s="121">
        <v>82887</v>
      </c>
      <c r="V39" s="121">
        <f t="shared" si="31"/>
        <v>413157</v>
      </c>
      <c r="W39" s="121">
        <f t="shared" si="31"/>
        <v>28514</v>
      </c>
      <c r="X39" s="121">
        <f t="shared" si="31"/>
        <v>0</v>
      </c>
      <c r="Y39" s="121">
        <f t="shared" si="31"/>
        <v>0</v>
      </c>
      <c r="Z39" s="121">
        <f t="shared" si="31"/>
        <v>0</v>
      </c>
      <c r="AA39" s="121">
        <f t="shared" si="31"/>
        <v>20970</v>
      </c>
      <c r="AB39" s="122" t="str">
        <f t="shared" si="12"/>
        <v>-</v>
      </c>
      <c r="AC39" s="121">
        <f t="shared" si="13"/>
        <v>7544</v>
      </c>
      <c r="AD39" s="121">
        <f t="shared" si="13"/>
        <v>384643</v>
      </c>
      <c r="AE39" s="121">
        <f t="shared" si="14"/>
        <v>0</v>
      </c>
      <c r="AF39" s="121">
        <f t="shared" si="15"/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f t="shared" si="16"/>
        <v>130200</v>
      </c>
      <c r="AN39" s="121">
        <f t="shared" si="17"/>
        <v>19030</v>
      </c>
      <c r="AO39" s="121">
        <v>8921</v>
      </c>
      <c r="AP39" s="121">
        <v>0</v>
      </c>
      <c r="AQ39" s="121">
        <v>10109</v>
      </c>
      <c r="AR39" s="121">
        <v>0</v>
      </c>
      <c r="AS39" s="121">
        <f t="shared" si="18"/>
        <v>102241</v>
      </c>
      <c r="AT39" s="121">
        <v>102241</v>
      </c>
      <c r="AU39" s="121">
        <v>0</v>
      </c>
      <c r="AV39" s="121">
        <v>0</v>
      </c>
      <c r="AW39" s="121">
        <v>0</v>
      </c>
      <c r="AX39" s="121">
        <f t="shared" si="19"/>
        <v>8929</v>
      </c>
      <c r="AY39" s="121">
        <v>0</v>
      </c>
      <c r="AZ39" s="121">
        <v>0</v>
      </c>
      <c r="BA39" s="121">
        <v>8929</v>
      </c>
      <c r="BB39" s="121">
        <v>0</v>
      </c>
      <c r="BC39" s="121">
        <v>78608</v>
      </c>
      <c r="BD39" s="121">
        <v>0</v>
      </c>
      <c r="BE39" s="121">
        <v>121462</v>
      </c>
      <c r="BF39" s="121">
        <f t="shared" si="20"/>
        <v>251662</v>
      </c>
      <c r="BG39" s="121">
        <f t="shared" si="21"/>
        <v>0</v>
      </c>
      <c r="BH39" s="121">
        <f t="shared" si="22"/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 t="shared" si="23"/>
        <v>0</v>
      </c>
      <c r="BP39" s="121">
        <f t="shared" si="24"/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f t="shared" si="25"/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 t="shared" si="26"/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79083</v>
      </c>
      <c r="CF39" s="121">
        <v>0</v>
      </c>
      <c r="CG39" s="121">
        <v>3804</v>
      </c>
      <c r="CH39" s="121">
        <f t="shared" si="27"/>
        <v>3804</v>
      </c>
      <c r="CI39" s="121">
        <f t="shared" si="32"/>
        <v>0</v>
      </c>
      <c r="CJ39" s="121">
        <f t="shared" si="32"/>
        <v>0</v>
      </c>
      <c r="CK39" s="121">
        <f t="shared" si="32"/>
        <v>0</v>
      </c>
      <c r="CL39" s="121">
        <f t="shared" si="32"/>
        <v>0</v>
      </c>
      <c r="CM39" s="121">
        <f t="shared" si="32"/>
        <v>0</v>
      </c>
      <c r="CN39" s="121">
        <f t="shared" si="32"/>
        <v>0</v>
      </c>
      <c r="CO39" s="121">
        <f t="shared" si="32"/>
        <v>0</v>
      </c>
      <c r="CP39" s="121">
        <f t="shared" si="32"/>
        <v>0</v>
      </c>
      <c r="CQ39" s="121">
        <f t="shared" si="32"/>
        <v>130200</v>
      </c>
      <c r="CR39" s="121">
        <f t="shared" si="32"/>
        <v>19030</v>
      </c>
      <c r="CS39" s="121">
        <f t="shared" si="32"/>
        <v>8921</v>
      </c>
      <c r="CT39" s="121">
        <f t="shared" si="32"/>
        <v>0</v>
      </c>
      <c r="CU39" s="121">
        <f t="shared" si="32"/>
        <v>10109</v>
      </c>
      <c r="CV39" s="121">
        <f t="shared" si="32"/>
        <v>0</v>
      </c>
      <c r="CW39" s="121">
        <f t="shared" si="32"/>
        <v>102241</v>
      </c>
      <c r="CX39" s="121">
        <f t="shared" si="32"/>
        <v>102241</v>
      </c>
      <c r="CY39" s="121">
        <f t="shared" si="34"/>
        <v>0</v>
      </c>
      <c r="CZ39" s="121">
        <f t="shared" si="34"/>
        <v>0</v>
      </c>
      <c r="DA39" s="121">
        <f t="shared" si="34"/>
        <v>0</v>
      </c>
      <c r="DB39" s="121">
        <f t="shared" si="34"/>
        <v>8929</v>
      </c>
      <c r="DC39" s="121">
        <f t="shared" si="34"/>
        <v>0</v>
      </c>
      <c r="DD39" s="121">
        <f t="shared" si="34"/>
        <v>0</v>
      </c>
      <c r="DE39" s="121">
        <f t="shared" si="33"/>
        <v>8929</v>
      </c>
      <c r="DF39" s="121">
        <f t="shared" si="33"/>
        <v>0</v>
      </c>
      <c r="DG39" s="121">
        <f t="shared" si="33"/>
        <v>157691</v>
      </c>
      <c r="DH39" s="121">
        <f t="shared" si="33"/>
        <v>0</v>
      </c>
      <c r="DI39" s="121">
        <f t="shared" si="33"/>
        <v>125266</v>
      </c>
      <c r="DJ39" s="121">
        <f t="shared" si="33"/>
        <v>255466</v>
      </c>
    </row>
    <row r="40" spans="1:114" s="136" customFormat="1" ht="13.5" customHeight="1" x14ac:dyDescent="0.15">
      <c r="A40" s="119" t="s">
        <v>23</v>
      </c>
      <c r="B40" s="120" t="s">
        <v>441</v>
      </c>
      <c r="C40" s="119" t="s">
        <v>442</v>
      </c>
      <c r="D40" s="121">
        <f t="shared" si="8"/>
        <v>219005</v>
      </c>
      <c r="E40" s="121">
        <f t="shared" si="9"/>
        <v>40213</v>
      </c>
      <c r="F40" s="121">
        <v>0</v>
      </c>
      <c r="G40" s="121">
        <v>0</v>
      </c>
      <c r="H40" s="121">
        <v>0</v>
      </c>
      <c r="I40" s="121">
        <v>36420</v>
      </c>
      <c r="J40" s="122" t="s">
        <v>483</v>
      </c>
      <c r="K40" s="121">
        <v>3793</v>
      </c>
      <c r="L40" s="121">
        <v>178792</v>
      </c>
      <c r="M40" s="121">
        <f t="shared" si="10"/>
        <v>14420</v>
      </c>
      <c r="N40" s="121">
        <f t="shared" si="11"/>
        <v>35</v>
      </c>
      <c r="O40" s="121">
        <v>0</v>
      </c>
      <c r="P40" s="121">
        <v>0</v>
      </c>
      <c r="Q40" s="121">
        <v>0</v>
      </c>
      <c r="R40" s="121">
        <v>0</v>
      </c>
      <c r="S40" s="122" t="s">
        <v>483</v>
      </c>
      <c r="T40" s="121">
        <v>35</v>
      </c>
      <c r="U40" s="121">
        <v>14385</v>
      </c>
      <c r="V40" s="121">
        <f t="shared" si="31"/>
        <v>233425</v>
      </c>
      <c r="W40" s="121">
        <f t="shared" si="31"/>
        <v>40248</v>
      </c>
      <c r="X40" s="121">
        <f t="shared" si="31"/>
        <v>0</v>
      </c>
      <c r="Y40" s="121">
        <f t="shared" si="31"/>
        <v>0</v>
      </c>
      <c r="Z40" s="121">
        <f t="shared" si="31"/>
        <v>0</v>
      </c>
      <c r="AA40" s="121">
        <f t="shared" si="31"/>
        <v>36420</v>
      </c>
      <c r="AB40" s="122" t="str">
        <f t="shared" si="12"/>
        <v>-</v>
      </c>
      <c r="AC40" s="121">
        <f t="shared" si="13"/>
        <v>3828</v>
      </c>
      <c r="AD40" s="121">
        <f t="shared" si="13"/>
        <v>193177</v>
      </c>
      <c r="AE40" s="121">
        <f t="shared" si="14"/>
        <v>0</v>
      </c>
      <c r="AF40" s="121">
        <f t="shared" si="15"/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 t="shared" si="16"/>
        <v>134323</v>
      </c>
      <c r="AN40" s="121">
        <f t="shared" si="17"/>
        <v>13601</v>
      </c>
      <c r="AO40" s="121">
        <v>13601</v>
      </c>
      <c r="AP40" s="121">
        <v>0</v>
      </c>
      <c r="AQ40" s="121">
        <v>0</v>
      </c>
      <c r="AR40" s="121">
        <v>0</v>
      </c>
      <c r="AS40" s="121">
        <f t="shared" si="18"/>
        <v>5619</v>
      </c>
      <c r="AT40" s="121">
        <v>0</v>
      </c>
      <c r="AU40" s="121">
        <v>5619</v>
      </c>
      <c r="AV40" s="121">
        <v>0</v>
      </c>
      <c r="AW40" s="121">
        <v>0</v>
      </c>
      <c r="AX40" s="121">
        <f t="shared" si="19"/>
        <v>114977</v>
      </c>
      <c r="AY40" s="121">
        <v>63291</v>
      </c>
      <c r="AZ40" s="121">
        <v>51552</v>
      </c>
      <c r="BA40" s="121">
        <v>134</v>
      </c>
      <c r="BB40" s="121">
        <v>0</v>
      </c>
      <c r="BC40" s="121">
        <v>77083</v>
      </c>
      <c r="BD40" s="121">
        <v>126</v>
      </c>
      <c r="BE40" s="121">
        <v>7599</v>
      </c>
      <c r="BF40" s="121">
        <f t="shared" si="20"/>
        <v>141922</v>
      </c>
      <c r="BG40" s="121">
        <f t="shared" si="21"/>
        <v>0</v>
      </c>
      <c r="BH40" s="121">
        <f t="shared" si="22"/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 t="shared" si="23"/>
        <v>0</v>
      </c>
      <c r="BP40" s="121">
        <f t="shared" si="24"/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 t="shared" si="25"/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 t="shared" si="26"/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14420</v>
      </c>
      <c r="CF40" s="121">
        <v>0</v>
      </c>
      <c r="CG40" s="121">
        <v>0</v>
      </c>
      <c r="CH40" s="121">
        <f t="shared" si="27"/>
        <v>0</v>
      </c>
      <c r="CI40" s="121">
        <f t="shared" si="32"/>
        <v>0</v>
      </c>
      <c r="CJ40" s="121">
        <f t="shared" si="32"/>
        <v>0</v>
      </c>
      <c r="CK40" s="121">
        <f t="shared" si="32"/>
        <v>0</v>
      </c>
      <c r="CL40" s="121">
        <f t="shared" si="32"/>
        <v>0</v>
      </c>
      <c r="CM40" s="121">
        <f t="shared" si="32"/>
        <v>0</v>
      </c>
      <c r="CN40" s="121">
        <f t="shared" si="32"/>
        <v>0</v>
      </c>
      <c r="CO40" s="121">
        <f t="shared" si="32"/>
        <v>0</v>
      </c>
      <c r="CP40" s="121">
        <f t="shared" si="32"/>
        <v>0</v>
      </c>
      <c r="CQ40" s="121">
        <f t="shared" si="32"/>
        <v>134323</v>
      </c>
      <c r="CR40" s="121">
        <f t="shared" si="32"/>
        <v>13601</v>
      </c>
      <c r="CS40" s="121">
        <f t="shared" si="32"/>
        <v>13601</v>
      </c>
      <c r="CT40" s="121">
        <f t="shared" si="32"/>
        <v>0</v>
      </c>
      <c r="CU40" s="121">
        <f t="shared" si="32"/>
        <v>0</v>
      </c>
      <c r="CV40" s="121">
        <f t="shared" si="32"/>
        <v>0</v>
      </c>
      <c r="CW40" s="121">
        <f t="shared" si="32"/>
        <v>5619</v>
      </c>
      <c r="CX40" s="121">
        <f t="shared" si="32"/>
        <v>0</v>
      </c>
      <c r="CY40" s="121">
        <f t="shared" si="34"/>
        <v>5619</v>
      </c>
      <c r="CZ40" s="121">
        <f t="shared" si="34"/>
        <v>0</v>
      </c>
      <c r="DA40" s="121">
        <f t="shared" si="34"/>
        <v>0</v>
      </c>
      <c r="DB40" s="121">
        <f t="shared" si="34"/>
        <v>114977</v>
      </c>
      <c r="DC40" s="121">
        <f t="shared" si="34"/>
        <v>63291</v>
      </c>
      <c r="DD40" s="121">
        <f t="shared" si="34"/>
        <v>51552</v>
      </c>
      <c r="DE40" s="121">
        <f t="shared" si="33"/>
        <v>134</v>
      </c>
      <c r="DF40" s="121">
        <f t="shared" si="33"/>
        <v>0</v>
      </c>
      <c r="DG40" s="121">
        <f t="shared" si="33"/>
        <v>91503</v>
      </c>
      <c r="DH40" s="121">
        <f t="shared" si="33"/>
        <v>126</v>
      </c>
      <c r="DI40" s="121">
        <f t="shared" si="33"/>
        <v>7599</v>
      </c>
      <c r="DJ40" s="121">
        <f t="shared" si="33"/>
        <v>141922</v>
      </c>
    </row>
    <row r="41" spans="1:114" s="136" customFormat="1" ht="13.5" customHeight="1" x14ac:dyDescent="0.15">
      <c r="A41" s="119" t="s">
        <v>23</v>
      </c>
      <c r="B41" s="120" t="s">
        <v>445</v>
      </c>
      <c r="C41" s="119" t="s">
        <v>446</v>
      </c>
      <c r="D41" s="121">
        <f t="shared" si="8"/>
        <v>104290</v>
      </c>
      <c r="E41" s="121">
        <f t="shared" si="9"/>
        <v>9536</v>
      </c>
      <c r="F41" s="121">
        <v>0</v>
      </c>
      <c r="G41" s="121">
        <v>0</v>
      </c>
      <c r="H41" s="121">
        <v>0</v>
      </c>
      <c r="I41" s="121">
        <v>9395</v>
      </c>
      <c r="J41" s="122" t="s">
        <v>483</v>
      </c>
      <c r="K41" s="121">
        <v>141</v>
      </c>
      <c r="L41" s="121">
        <v>94754</v>
      </c>
      <c r="M41" s="121">
        <f t="shared" si="10"/>
        <v>16314</v>
      </c>
      <c r="N41" s="121">
        <f t="shared" si="11"/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483</v>
      </c>
      <c r="T41" s="121">
        <v>0</v>
      </c>
      <c r="U41" s="121">
        <v>16314</v>
      </c>
      <c r="V41" s="121">
        <f t="shared" si="31"/>
        <v>120604</v>
      </c>
      <c r="W41" s="121">
        <f t="shared" si="31"/>
        <v>9536</v>
      </c>
      <c r="X41" s="121">
        <f t="shared" si="31"/>
        <v>0</v>
      </c>
      <c r="Y41" s="121">
        <f t="shared" si="31"/>
        <v>0</v>
      </c>
      <c r="Z41" s="121">
        <f t="shared" si="31"/>
        <v>0</v>
      </c>
      <c r="AA41" s="121">
        <f t="shared" si="31"/>
        <v>9395</v>
      </c>
      <c r="AB41" s="122" t="str">
        <f t="shared" si="12"/>
        <v>-</v>
      </c>
      <c r="AC41" s="121">
        <f t="shared" si="13"/>
        <v>141</v>
      </c>
      <c r="AD41" s="121">
        <f t="shared" si="13"/>
        <v>111068</v>
      </c>
      <c r="AE41" s="121">
        <f t="shared" si="14"/>
        <v>0</v>
      </c>
      <c r="AF41" s="121">
        <f t="shared" si="15"/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12195</v>
      </c>
      <c r="AM41" s="121">
        <f t="shared" si="16"/>
        <v>31654</v>
      </c>
      <c r="AN41" s="121">
        <f t="shared" si="17"/>
        <v>4499</v>
      </c>
      <c r="AO41" s="121">
        <v>4499</v>
      </c>
      <c r="AP41" s="121">
        <v>0</v>
      </c>
      <c r="AQ41" s="121">
        <v>0</v>
      </c>
      <c r="AR41" s="121">
        <v>0</v>
      </c>
      <c r="AS41" s="121">
        <f t="shared" si="18"/>
        <v>46</v>
      </c>
      <c r="AT41" s="121">
        <v>46</v>
      </c>
      <c r="AU41" s="121">
        <v>0</v>
      </c>
      <c r="AV41" s="121">
        <v>0</v>
      </c>
      <c r="AW41" s="121">
        <v>0</v>
      </c>
      <c r="AX41" s="121">
        <f t="shared" si="19"/>
        <v>27109</v>
      </c>
      <c r="AY41" s="121">
        <v>25739</v>
      </c>
      <c r="AZ41" s="121">
        <v>0</v>
      </c>
      <c r="BA41" s="121">
        <v>0</v>
      </c>
      <c r="BB41" s="121">
        <v>1370</v>
      </c>
      <c r="BC41" s="121">
        <v>60441</v>
      </c>
      <c r="BD41" s="121">
        <v>0</v>
      </c>
      <c r="BE41" s="121">
        <v>0</v>
      </c>
      <c r="BF41" s="121">
        <f t="shared" si="20"/>
        <v>31654</v>
      </c>
      <c r="BG41" s="121">
        <f t="shared" si="21"/>
        <v>0</v>
      </c>
      <c r="BH41" s="121">
        <f t="shared" si="22"/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2274</v>
      </c>
      <c r="BO41" s="121">
        <f t="shared" si="23"/>
        <v>1499</v>
      </c>
      <c r="BP41" s="121">
        <f t="shared" si="24"/>
        <v>1499</v>
      </c>
      <c r="BQ41" s="121">
        <v>1499</v>
      </c>
      <c r="BR41" s="121">
        <v>0</v>
      </c>
      <c r="BS41" s="121">
        <v>0</v>
      </c>
      <c r="BT41" s="121">
        <v>0</v>
      </c>
      <c r="BU41" s="121">
        <f t="shared" si="25"/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 t="shared" si="26"/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12541</v>
      </c>
      <c r="CF41" s="121">
        <v>0</v>
      </c>
      <c r="CG41" s="121">
        <v>0</v>
      </c>
      <c r="CH41" s="121">
        <f t="shared" si="27"/>
        <v>1499</v>
      </c>
      <c r="CI41" s="121">
        <f t="shared" si="32"/>
        <v>0</v>
      </c>
      <c r="CJ41" s="121">
        <f t="shared" si="32"/>
        <v>0</v>
      </c>
      <c r="CK41" s="121">
        <f t="shared" si="32"/>
        <v>0</v>
      </c>
      <c r="CL41" s="121">
        <f t="shared" si="32"/>
        <v>0</v>
      </c>
      <c r="CM41" s="121">
        <f t="shared" si="32"/>
        <v>0</v>
      </c>
      <c r="CN41" s="121">
        <f t="shared" si="32"/>
        <v>0</v>
      </c>
      <c r="CO41" s="121">
        <f t="shared" si="32"/>
        <v>0</v>
      </c>
      <c r="CP41" s="121">
        <f t="shared" si="32"/>
        <v>14469</v>
      </c>
      <c r="CQ41" s="121">
        <f t="shared" si="32"/>
        <v>33153</v>
      </c>
      <c r="CR41" s="121">
        <f t="shared" si="32"/>
        <v>5998</v>
      </c>
      <c r="CS41" s="121">
        <f t="shared" si="32"/>
        <v>5998</v>
      </c>
      <c r="CT41" s="121">
        <f t="shared" si="32"/>
        <v>0</v>
      </c>
      <c r="CU41" s="121">
        <f t="shared" si="32"/>
        <v>0</v>
      </c>
      <c r="CV41" s="121">
        <f t="shared" si="32"/>
        <v>0</v>
      </c>
      <c r="CW41" s="121">
        <f t="shared" si="32"/>
        <v>46</v>
      </c>
      <c r="CX41" s="121">
        <f t="shared" si="32"/>
        <v>46</v>
      </c>
      <c r="CY41" s="121">
        <f t="shared" si="34"/>
        <v>0</v>
      </c>
      <c r="CZ41" s="121">
        <f t="shared" si="34"/>
        <v>0</v>
      </c>
      <c r="DA41" s="121">
        <f t="shared" si="34"/>
        <v>0</v>
      </c>
      <c r="DB41" s="121">
        <f t="shared" si="34"/>
        <v>27109</v>
      </c>
      <c r="DC41" s="121">
        <f t="shared" si="34"/>
        <v>25739</v>
      </c>
      <c r="DD41" s="121">
        <f t="shared" si="34"/>
        <v>0</v>
      </c>
      <c r="DE41" s="121">
        <f t="shared" si="33"/>
        <v>0</v>
      </c>
      <c r="DF41" s="121">
        <f t="shared" si="33"/>
        <v>1370</v>
      </c>
      <c r="DG41" s="121">
        <f t="shared" si="33"/>
        <v>72982</v>
      </c>
      <c r="DH41" s="121">
        <f t="shared" si="33"/>
        <v>0</v>
      </c>
      <c r="DI41" s="121">
        <f t="shared" si="33"/>
        <v>0</v>
      </c>
      <c r="DJ41" s="121">
        <f t="shared" si="33"/>
        <v>33153</v>
      </c>
    </row>
    <row r="42" spans="1:114" s="136" customFormat="1" ht="13.5" customHeight="1" x14ac:dyDescent="0.15">
      <c r="A42" s="119" t="s">
        <v>23</v>
      </c>
      <c r="B42" s="120" t="s">
        <v>448</v>
      </c>
      <c r="C42" s="119" t="s">
        <v>449</v>
      </c>
      <c r="D42" s="121">
        <f t="shared" si="8"/>
        <v>76758</v>
      </c>
      <c r="E42" s="121">
        <f t="shared" si="9"/>
        <v>5689</v>
      </c>
      <c r="F42" s="121">
        <v>0</v>
      </c>
      <c r="G42" s="121">
        <v>0</v>
      </c>
      <c r="H42" s="121">
        <v>0</v>
      </c>
      <c r="I42" s="121">
        <v>5540</v>
      </c>
      <c r="J42" s="122" t="s">
        <v>483</v>
      </c>
      <c r="K42" s="121">
        <v>149</v>
      </c>
      <c r="L42" s="121">
        <v>71069</v>
      </c>
      <c r="M42" s="121">
        <f t="shared" si="10"/>
        <v>9934</v>
      </c>
      <c r="N42" s="121">
        <f t="shared" si="11"/>
        <v>0</v>
      </c>
      <c r="O42" s="121">
        <v>0</v>
      </c>
      <c r="P42" s="121">
        <v>0</v>
      </c>
      <c r="Q42" s="121">
        <v>0</v>
      </c>
      <c r="R42" s="121">
        <v>0</v>
      </c>
      <c r="S42" s="122" t="s">
        <v>483</v>
      </c>
      <c r="T42" s="121">
        <v>0</v>
      </c>
      <c r="U42" s="121">
        <v>9934</v>
      </c>
      <c r="V42" s="121">
        <f t="shared" si="31"/>
        <v>86692</v>
      </c>
      <c r="W42" s="121">
        <f t="shared" si="31"/>
        <v>5689</v>
      </c>
      <c r="X42" s="121">
        <f t="shared" si="31"/>
        <v>0</v>
      </c>
      <c r="Y42" s="121">
        <f t="shared" si="31"/>
        <v>0</v>
      </c>
      <c r="Z42" s="121">
        <f t="shared" si="31"/>
        <v>0</v>
      </c>
      <c r="AA42" s="121">
        <f t="shared" si="31"/>
        <v>5540</v>
      </c>
      <c r="AB42" s="122" t="str">
        <f t="shared" si="12"/>
        <v>-</v>
      </c>
      <c r="AC42" s="121">
        <f t="shared" si="13"/>
        <v>149</v>
      </c>
      <c r="AD42" s="121">
        <f t="shared" si="13"/>
        <v>81003</v>
      </c>
      <c r="AE42" s="121">
        <f t="shared" si="14"/>
        <v>0</v>
      </c>
      <c r="AF42" s="121">
        <f t="shared" si="15"/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8177</v>
      </c>
      <c r="AM42" s="121">
        <f t="shared" si="16"/>
        <v>28054</v>
      </c>
      <c r="AN42" s="121">
        <f t="shared" si="17"/>
        <v>6690</v>
      </c>
      <c r="AO42" s="121">
        <v>6690</v>
      </c>
      <c r="AP42" s="121">
        <v>0</v>
      </c>
      <c r="AQ42" s="121">
        <v>0</v>
      </c>
      <c r="AR42" s="121">
        <v>0</v>
      </c>
      <c r="AS42" s="121">
        <f t="shared" si="18"/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 t="shared" si="19"/>
        <v>21364</v>
      </c>
      <c r="AY42" s="121">
        <v>20808</v>
      </c>
      <c r="AZ42" s="121">
        <v>127</v>
      </c>
      <c r="BA42" s="121">
        <v>429</v>
      </c>
      <c r="BB42" s="121">
        <v>0</v>
      </c>
      <c r="BC42" s="121">
        <v>40527</v>
      </c>
      <c r="BD42" s="121">
        <v>0</v>
      </c>
      <c r="BE42" s="121">
        <v>0</v>
      </c>
      <c r="BF42" s="121">
        <f t="shared" si="20"/>
        <v>28054</v>
      </c>
      <c r="BG42" s="121">
        <f t="shared" si="21"/>
        <v>0</v>
      </c>
      <c r="BH42" s="121">
        <f t="shared" si="22"/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1525</v>
      </c>
      <c r="BO42" s="121">
        <f t="shared" si="23"/>
        <v>0</v>
      </c>
      <c r="BP42" s="121">
        <f t="shared" si="24"/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f t="shared" si="25"/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f t="shared" si="26"/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8409</v>
      </c>
      <c r="CF42" s="121">
        <v>0</v>
      </c>
      <c r="CG42" s="121">
        <v>0</v>
      </c>
      <c r="CH42" s="121">
        <f t="shared" si="27"/>
        <v>0</v>
      </c>
      <c r="CI42" s="121">
        <f t="shared" si="32"/>
        <v>0</v>
      </c>
      <c r="CJ42" s="121">
        <f t="shared" si="32"/>
        <v>0</v>
      </c>
      <c r="CK42" s="121">
        <f t="shared" si="32"/>
        <v>0</v>
      </c>
      <c r="CL42" s="121">
        <f t="shared" si="32"/>
        <v>0</v>
      </c>
      <c r="CM42" s="121">
        <f t="shared" si="32"/>
        <v>0</v>
      </c>
      <c r="CN42" s="121">
        <f t="shared" si="32"/>
        <v>0</v>
      </c>
      <c r="CO42" s="121">
        <f t="shared" si="32"/>
        <v>0</v>
      </c>
      <c r="CP42" s="121">
        <f t="shared" si="32"/>
        <v>9702</v>
      </c>
      <c r="CQ42" s="121">
        <f t="shared" si="32"/>
        <v>28054</v>
      </c>
      <c r="CR42" s="121">
        <f t="shared" si="32"/>
        <v>6690</v>
      </c>
      <c r="CS42" s="121">
        <f t="shared" si="32"/>
        <v>6690</v>
      </c>
      <c r="CT42" s="121">
        <f t="shared" si="32"/>
        <v>0</v>
      </c>
      <c r="CU42" s="121">
        <f t="shared" si="32"/>
        <v>0</v>
      </c>
      <c r="CV42" s="121">
        <f t="shared" si="32"/>
        <v>0</v>
      </c>
      <c r="CW42" s="121">
        <f t="shared" si="32"/>
        <v>0</v>
      </c>
      <c r="CX42" s="121">
        <f t="shared" si="32"/>
        <v>0</v>
      </c>
      <c r="CY42" s="121">
        <f t="shared" si="34"/>
        <v>0</v>
      </c>
      <c r="CZ42" s="121">
        <f t="shared" si="34"/>
        <v>0</v>
      </c>
      <c r="DA42" s="121">
        <f t="shared" si="34"/>
        <v>0</v>
      </c>
      <c r="DB42" s="121">
        <f t="shared" si="34"/>
        <v>21364</v>
      </c>
      <c r="DC42" s="121">
        <f t="shared" si="34"/>
        <v>20808</v>
      </c>
      <c r="DD42" s="121">
        <f t="shared" si="34"/>
        <v>127</v>
      </c>
      <c r="DE42" s="121">
        <f t="shared" si="33"/>
        <v>429</v>
      </c>
      <c r="DF42" s="121">
        <f t="shared" si="33"/>
        <v>0</v>
      </c>
      <c r="DG42" s="121">
        <f t="shared" si="33"/>
        <v>48936</v>
      </c>
      <c r="DH42" s="121">
        <f t="shared" si="33"/>
        <v>0</v>
      </c>
      <c r="DI42" s="121">
        <f t="shared" si="33"/>
        <v>0</v>
      </c>
      <c r="DJ42" s="121">
        <f t="shared" si="33"/>
        <v>28054</v>
      </c>
    </row>
    <row r="43" spans="1:114" s="136" customFormat="1" ht="13.5" customHeight="1" x14ac:dyDescent="0.15">
      <c r="A43" s="119" t="s">
        <v>23</v>
      </c>
      <c r="B43" s="120" t="s">
        <v>451</v>
      </c>
      <c r="C43" s="119" t="s">
        <v>452</v>
      </c>
      <c r="D43" s="121">
        <f t="shared" si="8"/>
        <v>127759</v>
      </c>
      <c r="E43" s="121">
        <f t="shared" si="9"/>
        <v>14966</v>
      </c>
      <c r="F43" s="121">
        <v>0</v>
      </c>
      <c r="G43" s="121">
        <v>0</v>
      </c>
      <c r="H43" s="121">
        <v>0</v>
      </c>
      <c r="I43" s="121">
        <v>14964</v>
      </c>
      <c r="J43" s="122" t="s">
        <v>483</v>
      </c>
      <c r="K43" s="121">
        <v>2</v>
      </c>
      <c r="L43" s="121">
        <v>112793</v>
      </c>
      <c r="M43" s="121">
        <f t="shared" si="10"/>
        <v>20925</v>
      </c>
      <c r="N43" s="121">
        <f t="shared" si="11"/>
        <v>0</v>
      </c>
      <c r="O43" s="121">
        <v>0</v>
      </c>
      <c r="P43" s="121">
        <v>0</v>
      </c>
      <c r="Q43" s="121">
        <v>0</v>
      </c>
      <c r="R43" s="121">
        <v>0</v>
      </c>
      <c r="S43" s="122" t="s">
        <v>483</v>
      </c>
      <c r="T43" s="121">
        <v>0</v>
      </c>
      <c r="U43" s="121">
        <v>20925</v>
      </c>
      <c r="V43" s="121">
        <f t="shared" si="31"/>
        <v>148684</v>
      </c>
      <c r="W43" s="121">
        <f t="shared" si="31"/>
        <v>14966</v>
      </c>
      <c r="X43" s="121">
        <f t="shared" si="31"/>
        <v>0</v>
      </c>
      <c r="Y43" s="121">
        <f t="shared" si="31"/>
        <v>0</v>
      </c>
      <c r="Z43" s="121">
        <f t="shared" si="31"/>
        <v>0</v>
      </c>
      <c r="AA43" s="121">
        <f t="shared" si="31"/>
        <v>14964</v>
      </c>
      <c r="AB43" s="122" t="str">
        <f t="shared" si="12"/>
        <v>-</v>
      </c>
      <c r="AC43" s="121">
        <f t="shared" si="13"/>
        <v>2</v>
      </c>
      <c r="AD43" s="121">
        <f t="shared" si="13"/>
        <v>133718</v>
      </c>
      <c r="AE43" s="121">
        <f t="shared" si="14"/>
        <v>0</v>
      </c>
      <c r="AF43" s="121">
        <f t="shared" si="15"/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12169</v>
      </c>
      <c r="AM43" s="121">
        <f t="shared" si="16"/>
        <v>55274</v>
      </c>
      <c r="AN43" s="121">
        <f t="shared" si="17"/>
        <v>6140</v>
      </c>
      <c r="AO43" s="121">
        <v>6140</v>
      </c>
      <c r="AP43" s="121">
        <v>0</v>
      </c>
      <c r="AQ43" s="121">
        <v>0</v>
      </c>
      <c r="AR43" s="121">
        <v>0</v>
      </c>
      <c r="AS43" s="121">
        <f t="shared" si="18"/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f t="shared" si="19"/>
        <v>49134</v>
      </c>
      <c r="AY43" s="121">
        <v>40263</v>
      </c>
      <c r="AZ43" s="121">
        <v>4606</v>
      </c>
      <c r="BA43" s="121">
        <v>1229</v>
      </c>
      <c r="BB43" s="121">
        <v>3036</v>
      </c>
      <c r="BC43" s="121">
        <v>60316</v>
      </c>
      <c r="BD43" s="121">
        <v>0</v>
      </c>
      <c r="BE43" s="121">
        <v>0</v>
      </c>
      <c r="BF43" s="121">
        <f t="shared" si="20"/>
        <v>55274</v>
      </c>
      <c r="BG43" s="121">
        <f t="shared" si="21"/>
        <v>0</v>
      </c>
      <c r="BH43" s="121">
        <f t="shared" si="22"/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2269</v>
      </c>
      <c r="BO43" s="121">
        <f t="shared" si="23"/>
        <v>6140</v>
      </c>
      <c r="BP43" s="121">
        <f t="shared" si="24"/>
        <v>6140</v>
      </c>
      <c r="BQ43" s="121">
        <v>6140</v>
      </c>
      <c r="BR43" s="121">
        <v>0</v>
      </c>
      <c r="BS43" s="121">
        <v>0</v>
      </c>
      <c r="BT43" s="121">
        <v>0</v>
      </c>
      <c r="BU43" s="121">
        <f t="shared" si="25"/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 t="shared" si="26"/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12516</v>
      </c>
      <c r="CF43" s="121">
        <v>0</v>
      </c>
      <c r="CG43" s="121">
        <v>0</v>
      </c>
      <c r="CH43" s="121">
        <f t="shared" si="27"/>
        <v>6140</v>
      </c>
      <c r="CI43" s="121">
        <f t="shared" si="32"/>
        <v>0</v>
      </c>
      <c r="CJ43" s="121">
        <f t="shared" si="32"/>
        <v>0</v>
      </c>
      <c r="CK43" s="121">
        <f t="shared" si="32"/>
        <v>0</v>
      </c>
      <c r="CL43" s="121">
        <f t="shared" si="32"/>
        <v>0</v>
      </c>
      <c r="CM43" s="121">
        <f t="shared" si="32"/>
        <v>0</v>
      </c>
      <c r="CN43" s="121">
        <f t="shared" si="32"/>
        <v>0</v>
      </c>
      <c r="CO43" s="121">
        <f t="shared" si="32"/>
        <v>0</v>
      </c>
      <c r="CP43" s="121">
        <f t="shared" si="32"/>
        <v>14438</v>
      </c>
      <c r="CQ43" s="121">
        <f t="shared" si="32"/>
        <v>61414</v>
      </c>
      <c r="CR43" s="121">
        <f t="shared" si="32"/>
        <v>12280</v>
      </c>
      <c r="CS43" s="121">
        <f t="shared" si="32"/>
        <v>12280</v>
      </c>
      <c r="CT43" s="121">
        <f t="shared" si="32"/>
        <v>0</v>
      </c>
      <c r="CU43" s="121">
        <f t="shared" si="32"/>
        <v>0</v>
      </c>
      <c r="CV43" s="121">
        <f t="shared" si="32"/>
        <v>0</v>
      </c>
      <c r="CW43" s="121">
        <f t="shared" si="32"/>
        <v>0</v>
      </c>
      <c r="CX43" s="121">
        <f t="shared" si="32"/>
        <v>0</v>
      </c>
      <c r="CY43" s="121">
        <f t="shared" si="34"/>
        <v>0</v>
      </c>
      <c r="CZ43" s="121">
        <f t="shared" si="34"/>
        <v>0</v>
      </c>
      <c r="DA43" s="121">
        <f t="shared" si="34"/>
        <v>0</v>
      </c>
      <c r="DB43" s="121">
        <f t="shared" si="34"/>
        <v>49134</v>
      </c>
      <c r="DC43" s="121">
        <f t="shared" si="34"/>
        <v>40263</v>
      </c>
      <c r="DD43" s="121">
        <f t="shared" si="34"/>
        <v>4606</v>
      </c>
      <c r="DE43" s="121">
        <f t="shared" si="33"/>
        <v>1229</v>
      </c>
      <c r="DF43" s="121">
        <f t="shared" si="33"/>
        <v>3036</v>
      </c>
      <c r="DG43" s="121">
        <f t="shared" si="33"/>
        <v>72832</v>
      </c>
      <c r="DH43" s="121">
        <f t="shared" si="33"/>
        <v>0</v>
      </c>
      <c r="DI43" s="121">
        <f t="shared" si="33"/>
        <v>0</v>
      </c>
      <c r="DJ43" s="121">
        <f t="shared" si="33"/>
        <v>61414</v>
      </c>
    </row>
    <row r="44" spans="1:114" s="136" customFormat="1" ht="13.5" customHeight="1" x14ac:dyDescent="0.15">
      <c r="A44" s="119" t="s">
        <v>23</v>
      </c>
      <c r="B44" s="120" t="s">
        <v>454</v>
      </c>
      <c r="C44" s="119" t="s">
        <v>455</v>
      </c>
      <c r="D44" s="121">
        <f t="shared" si="8"/>
        <v>47185</v>
      </c>
      <c r="E44" s="121">
        <f t="shared" si="9"/>
        <v>47185</v>
      </c>
      <c r="F44" s="121">
        <v>0</v>
      </c>
      <c r="G44" s="121">
        <v>0</v>
      </c>
      <c r="H44" s="121">
        <v>0</v>
      </c>
      <c r="I44" s="121">
        <v>0</v>
      </c>
      <c r="J44" s="122" t="s">
        <v>483</v>
      </c>
      <c r="K44" s="121">
        <v>47185</v>
      </c>
      <c r="L44" s="121">
        <v>0</v>
      </c>
      <c r="M44" s="121">
        <f t="shared" si="10"/>
        <v>9624</v>
      </c>
      <c r="N44" s="121">
        <f t="shared" si="11"/>
        <v>9624</v>
      </c>
      <c r="O44" s="121">
        <v>0</v>
      </c>
      <c r="P44" s="121">
        <v>0</v>
      </c>
      <c r="Q44" s="121">
        <v>0</v>
      </c>
      <c r="R44" s="121">
        <v>0</v>
      </c>
      <c r="S44" s="122" t="s">
        <v>483</v>
      </c>
      <c r="T44" s="121">
        <v>9624</v>
      </c>
      <c r="U44" s="121">
        <v>0</v>
      </c>
      <c r="V44" s="121">
        <f t="shared" si="31"/>
        <v>56809</v>
      </c>
      <c r="W44" s="121">
        <f t="shared" si="31"/>
        <v>56809</v>
      </c>
      <c r="X44" s="121">
        <f t="shared" si="31"/>
        <v>0</v>
      </c>
      <c r="Y44" s="121">
        <f t="shared" si="31"/>
        <v>0</v>
      </c>
      <c r="Z44" s="121">
        <f t="shared" si="31"/>
        <v>0</v>
      </c>
      <c r="AA44" s="121">
        <f t="shared" si="31"/>
        <v>0</v>
      </c>
      <c r="AB44" s="122" t="str">
        <f t="shared" si="12"/>
        <v>-</v>
      </c>
      <c r="AC44" s="121">
        <f t="shared" si="13"/>
        <v>56809</v>
      </c>
      <c r="AD44" s="121">
        <f t="shared" si="13"/>
        <v>0</v>
      </c>
      <c r="AE44" s="121">
        <f t="shared" si="14"/>
        <v>0</v>
      </c>
      <c r="AF44" s="121">
        <f t="shared" si="15"/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7922</v>
      </c>
      <c r="AM44" s="121">
        <f t="shared" si="16"/>
        <v>0</v>
      </c>
      <c r="AN44" s="121">
        <f t="shared" si="17"/>
        <v>0</v>
      </c>
      <c r="AO44" s="121">
        <v>0</v>
      </c>
      <c r="AP44" s="121">
        <v>0</v>
      </c>
      <c r="AQ44" s="121">
        <v>0</v>
      </c>
      <c r="AR44" s="121">
        <v>0</v>
      </c>
      <c r="AS44" s="121">
        <f t="shared" si="18"/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f t="shared" si="19"/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39263</v>
      </c>
      <c r="BD44" s="121">
        <v>0</v>
      </c>
      <c r="BE44" s="121">
        <v>0</v>
      </c>
      <c r="BF44" s="121">
        <f t="shared" si="20"/>
        <v>0</v>
      </c>
      <c r="BG44" s="121">
        <f t="shared" si="21"/>
        <v>0</v>
      </c>
      <c r="BH44" s="121">
        <f t="shared" si="22"/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1477</v>
      </c>
      <c r="BO44" s="121">
        <f t="shared" si="23"/>
        <v>0</v>
      </c>
      <c r="BP44" s="121">
        <f t="shared" si="24"/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f t="shared" si="25"/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 t="shared" si="26"/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8147</v>
      </c>
      <c r="CF44" s="121">
        <v>0</v>
      </c>
      <c r="CG44" s="121">
        <v>0</v>
      </c>
      <c r="CH44" s="121">
        <f t="shared" si="27"/>
        <v>0</v>
      </c>
      <c r="CI44" s="121">
        <f t="shared" si="32"/>
        <v>0</v>
      </c>
      <c r="CJ44" s="121">
        <f t="shared" si="32"/>
        <v>0</v>
      </c>
      <c r="CK44" s="121">
        <f t="shared" si="32"/>
        <v>0</v>
      </c>
      <c r="CL44" s="121">
        <f t="shared" si="32"/>
        <v>0</v>
      </c>
      <c r="CM44" s="121">
        <f t="shared" si="32"/>
        <v>0</v>
      </c>
      <c r="CN44" s="121">
        <f t="shared" si="32"/>
        <v>0</v>
      </c>
      <c r="CO44" s="121">
        <f t="shared" si="32"/>
        <v>0</v>
      </c>
      <c r="CP44" s="121">
        <f t="shared" si="32"/>
        <v>9399</v>
      </c>
      <c r="CQ44" s="121">
        <f t="shared" si="32"/>
        <v>0</v>
      </c>
      <c r="CR44" s="121">
        <f t="shared" si="32"/>
        <v>0</v>
      </c>
      <c r="CS44" s="121">
        <f t="shared" si="32"/>
        <v>0</v>
      </c>
      <c r="CT44" s="121">
        <f t="shared" si="32"/>
        <v>0</v>
      </c>
      <c r="CU44" s="121">
        <f t="shared" si="32"/>
        <v>0</v>
      </c>
      <c r="CV44" s="121">
        <f t="shared" si="32"/>
        <v>0</v>
      </c>
      <c r="CW44" s="121">
        <f t="shared" si="32"/>
        <v>0</v>
      </c>
      <c r="CX44" s="121">
        <f t="shared" si="32"/>
        <v>0</v>
      </c>
      <c r="CY44" s="121">
        <f t="shared" si="34"/>
        <v>0</v>
      </c>
      <c r="CZ44" s="121">
        <f t="shared" si="34"/>
        <v>0</v>
      </c>
      <c r="DA44" s="121">
        <f t="shared" si="34"/>
        <v>0</v>
      </c>
      <c r="DB44" s="121">
        <f t="shared" si="34"/>
        <v>0</v>
      </c>
      <c r="DC44" s="121">
        <f t="shared" si="34"/>
        <v>0</v>
      </c>
      <c r="DD44" s="121">
        <f t="shared" si="34"/>
        <v>0</v>
      </c>
      <c r="DE44" s="121">
        <f t="shared" si="33"/>
        <v>0</v>
      </c>
      <c r="DF44" s="121">
        <f t="shared" si="33"/>
        <v>0</v>
      </c>
      <c r="DG44" s="121">
        <f t="shared" si="33"/>
        <v>47410</v>
      </c>
      <c r="DH44" s="121">
        <f t="shared" si="33"/>
        <v>0</v>
      </c>
      <c r="DI44" s="121">
        <f t="shared" si="33"/>
        <v>0</v>
      </c>
      <c r="DJ44" s="121">
        <f t="shared" si="33"/>
        <v>0</v>
      </c>
    </row>
    <row r="45" spans="1:114" s="136" customFormat="1" ht="13.5" customHeight="1" x14ac:dyDescent="0.15">
      <c r="A45" s="119" t="s">
        <v>23</v>
      </c>
      <c r="B45" s="120" t="s">
        <v>457</v>
      </c>
      <c r="C45" s="119" t="s">
        <v>458</v>
      </c>
      <c r="D45" s="121">
        <f t="shared" si="8"/>
        <v>126747</v>
      </c>
      <c r="E45" s="121">
        <f t="shared" si="9"/>
        <v>21568</v>
      </c>
      <c r="F45" s="121">
        <v>0</v>
      </c>
      <c r="G45" s="121">
        <v>0</v>
      </c>
      <c r="H45" s="121">
        <v>0</v>
      </c>
      <c r="I45" s="121">
        <v>21568</v>
      </c>
      <c r="J45" s="122" t="s">
        <v>483</v>
      </c>
      <c r="K45" s="121">
        <v>0</v>
      </c>
      <c r="L45" s="121">
        <v>105179</v>
      </c>
      <c r="M45" s="121">
        <f t="shared" si="10"/>
        <v>14667</v>
      </c>
      <c r="N45" s="121">
        <f t="shared" si="11"/>
        <v>0</v>
      </c>
      <c r="O45" s="121">
        <v>0</v>
      </c>
      <c r="P45" s="121">
        <v>0</v>
      </c>
      <c r="Q45" s="121">
        <v>0</v>
      </c>
      <c r="R45" s="121">
        <v>0</v>
      </c>
      <c r="S45" s="122" t="s">
        <v>483</v>
      </c>
      <c r="T45" s="121">
        <v>0</v>
      </c>
      <c r="U45" s="121">
        <v>14667</v>
      </c>
      <c r="V45" s="121">
        <f t="shared" si="31"/>
        <v>141414</v>
      </c>
      <c r="W45" s="121">
        <f t="shared" si="31"/>
        <v>21568</v>
      </c>
      <c r="X45" s="121">
        <f t="shared" si="31"/>
        <v>0</v>
      </c>
      <c r="Y45" s="121">
        <f t="shared" si="31"/>
        <v>0</v>
      </c>
      <c r="Z45" s="121">
        <f t="shared" si="31"/>
        <v>0</v>
      </c>
      <c r="AA45" s="121">
        <f t="shared" si="31"/>
        <v>21568</v>
      </c>
      <c r="AB45" s="122" t="str">
        <f t="shared" si="12"/>
        <v>-</v>
      </c>
      <c r="AC45" s="121">
        <f t="shared" si="13"/>
        <v>0</v>
      </c>
      <c r="AD45" s="121">
        <f t="shared" si="13"/>
        <v>119846</v>
      </c>
      <c r="AE45" s="121">
        <f t="shared" si="14"/>
        <v>0</v>
      </c>
      <c r="AF45" s="121">
        <f t="shared" si="15"/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12071</v>
      </c>
      <c r="AM45" s="121">
        <f t="shared" si="16"/>
        <v>54842</v>
      </c>
      <c r="AN45" s="121">
        <f t="shared" si="17"/>
        <v>15195</v>
      </c>
      <c r="AO45" s="121">
        <v>15195</v>
      </c>
      <c r="AP45" s="121">
        <v>0</v>
      </c>
      <c r="AQ45" s="121">
        <v>0</v>
      </c>
      <c r="AR45" s="121">
        <v>0</v>
      </c>
      <c r="AS45" s="121">
        <f t="shared" si="18"/>
        <v>2234</v>
      </c>
      <c r="AT45" s="121">
        <v>0</v>
      </c>
      <c r="AU45" s="121">
        <v>0</v>
      </c>
      <c r="AV45" s="121">
        <v>2234</v>
      </c>
      <c r="AW45" s="121">
        <v>0</v>
      </c>
      <c r="AX45" s="121">
        <f t="shared" si="19"/>
        <v>37413</v>
      </c>
      <c r="AY45" s="121">
        <v>37073</v>
      </c>
      <c r="AZ45" s="121">
        <v>0</v>
      </c>
      <c r="BA45" s="121">
        <v>340</v>
      </c>
      <c r="BB45" s="121">
        <v>0</v>
      </c>
      <c r="BC45" s="121">
        <v>59834</v>
      </c>
      <c r="BD45" s="121">
        <v>0</v>
      </c>
      <c r="BE45" s="121">
        <v>0</v>
      </c>
      <c r="BF45" s="121">
        <f t="shared" si="20"/>
        <v>54842</v>
      </c>
      <c r="BG45" s="121">
        <f t="shared" si="21"/>
        <v>0</v>
      </c>
      <c r="BH45" s="121">
        <f t="shared" si="22"/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2251</v>
      </c>
      <c r="BO45" s="121">
        <f t="shared" si="23"/>
        <v>0</v>
      </c>
      <c r="BP45" s="121">
        <f t="shared" si="24"/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f t="shared" si="25"/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 t="shared" si="26"/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12416</v>
      </c>
      <c r="CF45" s="121">
        <v>0</v>
      </c>
      <c r="CG45" s="121">
        <v>0</v>
      </c>
      <c r="CH45" s="121">
        <f t="shared" si="27"/>
        <v>0</v>
      </c>
      <c r="CI45" s="121">
        <f t="shared" si="32"/>
        <v>0</v>
      </c>
      <c r="CJ45" s="121">
        <f t="shared" si="32"/>
        <v>0</v>
      </c>
      <c r="CK45" s="121">
        <f t="shared" si="32"/>
        <v>0</v>
      </c>
      <c r="CL45" s="121">
        <f t="shared" si="32"/>
        <v>0</v>
      </c>
      <c r="CM45" s="121">
        <f t="shared" si="32"/>
        <v>0</v>
      </c>
      <c r="CN45" s="121">
        <f t="shared" si="32"/>
        <v>0</v>
      </c>
      <c r="CO45" s="121">
        <f t="shared" si="32"/>
        <v>0</v>
      </c>
      <c r="CP45" s="121">
        <f t="shared" si="32"/>
        <v>14322</v>
      </c>
      <c r="CQ45" s="121">
        <f t="shared" si="32"/>
        <v>54842</v>
      </c>
      <c r="CR45" s="121">
        <f t="shared" si="32"/>
        <v>15195</v>
      </c>
      <c r="CS45" s="121">
        <f t="shared" si="32"/>
        <v>15195</v>
      </c>
      <c r="CT45" s="121">
        <f t="shared" si="32"/>
        <v>0</v>
      </c>
      <c r="CU45" s="121">
        <f t="shared" si="32"/>
        <v>0</v>
      </c>
      <c r="CV45" s="121">
        <f t="shared" si="32"/>
        <v>0</v>
      </c>
      <c r="CW45" s="121">
        <f t="shared" si="32"/>
        <v>2234</v>
      </c>
      <c r="CX45" s="121">
        <f t="shared" si="32"/>
        <v>0</v>
      </c>
      <c r="CY45" s="121">
        <f t="shared" si="34"/>
        <v>0</v>
      </c>
      <c r="CZ45" s="121">
        <f t="shared" si="34"/>
        <v>2234</v>
      </c>
      <c r="DA45" s="121">
        <f t="shared" si="34"/>
        <v>0</v>
      </c>
      <c r="DB45" s="121">
        <f t="shared" si="34"/>
        <v>37413</v>
      </c>
      <c r="DC45" s="121">
        <f t="shared" si="34"/>
        <v>37073</v>
      </c>
      <c r="DD45" s="121">
        <f t="shared" si="34"/>
        <v>0</v>
      </c>
      <c r="DE45" s="121">
        <f t="shared" si="33"/>
        <v>340</v>
      </c>
      <c r="DF45" s="121">
        <f t="shared" si="33"/>
        <v>0</v>
      </c>
      <c r="DG45" s="121">
        <f t="shared" si="33"/>
        <v>72250</v>
      </c>
      <c r="DH45" s="121">
        <f t="shared" si="33"/>
        <v>0</v>
      </c>
      <c r="DI45" s="121">
        <f t="shared" si="33"/>
        <v>0</v>
      </c>
      <c r="DJ45" s="121">
        <f t="shared" si="33"/>
        <v>54842</v>
      </c>
    </row>
    <row r="46" spans="1:114" s="136" customFormat="1" ht="13.5" customHeight="1" x14ac:dyDescent="0.15">
      <c r="A46" s="119" t="s">
        <v>23</v>
      </c>
      <c r="B46" s="120" t="s">
        <v>461</v>
      </c>
      <c r="C46" s="119" t="s">
        <v>462</v>
      </c>
      <c r="D46" s="121">
        <f t="shared" si="8"/>
        <v>149614</v>
      </c>
      <c r="E46" s="121">
        <f t="shared" si="9"/>
        <v>28064</v>
      </c>
      <c r="F46" s="121">
        <v>0</v>
      </c>
      <c r="G46" s="121">
        <v>0</v>
      </c>
      <c r="H46" s="121">
        <v>8000</v>
      </c>
      <c r="I46" s="121">
        <v>19707</v>
      </c>
      <c r="J46" s="122" t="s">
        <v>483</v>
      </c>
      <c r="K46" s="121">
        <v>357</v>
      </c>
      <c r="L46" s="121">
        <v>121550</v>
      </c>
      <c r="M46" s="121">
        <f t="shared" si="10"/>
        <v>20718</v>
      </c>
      <c r="N46" s="121">
        <f t="shared" si="11"/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483</v>
      </c>
      <c r="T46" s="121">
        <v>0</v>
      </c>
      <c r="U46" s="121">
        <v>20718</v>
      </c>
      <c r="V46" s="121">
        <f t="shared" si="31"/>
        <v>170332</v>
      </c>
      <c r="W46" s="121">
        <f t="shared" si="31"/>
        <v>28064</v>
      </c>
      <c r="X46" s="121">
        <f t="shared" si="31"/>
        <v>0</v>
      </c>
      <c r="Y46" s="121">
        <f t="shared" si="31"/>
        <v>0</v>
      </c>
      <c r="Z46" s="121">
        <f t="shared" si="31"/>
        <v>8000</v>
      </c>
      <c r="AA46" s="121">
        <f t="shared" si="31"/>
        <v>19707</v>
      </c>
      <c r="AB46" s="122" t="str">
        <f t="shared" si="12"/>
        <v>-</v>
      </c>
      <c r="AC46" s="121">
        <f t="shared" si="13"/>
        <v>357</v>
      </c>
      <c r="AD46" s="121">
        <f t="shared" si="13"/>
        <v>142268</v>
      </c>
      <c r="AE46" s="121">
        <f t="shared" si="14"/>
        <v>0</v>
      </c>
      <c r="AF46" s="121">
        <f t="shared" si="15"/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17053</v>
      </c>
      <c r="AM46" s="121">
        <f t="shared" si="16"/>
        <v>46222</v>
      </c>
      <c r="AN46" s="121">
        <f t="shared" si="17"/>
        <v>10988</v>
      </c>
      <c r="AO46" s="121">
        <v>7649</v>
      </c>
      <c r="AP46" s="121">
        <v>3339</v>
      </c>
      <c r="AQ46" s="121">
        <v>0</v>
      </c>
      <c r="AR46" s="121">
        <v>0</v>
      </c>
      <c r="AS46" s="121">
        <f t="shared" si="18"/>
        <v>4697</v>
      </c>
      <c r="AT46" s="121">
        <v>4697</v>
      </c>
      <c r="AU46" s="121">
        <v>0</v>
      </c>
      <c r="AV46" s="121">
        <v>0</v>
      </c>
      <c r="AW46" s="121">
        <v>10854</v>
      </c>
      <c r="AX46" s="121">
        <f t="shared" si="19"/>
        <v>19683</v>
      </c>
      <c r="AY46" s="121">
        <v>17376</v>
      </c>
      <c r="AZ46" s="121">
        <v>1761</v>
      </c>
      <c r="BA46" s="121">
        <v>546</v>
      </c>
      <c r="BB46" s="121">
        <v>0</v>
      </c>
      <c r="BC46" s="121">
        <v>84520</v>
      </c>
      <c r="BD46" s="121">
        <v>0</v>
      </c>
      <c r="BE46" s="121">
        <v>1819</v>
      </c>
      <c r="BF46" s="121">
        <f t="shared" si="20"/>
        <v>48041</v>
      </c>
      <c r="BG46" s="121">
        <f t="shared" si="21"/>
        <v>0</v>
      </c>
      <c r="BH46" s="121">
        <f t="shared" si="22"/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3180</v>
      </c>
      <c r="BO46" s="121">
        <f t="shared" si="23"/>
        <v>0</v>
      </c>
      <c r="BP46" s="121">
        <f t="shared" si="24"/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 t="shared" si="25"/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 t="shared" si="26"/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17538</v>
      </c>
      <c r="CF46" s="121">
        <v>0</v>
      </c>
      <c r="CG46" s="121">
        <v>0</v>
      </c>
      <c r="CH46" s="121">
        <f t="shared" si="27"/>
        <v>0</v>
      </c>
      <c r="CI46" s="121">
        <f t="shared" si="32"/>
        <v>0</v>
      </c>
      <c r="CJ46" s="121">
        <f t="shared" si="32"/>
        <v>0</v>
      </c>
      <c r="CK46" s="121">
        <f t="shared" si="32"/>
        <v>0</v>
      </c>
      <c r="CL46" s="121">
        <f t="shared" si="32"/>
        <v>0</v>
      </c>
      <c r="CM46" s="121">
        <f t="shared" si="32"/>
        <v>0</v>
      </c>
      <c r="CN46" s="121">
        <f t="shared" si="32"/>
        <v>0</v>
      </c>
      <c r="CO46" s="121">
        <f t="shared" si="32"/>
        <v>0</v>
      </c>
      <c r="CP46" s="121">
        <f t="shared" si="32"/>
        <v>20233</v>
      </c>
      <c r="CQ46" s="121">
        <f t="shared" si="32"/>
        <v>46222</v>
      </c>
      <c r="CR46" s="121">
        <f t="shared" si="32"/>
        <v>10988</v>
      </c>
      <c r="CS46" s="121">
        <f t="shared" si="32"/>
        <v>7649</v>
      </c>
      <c r="CT46" s="121">
        <f t="shared" si="32"/>
        <v>3339</v>
      </c>
      <c r="CU46" s="121">
        <f t="shared" si="32"/>
        <v>0</v>
      </c>
      <c r="CV46" s="121">
        <f t="shared" si="32"/>
        <v>0</v>
      </c>
      <c r="CW46" s="121">
        <f t="shared" si="32"/>
        <v>4697</v>
      </c>
      <c r="CX46" s="121">
        <f t="shared" si="32"/>
        <v>4697</v>
      </c>
      <c r="CY46" s="121">
        <f t="shared" si="34"/>
        <v>0</v>
      </c>
      <c r="CZ46" s="121">
        <f t="shared" si="34"/>
        <v>0</v>
      </c>
      <c r="DA46" s="121">
        <f t="shared" si="34"/>
        <v>10854</v>
      </c>
      <c r="DB46" s="121">
        <f t="shared" si="34"/>
        <v>19683</v>
      </c>
      <c r="DC46" s="121">
        <f t="shared" si="34"/>
        <v>17376</v>
      </c>
      <c r="DD46" s="121">
        <f t="shared" si="34"/>
        <v>1761</v>
      </c>
      <c r="DE46" s="121">
        <f t="shared" si="33"/>
        <v>546</v>
      </c>
      <c r="DF46" s="121">
        <f t="shared" si="33"/>
        <v>0</v>
      </c>
      <c r="DG46" s="121">
        <f t="shared" si="33"/>
        <v>102058</v>
      </c>
      <c r="DH46" s="121">
        <f t="shared" si="33"/>
        <v>0</v>
      </c>
      <c r="DI46" s="121">
        <f t="shared" si="33"/>
        <v>1819</v>
      </c>
      <c r="DJ46" s="121">
        <f t="shared" si="33"/>
        <v>48041</v>
      </c>
    </row>
    <row r="47" spans="1:114" s="136" customFormat="1" ht="13.5" customHeight="1" x14ac:dyDescent="0.15">
      <c r="A47" s="119" t="s">
        <v>23</v>
      </c>
      <c r="B47" s="120" t="s">
        <v>464</v>
      </c>
      <c r="C47" s="119" t="s">
        <v>465</v>
      </c>
      <c r="D47" s="121">
        <f t="shared" si="8"/>
        <v>40193</v>
      </c>
      <c r="E47" s="121">
        <f t="shared" si="9"/>
        <v>3383</v>
      </c>
      <c r="F47" s="121">
        <v>0</v>
      </c>
      <c r="G47" s="121">
        <v>0</v>
      </c>
      <c r="H47" s="121">
        <v>0</v>
      </c>
      <c r="I47" s="121">
        <v>3383</v>
      </c>
      <c r="J47" s="122" t="s">
        <v>483</v>
      </c>
      <c r="K47" s="121">
        <v>0</v>
      </c>
      <c r="L47" s="121">
        <v>36810</v>
      </c>
      <c r="M47" s="121">
        <f t="shared" si="10"/>
        <v>5008</v>
      </c>
      <c r="N47" s="121">
        <f t="shared" si="11"/>
        <v>0</v>
      </c>
      <c r="O47" s="121">
        <v>0</v>
      </c>
      <c r="P47" s="121">
        <v>0</v>
      </c>
      <c r="Q47" s="121">
        <v>0</v>
      </c>
      <c r="R47" s="121">
        <v>0</v>
      </c>
      <c r="S47" s="122" t="s">
        <v>483</v>
      </c>
      <c r="T47" s="121">
        <v>0</v>
      </c>
      <c r="U47" s="121">
        <v>5008</v>
      </c>
      <c r="V47" s="121">
        <f t="shared" si="31"/>
        <v>45201</v>
      </c>
      <c r="W47" s="121">
        <f t="shared" si="31"/>
        <v>3383</v>
      </c>
      <c r="X47" s="121">
        <f t="shared" si="31"/>
        <v>0</v>
      </c>
      <c r="Y47" s="121">
        <f t="shared" si="31"/>
        <v>0</v>
      </c>
      <c r="Z47" s="121">
        <f t="shared" si="31"/>
        <v>0</v>
      </c>
      <c r="AA47" s="121">
        <f t="shared" si="31"/>
        <v>3383</v>
      </c>
      <c r="AB47" s="122" t="str">
        <f t="shared" si="12"/>
        <v>-</v>
      </c>
      <c r="AC47" s="121">
        <f t="shared" si="13"/>
        <v>0</v>
      </c>
      <c r="AD47" s="121">
        <f t="shared" si="13"/>
        <v>41818</v>
      </c>
      <c r="AE47" s="121">
        <f t="shared" si="14"/>
        <v>0</v>
      </c>
      <c r="AF47" s="121">
        <f t="shared" si="15"/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4121</v>
      </c>
      <c r="AM47" s="121">
        <f t="shared" si="16"/>
        <v>14888</v>
      </c>
      <c r="AN47" s="121">
        <f t="shared" si="17"/>
        <v>9943</v>
      </c>
      <c r="AO47" s="121">
        <v>8656</v>
      </c>
      <c r="AP47" s="121">
        <v>1287</v>
      </c>
      <c r="AQ47" s="121">
        <v>0</v>
      </c>
      <c r="AR47" s="121">
        <v>0</v>
      </c>
      <c r="AS47" s="121">
        <f t="shared" si="18"/>
        <v>753</v>
      </c>
      <c r="AT47" s="121">
        <v>753</v>
      </c>
      <c r="AU47" s="121">
        <v>0</v>
      </c>
      <c r="AV47" s="121">
        <v>0</v>
      </c>
      <c r="AW47" s="121">
        <v>0</v>
      </c>
      <c r="AX47" s="121">
        <f t="shared" si="19"/>
        <v>4192</v>
      </c>
      <c r="AY47" s="121">
        <v>4192</v>
      </c>
      <c r="AZ47" s="121">
        <v>0</v>
      </c>
      <c r="BA47" s="121">
        <v>0</v>
      </c>
      <c r="BB47" s="121">
        <v>0</v>
      </c>
      <c r="BC47" s="121">
        <v>20429</v>
      </c>
      <c r="BD47" s="121">
        <v>0</v>
      </c>
      <c r="BE47" s="121">
        <v>755</v>
      </c>
      <c r="BF47" s="121">
        <f t="shared" si="20"/>
        <v>15643</v>
      </c>
      <c r="BG47" s="121">
        <f t="shared" si="21"/>
        <v>0</v>
      </c>
      <c r="BH47" s="121">
        <f t="shared" si="22"/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769</v>
      </c>
      <c r="BO47" s="121">
        <f t="shared" si="23"/>
        <v>0</v>
      </c>
      <c r="BP47" s="121">
        <f t="shared" si="24"/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 t="shared" si="25"/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 t="shared" si="26"/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4239</v>
      </c>
      <c r="CF47" s="121">
        <v>0</v>
      </c>
      <c r="CG47" s="121">
        <v>0</v>
      </c>
      <c r="CH47" s="121">
        <f t="shared" si="27"/>
        <v>0</v>
      </c>
      <c r="CI47" s="121">
        <f t="shared" si="32"/>
        <v>0</v>
      </c>
      <c r="CJ47" s="121">
        <f t="shared" si="32"/>
        <v>0</v>
      </c>
      <c r="CK47" s="121">
        <f t="shared" si="32"/>
        <v>0</v>
      </c>
      <c r="CL47" s="121">
        <f t="shared" si="32"/>
        <v>0</v>
      </c>
      <c r="CM47" s="121">
        <f t="shared" si="32"/>
        <v>0</v>
      </c>
      <c r="CN47" s="121">
        <f t="shared" si="32"/>
        <v>0</v>
      </c>
      <c r="CO47" s="121">
        <f t="shared" si="32"/>
        <v>0</v>
      </c>
      <c r="CP47" s="121">
        <f t="shared" si="32"/>
        <v>4890</v>
      </c>
      <c r="CQ47" s="121">
        <f t="shared" si="32"/>
        <v>14888</v>
      </c>
      <c r="CR47" s="121">
        <f t="shared" si="32"/>
        <v>9943</v>
      </c>
      <c r="CS47" s="121">
        <f t="shared" si="32"/>
        <v>8656</v>
      </c>
      <c r="CT47" s="121">
        <f t="shared" si="32"/>
        <v>1287</v>
      </c>
      <c r="CU47" s="121">
        <f t="shared" si="32"/>
        <v>0</v>
      </c>
      <c r="CV47" s="121">
        <f t="shared" si="32"/>
        <v>0</v>
      </c>
      <c r="CW47" s="121">
        <f t="shared" si="32"/>
        <v>753</v>
      </c>
      <c r="CX47" s="121">
        <f t="shared" si="32"/>
        <v>753</v>
      </c>
      <c r="CY47" s="121">
        <f t="shared" si="34"/>
        <v>0</v>
      </c>
      <c r="CZ47" s="121">
        <f t="shared" si="34"/>
        <v>0</v>
      </c>
      <c r="DA47" s="121">
        <f t="shared" si="34"/>
        <v>0</v>
      </c>
      <c r="DB47" s="121">
        <f t="shared" si="34"/>
        <v>4192</v>
      </c>
      <c r="DC47" s="121">
        <f t="shared" si="34"/>
        <v>4192</v>
      </c>
      <c r="DD47" s="121">
        <f t="shared" si="34"/>
        <v>0</v>
      </c>
      <c r="DE47" s="121">
        <f t="shared" si="33"/>
        <v>0</v>
      </c>
      <c r="DF47" s="121">
        <f t="shared" si="33"/>
        <v>0</v>
      </c>
      <c r="DG47" s="121">
        <f t="shared" si="33"/>
        <v>24668</v>
      </c>
      <c r="DH47" s="121">
        <f t="shared" si="33"/>
        <v>0</v>
      </c>
      <c r="DI47" s="121">
        <f t="shared" si="33"/>
        <v>755</v>
      </c>
      <c r="DJ47" s="121">
        <f t="shared" si="33"/>
        <v>15643</v>
      </c>
    </row>
    <row r="48" spans="1:114" s="136" customFormat="1" ht="13.5" customHeight="1" x14ac:dyDescent="0.15">
      <c r="A48" s="119" t="s">
        <v>23</v>
      </c>
      <c r="B48" s="120" t="s">
        <v>467</v>
      </c>
      <c r="C48" s="119" t="s">
        <v>468</v>
      </c>
      <c r="D48" s="121">
        <f t="shared" si="8"/>
        <v>217410</v>
      </c>
      <c r="E48" s="121">
        <f t="shared" si="9"/>
        <v>35476</v>
      </c>
      <c r="F48" s="121">
        <v>0</v>
      </c>
      <c r="G48" s="121">
        <v>0</v>
      </c>
      <c r="H48" s="121">
        <v>0</v>
      </c>
      <c r="I48" s="121">
        <v>34306</v>
      </c>
      <c r="J48" s="122" t="s">
        <v>483</v>
      </c>
      <c r="K48" s="121">
        <v>1170</v>
      </c>
      <c r="L48" s="121">
        <v>181934</v>
      </c>
      <c r="M48" s="121">
        <f t="shared" si="10"/>
        <v>30275</v>
      </c>
      <c r="N48" s="121">
        <f t="shared" si="11"/>
        <v>0</v>
      </c>
      <c r="O48" s="121">
        <v>0</v>
      </c>
      <c r="P48" s="121">
        <v>0</v>
      </c>
      <c r="Q48" s="121">
        <v>0</v>
      </c>
      <c r="R48" s="121">
        <v>0</v>
      </c>
      <c r="S48" s="122" t="s">
        <v>483</v>
      </c>
      <c r="T48" s="121">
        <v>0</v>
      </c>
      <c r="U48" s="121">
        <v>30275</v>
      </c>
      <c r="V48" s="121">
        <f t="shared" si="31"/>
        <v>247685</v>
      </c>
      <c r="W48" s="121">
        <f t="shared" si="31"/>
        <v>35476</v>
      </c>
      <c r="X48" s="121">
        <f t="shared" si="31"/>
        <v>0</v>
      </c>
      <c r="Y48" s="121">
        <f t="shared" si="31"/>
        <v>0</v>
      </c>
      <c r="Z48" s="121">
        <f t="shared" si="31"/>
        <v>0</v>
      </c>
      <c r="AA48" s="121">
        <f t="shared" si="31"/>
        <v>34306</v>
      </c>
      <c r="AB48" s="122" t="str">
        <f t="shared" si="12"/>
        <v>-</v>
      </c>
      <c r="AC48" s="121">
        <f t="shared" si="13"/>
        <v>1170</v>
      </c>
      <c r="AD48" s="121">
        <f t="shared" si="13"/>
        <v>212209</v>
      </c>
      <c r="AE48" s="121">
        <f t="shared" si="14"/>
        <v>0</v>
      </c>
      <c r="AF48" s="121">
        <f t="shared" si="15"/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24919</v>
      </c>
      <c r="AM48" s="121">
        <f t="shared" si="16"/>
        <v>68981</v>
      </c>
      <c r="AN48" s="121">
        <f t="shared" si="17"/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f t="shared" si="18"/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f t="shared" si="19"/>
        <v>68981</v>
      </c>
      <c r="AY48" s="121">
        <v>68518</v>
      </c>
      <c r="AZ48" s="121">
        <v>0</v>
      </c>
      <c r="BA48" s="121">
        <v>463</v>
      </c>
      <c r="BB48" s="121">
        <v>0</v>
      </c>
      <c r="BC48" s="121">
        <v>123510</v>
      </c>
      <c r="BD48" s="121">
        <v>0</v>
      </c>
      <c r="BE48" s="121">
        <v>0</v>
      </c>
      <c r="BF48" s="121">
        <f t="shared" si="20"/>
        <v>68981</v>
      </c>
      <c r="BG48" s="121">
        <f t="shared" si="21"/>
        <v>0</v>
      </c>
      <c r="BH48" s="121">
        <f t="shared" si="22"/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4646</v>
      </c>
      <c r="BO48" s="121">
        <f t="shared" si="23"/>
        <v>0</v>
      </c>
      <c r="BP48" s="121">
        <f t="shared" si="24"/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f t="shared" si="25"/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 t="shared" si="26"/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25629</v>
      </c>
      <c r="CF48" s="121">
        <v>0</v>
      </c>
      <c r="CG48" s="121">
        <v>0</v>
      </c>
      <c r="CH48" s="121">
        <f t="shared" si="27"/>
        <v>0</v>
      </c>
      <c r="CI48" s="121">
        <f t="shared" si="32"/>
        <v>0</v>
      </c>
      <c r="CJ48" s="121">
        <f t="shared" si="32"/>
        <v>0</v>
      </c>
      <c r="CK48" s="121">
        <f t="shared" si="32"/>
        <v>0</v>
      </c>
      <c r="CL48" s="121">
        <f t="shared" si="32"/>
        <v>0</v>
      </c>
      <c r="CM48" s="121">
        <f t="shared" si="32"/>
        <v>0</v>
      </c>
      <c r="CN48" s="121">
        <f t="shared" si="32"/>
        <v>0</v>
      </c>
      <c r="CO48" s="121">
        <f t="shared" si="32"/>
        <v>0</v>
      </c>
      <c r="CP48" s="121">
        <f t="shared" si="32"/>
        <v>29565</v>
      </c>
      <c r="CQ48" s="121">
        <f t="shared" si="32"/>
        <v>68981</v>
      </c>
      <c r="CR48" s="121">
        <f t="shared" si="32"/>
        <v>0</v>
      </c>
      <c r="CS48" s="121">
        <f t="shared" si="32"/>
        <v>0</v>
      </c>
      <c r="CT48" s="121">
        <f t="shared" si="32"/>
        <v>0</v>
      </c>
      <c r="CU48" s="121">
        <f t="shared" si="32"/>
        <v>0</v>
      </c>
      <c r="CV48" s="121">
        <f t="shared" si="32"/>
        <v>0</v>
      </c>
      <c r="CW48" s="121">
        <f t="shared" si="32"/>
        <v>0</v>
      </c>
      <c r="CX48" s="121">
        <f t="shared" ref="CX48:CX49" si="35">SUM(AT48,+BV48)</f>
        <v>0</v>
      </c>
      <c r="CY48" s="121">
        <f t="shared" si="34"/>
        <v>0</v>
      </c>
      <c r="CZ48" s="121">
        <f t="shared" si="34"/>
        <v>0</v>
      </c>
      <c r="DA48" s="121">
        <f t="shared" si="34"/>
        <v>0</v>
      </c>
      <c r="DB48" s="121">
        <f t="shared" si="34"/>
        <v>68981</v>
      </c>
      <c r="DC48" s="121">
        <f t="shared" si="34"/>
        <v>68518</v>
      </c>
      <c r="DD48" s="121">
        <f t="shared" si="34"/>
        <v>0</v>
      </c>
      <c r="DE48" s="121">
        <f t="shared" si="33"/>
        <v>463</v>
      </c>
      <c r="DF48" s="121">
        <f t="shared" si="33"/>
        <v>0</v>
      </c>
      <c r="DG48" s="121">
        <f t="shared" si="33"/>
        <v>149139</v>
      </c>
      <c r="DH48" s="121">
        <f t="shared" si="33"/>
        <v>0</v>
      </c>
      <c r="DI48" s="121">
        <f t="shared" si="33"/>
        <v>0</v>
      </c>
      <c r="DJ48" s="121">
        <f t="shared" si="33"/>
        <v>68981</v>
      </c>
    </row>
    <row r="49" spans="1:114" s="136" customFormat="1" ht="13.5" customHeight="1" x14ac:dyDescent="0.15">
      <c r="A49" s="119" t="s">
        <v>23</v>
      </c>
      <c r="B49" s="120" t="s">
        <v>470</v>
      </c>
      <c r="C49" s="119" t="s">
        <v>471</v>
      </c>
      <c r="D49" s="121">
        <f t="shared" si="8"/>
        <v>35652</v>
      </c>
      <c r="E49" s="121">
        <f t="shared" si="9"/>
        <v>5659</v>
      </c>
      <c r="F49" s="121">
        <v>0</v>
      </c>
      <c r="G49" s="121">
        <v>0</v>
      </c>
      <c r="H49" s="121">
        <v>0</v>
      </c>
      <c r="I49" s="121">
        <v>5040</v>
      </c>
      <c r="J49" s="122" t="s">
        <v>483</v>
      </c>
      <c r="K49" s="121">
        <v>619</v>
      </c>
      <c r="L49" s="121">
        <v>29993</v>
      </c>
      <c r="M49" s="121">
        <f t="shared" si="10"/>
        <v>4417</v>
      </c>
      <c r="N49" s="121">
        <f t="shared" si="11"/>
        <v>0</v>
      </c>
      <c r="O49" s="121">
        <v>0</v>
      </c>
      <c r="P49" s="121">
        <v>0</v>
      </c>
      <c r="Q49" s="121">
        <v>0</v>
      </c>
      <c r="R49" s="121">
        <v>0</v>
      </c>
      <c r="S49" s="122" t="s">
        <v>483</v>
      </c>
      <c r="T49" s="121">
        <v>0</v>
      </c>
      <c r="U49" s="121">
        <v>4417</v>
      </c>
      <c r="V49" s="121">
        <f t="shared" si="31"/>
        <v>40069</v>
      </c>
      <c r="W49" s="121">
        <f t="shared" si="31"/>
        <v>5659</v>
      </c>
      <c r="X49" s="121">
        <f t="shared" si="31"/>
        <v>0</v>
      </c>
      <c r="Y49" s="121">
        <f t="shared" si="31"/>
        <v>0</v>
      </c>
      <c r="Z49" s="121">
        <f t="shared" si="31"/>
        <v>0</v>
      </c>
      <c r="AA49" s="121">
        <f t="shared" si="31"/>
        <v>5040</v>
      </c>
      <c r="AB49" s="122" t="str">
        <f t="shared" si="12"/>
        <v>-</v>
      </c>
      <c r="AC49" s="121">
        <f t="shared" si="13"/>
        <v>619</v>
      </c>
      <c r="AD49" s="121">
        <f t="shared" si="13"/>
        <v>34410</v>
      </c>
      <c r="AE49" s="121">
        <f t="shared" si="14"/>
        <v>0</v>
      </c>
      <c r="AF49" s="121">
        <f t="shared" si="15"/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f t="shared" si="16"/>
        <v>35652</v>
      </c>
      <c r="AN49" s="121">
        <f t="shared" si="17"/>
        <v>19580</v>
      </c>
      <c r="AO49" s="121">
        <v>6766</v>
      </c>
      <c r="AP49" s="121">
        <v>12814</v>
      </c>
      <c r="AQ49" s="121">
        <v>0</v>
      </c>
      <c r="AR49" s="121">
        <v>0</v>
      </c>
      <c r="AS49" s="121">
        <f t="shared" si="18"/>
        <v>1730</v>
      </c>
      <c r="AT49" s="121">
        <v>0</v>
      </c>
      <c r="AU49" s="121">
        <v>1341</v>
      </c>
      <c r="AV49" s="121">
        <v>389</v>
      </c>
      <c r="AW49" s="121">
        <v>0</v>
      </c>
      <c r="AX49" s="121">
        <f t="shared" si="19"/>
        <v>14342</v>
      </c>
      <c r="AY49" s="121">
        <v>0</v>
      </c>
      <c r="AZ49" s="121">
        <v>14342</v>
      </c>
      <c r="BA49" s="121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f t="shared" si="20"/>
        <v>35652</v>
      </c>
      <c r="BG49" s="121">
        <f t="shared" si="21"/>
        <v>0</v>
      </c>
      <c r="BH49" s="121">
        <f t="shared" si="22"/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f t="shared" si="23"/>
        <v>4417</v>
      </c>
      <c r="BP49" s="121">
        <f t="shared" si="24"/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f t="shared" si="25"/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 t="shared" si="26"/>
        <v>4417</v>
      </c>
      <c r="CA49" s="121">
        <v>0</v>
      </c>
      <c r="CB49" s="121">
        <v>4417</v>
      </c>
      <c r="CC49" s="121">
        <v>0</v>
      </c>
      <c r="CD49" s="121">
        <v>0</v>
      </c>
      <c r="CE49" s="121">
        <v>0</v>
      </c>
      <c r="CF49" s="121">
        <v>0</v>
      </c>
      <c r="CG49" s="121">
        <v>0</v>
      </c>
      <c r="CH49" s="121">
        <f t="shared" si="27"/>
        <v>4417</v>
      </c>
      <c r="CI49" s="121">
        <f t="shared" ref="CI49:CW49" si="36">SUM(AE49,+BG49)</f>
        <v>0</v>
      </c>
      <c r="CJ49" s="121">
        <f t="shared" si="36"/>
        <v>0</v>
      </c>
      <c r="CK49" s="121">
        <f t="shared" si="36"/>
        <v>0</v>
      </c>
      <c r="CL49" s="121">
        <f t="shared" si="36"/>
        <v>0</v>
      </c>
      <c r="CM49" s="121">
        <f t="shared" si="36"/>
        <v>0</v>
      </c>
      <c r="CN49" s="121">
        <f t="shared" si="36"/>
        <v>0</v>
      </c>
      <c r="CO49" s="121">
        <f t="shared" si="36"/>
        <v>0</v>
      </c>
      <c r="CP49" s="121">
        <f t="shared" si="36"/>
        <v>0</v>
      </c>
      <c r="CQ49" s="121">
        <f t="shared" si="36"/>
        <v>40069</v>
      </c>
      <c r="CR49" s="121">
        <f t="shared" si="36"/>
        <v>19580</v>
      </c>
      <c r="CS49" s="121">
        <f t="shared" si="36"/>
        <v>6766</v>
      </c>
      <c r="CT49" s="121">
        <f t="shared" si="36"/>
        <v>12814</v>
      </c>
      <c r="CU49" s="121">
        <f t="shared" si="36"/>
        <v>0</v>
      </c>
      <c r="CV49" s="121">
        <f t="shared" si="36"/>
        <v>0</v>
      </c>
      <c r="CW49" s="121">
        <f t="shared" si="36"/>
        <v>1730</v>
      </c>
      <c r="CX49" s="121">
        <f t="shared" si="35"/>
        <v>0</v>
      </c>
      <c r="CY49" s="121">
        <f t="shared" si="34"/>
        <v>1341</v>
      </c>
      <c r="CZ49" s="121">
        <f t="shared" si="34"/>
        <v>389</v>
      </c>
      <c r="DA49" s="121">
        <f t="shared" si="34"/>
        <v>0</v>
      </c>
      <c r="DB49" s="121">
        <f t="shared" si="34"/>
        <v>18759</v>
      </c>
      <c r="DC49" s="121">
        <f t="shared" si="34"/>
        <v>0</v>
      </c>
      <c r="DD49" s="121">
        <f t="shared" si="34"/>
        <v>18759</v>
      </c>
      <c r="DE49" s="121">
        <f t="shared" si="33"/>
        <v>0</v>
      </c>
      <c r="DF49" s="121">
        <f t="shared" si="33"/>
        <v>0</v>
      </c>
      <c r="DG49" s="121">
        <f t="shared" si="33"/>
        <v>0</v>
      </c>
      <c r="DH49" s="121">
        <f t="shared" si="33"/>
        <v>0</v>
      </c>
      <c r="DI49" s="121">
        <f t="shared" si="33"/>
        <v>0</v>
      </c>
      <c r="DJ49" s="121">
        <f t="shared" si="33"/>
        <v>40069</v>
      </c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998" man="1"/>
    <brk id="30" min="1" max="998" man="1"/>
    <brk id="38" min="1" max="998" man="1"/>
    <brk id="66" min="1" max="998" man="1"/>
    <brk id="94" min="1" max="99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CE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CI15" sqref="CI15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>
        <f>COUNTA(A:A) - 3</f>
        <v>9</v>
      </c>
      <c r="C1" s="51">
        <f>SUBTOTAL(3,A:A ) - 2</f>
        <v>10</v>
      </c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7" t="s">
        <v>53</v>
      </c>
      <c r="B2" s="157" t="s">
        <v>54</v>
      </c>
      <c r="C2" s="159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8"/>
      <c r="B3" s="158"/>
      <c r="C3" s="160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8"/>
      <c r="B4" s="158"/>
      <c r="C4" s="160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1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1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6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8"/>
      <c r="B5" s="158"/>
      <c r="C5" s="160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6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6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6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8"/>
      <c r="B6" s="158"/>
      <c r="C6" s="160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岐阜県</v>
      </c>
      <c r="B7" s="139" t="str">
        <f>'廃棄物事業経費（市町村）'!B7</f>
        <v>21000</v>
      </c>
      <c r="C7" s="138" t="s">
        <v>33</v>
      </c>
      <c r="D7" s="140">
        <f>SUM(E7,+L7)</f>
        <v>2741186</v>
      </c>
      <c r="E7" s="140">
        <f>SUM(F7:I7)+K7</f>
        <v>2685562</v>
      </c>
      <c r="F7" s="140">
        <f t="shared" ref="F7:L7" si="0">SUM(F$8:F$1000)</f>
        <v>573496</v>
      </c>
      <c r="G7" s="140">
        <f t="shared" si="0"/>
        <v>0</v>
      </c>
      <c r="H7" s="140">
        <f t="shared" si="0"/>
        <v>860000</v>
      </c>
      <c r="I7" s="140">
        <f t="shared" si="0"/>
        <v>656675</v>
      </c>
      <c r="J7" s="140">
        <f t="shared" si="0"/>
        <v>4535834</v>
      </c>
      <c r="K7" s="140">
        <f t="shared" si="0"/>
        <v>595391</v>
      </c>
      <c r="L7" s="140">
        <f t="shared" si="0"/>
        <v>55624</v>
      </c>
      <c r="M7" s="140">
        <f>SUM(N7,+U7)</f>
        <v>255243</v>
      </c>
      <c r="N7" s="140">
        <f>SUM(O7:R7,T7)</f>
        <v>95713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75463</v>
      </c>
      <c r="S7" s="140">
        <f t="shared" si="1"/>
        <v>1692683</v>
      </c>
      <c r="T7" s="140">
        <f t="shared" si="1"/>
        <v>20250</v>
      </c>
      <c r="U7" s="140">
        <f t="shared" si="1"/>
        <v>159530</v>
      </c>
      <c r="V7" s="140">
        <f t="shared" ref="V7:AD16" si="2">+SUM(D7,M7)</f>
        <v>2996429</v>
      </c>
      <c r="W7" s="140">
        <f t="shared" si="2"/>
        <v>2781275</v>
      </c>
      <c r="X7" s="140">
        <f t="shared" si="2"/>
        <v>573496</v>
      </c>
      <c r="Y7" s="140">
        <f t="shared" si="2"/>
        <v>0</v>
      </c>
      <c r="Z7" s="140">
        <f t="shared" si="2"/>
        <v>860000</v>
      </c>
      <c r="AA7" s="140">
        <f t="shared" si="2"/>
        <v>732138</v>
      </c>
      <c r="AB7" s="140">
        <f t="shared" si="2"/>
        <v>6228517</v>
      </c>
      <c r="AC7" s="140">
        <f t="shared" si="2"/>
        <v>615641</v>
      </c>
      <c r="AD7" s="140">
        <f t="shared" si="2"/>
        <v>215154</v>
      </c>
      <c r="AE7" s="140">
        <f>SUM(AF7,+AK7)</f>
        <v>2107367</v>
      </c>
      <c r="AF7" s="140">
        <f>SUM(AG7:AJ7)</f>
        <v>2087261</v>
      </c>
      <c r="AG7" s="140">
        <f>SUM(AG$8:AG$1000)</f>
        <v>0</v>
      </c>
      <c r="AH7" s="140">
        <f>SUM(AH$8:AH$1000)</f>
        <v>2027572</v>
      </c>
      <c r="AI7" s="140">
        <f>SUM(AI$8:AI$1000)</f>
        <v>59689</v>
      </c>
      <c r="AJ7" s="140">
        <f>SUM(AJ$8:AJ$1000)</f>
        <v>0</v>
      </c>
      <c r="AK7" s="140">
        <f>SUM(AK$8:AK$1000)</f>
        <v>20106</v>
      </c>
      <c r="AL7" s="143" t="s">
        <v>314</v>
      </c>
      <c r="AM7" s="140">
        <f>SUM(AN7,AS7,AW7,AX7,BD7)</f>
        <v>4763074</v>
      </c>
      <c r="AN7" s="140">
        <f>SUM(AO7:AR7)</f>
        <v>663157</v>
      </c>
      <c r="AO7" s="140">
        <f>SUM(AO$8:AO$1000)</f>
        <v>525184</v>
      </c>
      <c r="AP7" s="140">
        <f>SUM(AP$8:AP$1000)</f>
        <v>0</v>
      </c>
      <c r="AQ7" s="140">
        <f>SUM(AQ$8:AQ$1000)</f>
        <v>137973</v>
      </c>
      <c r="AR7" s="140">
        <f>SUM(AR$8:AR$1000)</f>
        <v>0</v>
      </c>
      <c r="AS7" s="140">
        <f>SUM(AT7:AV7)</f>
        <v>1677864</v>
      </c>
      <c r="AT7" s="140">
        <f>SUM(AT$8:AT$1000)</f>
        <v>0</v>
      </c>
      <c r="AU7" s="140">
        <f>SUM(AU$8:AU$1000)</f>
        <v>1663696</v>
      </c>
      <c r="AV7" s="140">
        <f>SUM(AV$8:AV$1000)</f>
        <v>14168</v>
      </c>
      <c r="AW7" s="140">
        <f>SUM(AW$8:AW$1000)</f>
        <v>12229</v>
      </c>
      <c r="AX7" s="140">
        <f>SUM(AY7:BB7)</f>
        <v>2403320</v>
      </c>
      <c r="AY7" s="140">
        <f t="shared" ref="AY7:BE7" si="3">SUM(AY$8:AY$1000)</f>
        <v>16753</v>
      </c>
      <c r="AZ7" s="140">
        <f t="shared" si="3"/>
        <v>2257721</v>
      </c>
      <c r="BA7" s="140">
        <f t="shared" si="3"/>
        <v>111099</v>
      </c>
      <c r="BB7" s="140">
        <f t="shared" si="3"/>
        <v>17747</v>
      </c>
      <c r="BC7" s="143" t="s">
        <v>315</v>
      </c>
      <c r="BD7" s="140">
        <f t="shared" si="3"/>
        <v>6504</v>
      </c>
      <c r="BE7" s="140">
        <f t="shared" si="3"/>
        <v>406579</v>
      </c>
      <c r="BF7" s="140">
        <f>SUM(AE7,+AM7,+BE7)</f>
        <v>7277020</v>
      </c>
      <c r="BG7" s="140">
        <f>SUM(BH7,+BM7)</f>
        <v>86443</v>
      </c>
      <c r="BH7" s="140">
        <f>SUM(BI7:BL7)</f>
        <v>82771</v>
      </c>
      <c r="BI7" s="140">
        <f>SUM(BI$8:BI$1000)</f>
        <v>0</v>
      </c>
      <c r="BJ7" s="140">
        <f>SUM(BJ$8:BJ$1000)</f>
        <v>82771</v>
      </c>
      <c r="BK7" s="140">
        <f>SUM(BK$8:BK$1000)</f>
        <v>0</v>
      </c>
      <c r="BL7" s="140">
        <f>SUM(BL$8:BL$1000)</f>
        <v>0</v>
      </c>
      <c r="BM7" s="140">
        <f>SUM(BM$8:BM$1000)</f>
        <v>3672</v>
      </c>
      <c r="BN7" s="143" t="s">
        <v>314</v>
      </c>
      <c r="BO7" s="140">
        <f>SUM(BP7,BU7,BY7,BZ7,CF7)</f>
        <v>1375950</v>
      </c>
      <c r="BP7" s="140">
        <f>SUM(BQ7:BT7)</f>
        <v>419978</v>
      </c>
      <c r="BQ7" s="140">
        <f>SUM(BQ$8:BQ$1000)</f>
        <v>239474</v>
      </c>
      <c r="BR7" s="140">
        <f>SUM(BR$8:BR$1000)</f>
        <v>0</v>
      </c>
      <c r="BS7" s="140">
        <f>SUM(BS$8:BS$1000)</f>
        <v>180504</v>
      </c>
      <c r="BT7" s="140">
        <f>SUM(BT$8:BT$1000)</f>
        <v>0</v>
      </c>
      <c r="BU7" s="140">
        <f>SUM(BV7:BX7)</f>
        <v>602274</v>
      </c>
      <c r="BV7" s="140">
        <f>SUM(BV$8:BV$1000)</f>
        <v>0</v>
      </c>
      <c r="BW7" s="140">
        <f>SUM(BW$8:BW$1000)</f>
        <v>585070</v>
      </c>
      <c r="BX7" s="140">
        <f>SUM(BX$8:BX$1000)</f>
        <v>17204</v>
      </c>
      <c r="BY7" s="140">
        <f>SUM(BY$8:BY$1000)</f>
        <v>1675</v>
      </c>
      <c r="BZ7" s="140">
        <f>SUM(CA7:CD7)</f>
        <v>346169</v>
      </c>
      <c r="CA7" s="140">
        <f t="shared" ref="CA7:CG7" si="4">SUM(CA$8:CA$1000)</f>
        <v>0</v>
      </c>
      <c r="CB7" s="140">
        <f t="shared" si="4"/>
        <v>323203</v>
      </c>
      <c r="CC7" s="140">
        <f t="shared" si="4"/>
        <v>19883</v>
      </c>
      <c r="CD7" s="140">
        <f t="shared" si="4"/>
        <v>3083</v>
      </c>
      <c r="CE7" s="143" t="s">
        <v>314</v>
      </c>
      <c r="CF7" s="140">
        <f t="shared" si="4"/>
        <v>5854</v>
      </c>
      <c r="CG7" s="140">
        <f t="shared" si="4"/>
        <v>485533</v>
      </c>
      <c r="CH7" s="140">
        <f>SUM(BG7,+BO7,+CG7)</f>
        <v>1947926</v>
      </c>
      <c r="CI7" s="140">
        <f t="shared" ref="CI7:CO16" si="5">SUM(AE7,+BG7)</f>
        <v>2193810</v>
      </c>
      <c r="CJ7" s="140">
        <f t="shared" si="5"/>
        <v>2170032</v>
      </c>
      <c r="CK7" s="140">
        <f t="shared" si="5"/>
        <v>0</v>
      </c>
      <c r="CL7" s="140">
        <f t="shared" si="5"/>
        <v>2110343</v>
      </c>
      <c r="CM7" s="140">
        <f t="shared" si="5"/>
        <v>59689</v>
      </c>
      <c r="CN7" s="140">
        <f t="shared" si="5"/>
        <v>0</v>
      </c>
      <c r="CO7" s="140">
        <f t="shared" si="5"/>
        <v>23778</v>
      </c>
      <c r="CP7" s="143" t="s">
        <v>314</v>
      </c>
      <c r="CQ7" s="140">
        <f t="shared" ref="CQ7:DF16" si="6">SUM(AM7,+BO7)</f>
        <v>6139024</v>
      </c>
      <c r="CR7" s="140">
        <f t="shared" si="6"/>
        <v>1083135</v>
      </c>
      <c r="CS7" s="140">
        <f t="shared" si="6"/>
        <v>764658</v>
      </c>
      <c r="CT7" s="140">
        <f t="shared" si="6"/>
        <v>0</v>
      </c>
      <c r="CU7" s="140">
        <f t="shared" si="6"/>
        <v>318477</v>
      </c>
      <c r="CV7" s="140">
        <f t="shared" si="6"/>
        <v>0</v>
      </c>
      <c r="CW7" s="140">
        <f t="shared" si="6"/>
        <v>2280138</v>
      </c>
      <c r="CX7" s="140">
        <f t="shared" si="6"/>
        <v>0</v>
      </c>
      <c r="CY7" s="140">
        <f t="shared" si="6"/>
        <v>2248766</v>
      </c>
      <c r="CZ7" s="140">
        <f t="shared" si="6"/>
        <v>31372</v>
      </c>
      <c r="DA7" s="140">
        <f t="shared" si="6"/>
        <v>13904</v>
      </c>
      <c r="DB7" s="140">
        <f t="shared" si="6"/>
        <v>2749489</v>
      </c>
      <c r="DC7" s="140">
        <f t="shared" si="6"/>
        <v>16753</v>
      </c>
      <c r="DD7" s="140">
        <f t="shared" si="6"/>
        <v>2580924</v>
      </c>
      <c r="DE7" s="140">
        <f t="shared" si="6"/>
        <v>130982</v>
      </c>
      <c r="DF7" s="140">
        <f t="shared" si="6"/>
        <v>20830</v>
      </c>
      <c r="DG7" s="143" t="s">
        <v>314</v>
      </c>
      <c r="DH7" s="140">
        <f>SUM(BD7,+CF7)</f>
        <v>12358</v>
      </c>
      <c r="DI7" s="140">
        <f>SUM(BE7,+CG7)</f>
        <v>892112</v>
      </c>
      <c r="DJ7" s="140">
        <f>SUM(BF7,+CH7)</f>
        <v>9224946</v>
      </c>
    </row>
    <row r="8" spans="1:114" s="136" customFormat="1" ht="13.5" customHeight="1" x14ac:dyDescent="0.15">
      <c r="A8" s="119" t="s">
        <v>23</v>
      </c>
      <c r="B8" s="120" t="s">
        <v>327</v>
      </c>
      <c r="C8" s="119" t="s">
        <v>328</v>
      </c>
      <c r="D8" s="121">
        <f t="shared" ref="D8:D16" si="7">SUM(E8,+L8)</f>
        <v>78299</v>
      </c>
      <c r="E8" s="121">
        <f t="shared" ref="E8:E16" si="8">SUM(F8:I8)+K8</f>
        <v>78299</v>
      </c>
      <c r="F8" s="121">
        <v>0</v>
      </c>
      <c r="G8" s="121">
        <v>0</v>
      </c>
      <c r="H8" s="121">
        <v>0</v>
      </c>
      <c r="I8" s="121">
        <v>14</v>
      </c>
      <c r="J8" s="121">
        <v>52364</v>
      </c>
      <c r="K8" s="121">
        <v>78285</v>
      </c>
      <c r="L8" s="121">
        <v>0</v>
      </c>
      <c r="M8" s="121">
        <f t="shared" ref="M8:M16" si="9">SUM(N8,+U8)</f>
        <v>10630</v>
      </c>
      <c r="N8" s="121">
        <f t="shared" ref="N8:N16" si="10">SUM(O8:R8,T8)</f>
        <v>10630</v>
      </c>
      <c r="O8" s="121">
        <v>0</v>
      </c>
      <c r="P8" s="121">
        <v>0</v>
      </c>
      <c r="Q8" s="121">
        <v>0</v>
      </c>
      <c r="R8" s="121">
        <v>0</v>
      </c>
      <c r="S8" s="121">
        <v>197380</v>
      </c>
      <c r="T8" s="121">
        <v>10630</v>
      </c>
      <c r="U8" s="121">
        <v>0</v>
      </c>
      <c r="V8" s="121">
        <f t="shared" si="2"/>
        <v>88929</v>
      </c>
      <c r="W8" s="121">
        <f t="shared" si="2"/>
        <v>88929</v>
      </c>
      <c r="X8" s="121">
        <f t="shared" si="2"/>
        <v>0</v>
      </c>
      <c r="Y8" s="121">
        <f t="shared" si="2"/>
        <v>0</v>
      </c>
      <c r="Z8" s="121">
        <f t="shared" si="2"/>
        <v>0</v>
      </c>
      <c r="AA8" s="121">
        <f t="shared" si="2"/>
        <v>14</v>
      </c>
      <c r="AB8" s="121">
        <f t="shared" si="2"/>
        <v>249744</v>
      </c>
      <c r="AC8" s="121">
        <f t="shared" si="2"/>
        <v>88915</v>
      </c>
      <c r="AD8" s="121">
        <f t="shared" si="2"/>
        <v>0</v>
      </c>
      <c r="AE8" s="121">
        <f t="shared" ref="AE8:AE16" si="11">SUM(AF8,+AK8)</f>
        <v>20106</v>
      </c>
      <c r="AF8" s="121">
        <f t="shared" ref="AF8:AF16" si="12"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20106</v>
      </c>
      <c r="AL8" s="122" t="s">
        <v>483</v>
      </c>
      <c r="AM8" s="121">
        <f t="shared" ref="AM8:AM16" si="13">SUM(AN8,AS8,AW8,AX8,BD8)</f>
        <v>110557</v>
      </c>
      <c r="AN8" s="121">
        <f t="shared" ref="AN8:AN16" si="14">SUM(AO8:AR8)</f>
        <v>70443</v>
      </c>
      <c r="AO8" s="121">
        <v>27542</v>
      </c>
      <c r="AP8" s="121">
        <v>0</v>
      </c>
      <c r="AQ8" s="121">
        <v>42901</v>
      </c>
      <c r="AR8" s="121">
        <v>0</v>
      </c>
      <c r="AS8" s="121">
        <f t="shared" ref="AS8:AS16" si="15">SUM(AT8:AV8)</f>
        <v>27046</v>
      </c>
      <c r="AT8" s="121">
        <v>0</v>
      </c>
      <c r="AU8" s="121">
        <v>27046</v>
      </c>
      <c r="AV8" s="121">
        <v>0</v>
      </c>
      <c r="AW8" s="121">
        <v>0</v>
      </c>
      <c r="AX8" s="121">
        <f t="shared" ref="AX8:AX16" si="16">SUM(AY8:BB8)</f>
        <v>13068</v>
      </c>
      <c r="AY8" s="121">
        <v>0</v>
      </c>
      <c r="AZ8" s="121">
        <v>0</v>
      </c>
      <c r="BA8" s="121">
        <v>3310</v>
      </c>
      <c r="BB8" s="121">
        <v>9758</v>
      </c>
      <c r="BC8" s="122" t="s">
        <v>483</v>
      </c>
      <c r="BD8" s="121">
        <v>0</v>
      </c>
      <c r="BE8" s="121">
        <v>0</v>
      </c>
      <c r="BF8" s="121">
        <f t="shared" ref="BF8:BF16" si="17">SUM(AE8,+AM8,+BE8)</f>
        <v>130663</v>
      </c>
      <c r="BG8" s="121">
        <f t="shared" ref="BG8:BG16" si="18">SUM(BH8,+BM8)</f>
        <v>14169</v>
      </c>
      <c r="BH8" s="121">
        <f t="shared" ref="BH8:BH16" si="19">SUM(BI8:BL8)</f>
        <v>14169</v>
      </c>
      <c r="BI8" s="121">
        <v>0</v>
      </c>
      <c r="BJ8" s="121">
        <v>14169</v>
      </c>
      <c r="BK8" s="121">
        <v>0</v>
      </c>
      <c r="BL8" s="121">
        <v>0</v>
      </c>
      <c r="BM8" s="121">
        <v>0</v>
      </c>
      <c r="BN8" s="122" t="s">
        <v>483</v>
      </c>
      <c r="BO8" s="121">
        <f t="shared" ref="BO8:BO16" si="20">SUM(BP8,BU8,BY8,BZ8,CF8)</f>
        <v>193841</v>
      </c>
      <c r="BP8" s="121">
        <f t="shared" ref="BP8:BP16" si="21">SUM(BQ8:BT8)</f>
        <v>103484</v>
      </c>
      <c r="BQ8" s="121">
        <v>27542</v>
      </c>
      <c r="BR8" s="121">
        <v>0</v>
      </c>
      <c r="BS8" s="121">
        <v>75942</v>
      </c>
      <c r="BT8" s="121">
        <v>0</v>
      </c>
      <c r="BU8" s="121">
        <f t="shared" ref="BU8:BU16" si="22">SUM(BV8:BX8)</f>
        <v>48086</v>
      </c>
      <c r="BV8" s="121">
        <v>0</v>
      </c>
      <c r="BW8" s="121">
        <v>48086</v>
      </c>
      <c r="BX8" s="121">
        <v>0</v>
      </c>
      <c r="BY8" s="121">
        <v>0</v>
      </c>
      <c r="BZ8" s="121">
        <f t="shared" ref="BZ8:BZ16" si="23">SUM(CA8:CD8)</f>
        <v>42271</v>
      </c>
      <c r="CA8" s="121">
        <v>0</v>
      </c>
      <c r="CB8" s="121">
        <v>42271</v>
      </c>
      <c r="CC8" s="121">
        <v>0</v>
      </c>
      <c r="CD8" s="121">
        <v>0</v>
      </c>
      <c r="CE8" s="122" t="s">
        <v>483</v>
      </c>
      <c r="CF8" s="121">
        <v>0</v>
      </c>
      <c r="CG8" s="121">
        <v>0</v>
      </c>
      <c r="CH8" s="121">
        <f t="shared" ref="CH8:CH16" si="24">SUM(BG8,+BO8,+CG8)</f>
        <v>208010</v>
      </c>
      <c r="CI8" s="121">
        <f t="shared" si="5"/>
        <v>34275</v>
      </c>
      <c r="CJ8" s="121">
        <f t="shared" si="5"/>
        <v>14169</v>
      </c>
      <c r="CK8" s="121">
        <f t="shared" si="5"/>
        <v>0</v>
      </c>
      <c r="CL8" s="121">
        <f t="shared" si="5"/>
        <v>14169</v>
      </c>
      <c r="CM8" s="121">
        <f t="shared" si="5"/>
        <v>0</v>
      </c>
      <c r="CN8" s="121">
        <f t="shared" si="5"/>
        <v>0</v>
      </c>
      <c r="CO8" s="121">
        <f t="shared" si="5"/>
        <v>20106</v>
      </c>
      <c r="CP8" s="122" t="s">
        <v>483</v>
      </c>
      <c r="CQ8" s="121">
        <f t="shared" si="6"/>
        <v>304398</v>
      </c>
      <c r="CR8" s="121">
        <f t="shared" si="6"/>
        <v>173927</v>
      </c>
      <c r="CS8" s="121">
        <f t="shared" si="6"/>
        <v>55084</v>
      </c>
      <c r="CT8" s="121">
        <f t="shared" si="6"/>
        <v>0</v>
      </c>
      <c r="CU8" s="121">
        <f t="shared" si="6"/>
        <v>118843</v>
      </c>
      <c r="CV8" s="121">
        <f t="shared" si="6"/>
        <v>0</v>
      </c>
      <c r="CW8" s="121">
        <f t="shared" si="6"/>
        <v>75132</v>
      </c>
      <c r="CX8" s="121">
        <f t="shared" si="6"/>
        <v>0</v>
      </c>
      <c r="CY8" s="121">
        <f t="shared" si="6"/>
        <v>75132</v>
      </c>
      <c r="CZ8" s="121">
        <f t="shared" si="6"/>
        <v>0</v>
      </c>
      <c r="DA8" s="121">
        <f t="shared" si="6"/>
        <v>0</v>
      </c>
      <c r="DB8" s="121">
        <f t="shared" si="6"/>
        <v>55339</v>
      </c>
      <c r="DC8" s="121">
        <f t="shared" si="6"/>
        <v>0</v>
      </c>
      <c r="DD8" s="121">
        <f t="shared" si="6"/>
        <v>42271</v>
      </c>
      <c r="DE8" s="121">
        <f t="shared" si="6"/>
        <v>3310</v>
      </c>
      <c r="DF8" s="121">
        <f t="shared" si="6"/>
        <v>9758</v>
      </c>
      <c r="DG8" s="122" t="s">
        <v>483</v>
      </c>
      <c r="DH8" s="121">
        <f t="shared" ref="DH8:DJ16" si="25">SUM(BD8,+CF8)</f>
        <v>0</v>
      </c>
      <c r="DI8" s="121">
        <f t="shared" si="25"/>
        <v>0</v>
      </c>
      <c r="DJ8" s="121">
        <f t="shared" si="25"/>
        <v>338673</v>
      </c>
    </row>
    <row r="9" spans="1:114" s="136" customFormat="1" ht="13.5" customHeight="1" x14ac:dyDescent="0.15">
      <c r="A9" s="119" t="s">
        <v>23</v>
      </c>
      <c r="B9" s="120" t="s">
        <v>332</v>
      </c>
      <c r="C9" s="119" t="s">
        <v>333</v>
      </c>
      <c r="D9" s="121">
        <f t="shared" si="7"/>
        <v>0</v>
      </c>
      <c r="E9" s="121">
        <f t="shared" si="8"/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 t="shared" si="9"/>
        <v>132035</v>
      </c>
      <c r="N9" s="121">
        <f t="shared" si="10"/>
        <v>27406</v>
      </c>
      <c r="O9" s="121">
        <v>0</v>
      </c>
      <c r="P9" s="121">
        <v>0</v>
      </c>
      <c r="Q9" s="121">
        <v>0</v>
      </c>
      <c r="R9" s="121">
        <v>27406</v>
      </c>
      <c r="S9" s="121">
        <v>584800</v>
      </c>
      <c r="T9" s="121">
        <v>0</v>
      </c>
      <c r="U9" s="121">
        <v>104629</v>
      </c>
      <c r="V9" s="121">
        <f t="shared" si="2"/>
        <v>132035</v>
      </c>
      <c r="W9" s="121">
        <f t="shared" si="2"/>
        <v>27406</v>
      </c>
      <c r="X9" s="121">
        <f t="shared" si="2"/>
        <v>0</v>
      </c>
      <c r="Y9" s="121">
        <f t="shared" si="2"/>
        <v>0</v>
      </c>
      <c r="Z9" s="121">
        <f t="shared" si="2"/>
        <v>0</v>
      </c>
      <c r="AA9" s="121">
        <f t="shared" si="2"/>
        <v>27406</v>
      </c>
      <c r="AB9" s="121">
        <f t="shared" si="2"/>
        <v>584800</v>
      </c>
      <c r="AC9" s="121">
        <f t="shared" si="2"/>
        <v>0</v>
      </c>
      <c r="AD9" s="121">
        <f t="shared" si="2"/>
        <v>104629</v>
      </c>
      <c r="AE9" s="121">
        <f t="shared" si="11"/>
        <v>0</v>
      </c>
      <c r="AF9" s="121">
        <f t="shared" si="12"/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483</v>
      </c>
      <c r="AM9" s="121">
        <f t="shared" si="13"/>
        <v>0</v>
      </c>
      <c r="AN9" s="121">
        <f t="shared" si="14"/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 t="shared" si="15"/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 t="shared" si="16"/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483</v>
      </c>
      <c r="BD9" s="121">
        <v>0</v>
      </c>
      <c r="BE9" s="121">
        <v>0</v>
      </c>
      <c r="BF9" s="121">
        <f t="shared" si="17"/>
        <v>0</v>
      </c>
      <c r="BG9" s="121">
        <f t="shared" si="18"/>
        <v>0</v>
      </c>
      <c r="BH9" s="121">
        <f t="shared" si="19"/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483</v>
      </c>
      <c r="BO9" s="121">
        <f t="shared" si="20"/>
        <v>402693</v>
      </c>
      <c r="BP9" s="121">
        <f t="shared" si="21"/>
        <v>110098</v>
      </c>
      <c r="BQ9" s="121">
        <v>32242</v>
      </c>
      <c r="BR9" s="121">
        <v>0</v>
      </c>
      <c r="BS9" s="121">
        <v>77856</v>
      </c>
      <c r="BT9" s="121">
        <v>0</v>
      </c>
      <c r="BU9" s="121">
        <f t="shared" si="22"/>
        <v>186773</v>
      </c>
      <c r="BV9" s="121">
        <v>0</v>
      </c>
      <c r="BW9" s="121">
        <v>186773</v>
      </c>
      <c r="BX9" s="121">
        <v>0</v>
      </c>
      <c r="BY9" s="121">
        <v>0</v>
      </c>
      <c r="BZ9" s="121">
        <f t="shared" si="23"/>
        <v>105822</v>
      </c>
      <c r="CA9" s="121">
        <v>0</v>
      </c>
      <c r="CB9" s="121">
        <v>103136</v>
      </c>
      <c r="CC9" s="121">
        <v>0</v>
      </c>
      <c r="CD9" s="121">
        <v>2686</v>
      </c>
      <c r="CE9" s="122" t="s">
        <v>483</v>
      </c>
      <c r="CF9" s="121">
        <v>0</v>
      </c>
      <c r="CG9" s="121">
        <v>314142</v>
      </c>
      <c r="CH9" s="121">
        <f t="shared" si="24"/>
        <v>716835</v>
      </c>
      <c r="CI9" s="121">
        <f t="shared" si="5"/>
        <v>0</v>
      </c>
      <c r="CJ9" s="121">
        <f t="shared" si="5"/>
        <v>0</v>
      </c>
      <c r="CK9" s="121">
        <f t="shared" si="5"/>
        <v>0</v>
      </c>
      <c r="CL9" s="121">
        <f t="shared" si="5"/>
        <v>0</v>
      </c>
      <c r="CM9" s="121">
        <f t="shared" si="5"/>
        <v>0</v>
      </c>
      <c r="CN9" s="121">
        <f t="shared" si="5"/>
        <v>0</v>
      </c>
      <c r="CO9" s="121">
        <f t="shared" si="5"/>
        <v>0</v>
      </c>
      <c r="CP9" s="122" t="s">
        <v>483</v>
      </c>
      <c r="CQ9" s="121">
        <f t="shared" si="6"/>
        <v>402693</v>
      </c>
      <c r="CR9" s="121">
        <f t="shared" si="6"/>
        <v>110098</v>
      </c>
      <c r="CS9" s="121">
        <f t="shared" si="6"/>
        <v>32242</v>
      </c>
      <c r="CT9" s="121">
        <f t="shared" si="6"/>
        <v>0</v>
      </c>
      <c r="CU9" s="121">
        <f t="shared" si="6"/>
        <v>77856</v>
      </c>
      <c r="CV9" s="121">
        <f t="shared" si="6"/>
        <v>0</v>
      </c>
      <c r="CW9" s="121">
        <f t="shared" si="6"/>
        <v>186773</v>
      </c>
      <c r="CX9" s="121">
        <f t="shared" si="6"/>
        <v>0</v>
      </c>
      <c r="CY9" s="121">
        <f t="shared" si="6"/>
        <v>186773</v>
      </c>
      <c r="CZ9" s="121">
        <f t="shared" si="6"/>
        <v>0</v>
      </c>
      <c r="DA9" s="121">
        <f t="shared" si="6"/>
        <v>0</v>
      </c>
      <c r="DB9" s="121">
        <f t="shared" si="6"/>
        <v>105822</v>
      </c>
      <c r="DC9" s="121">
        <f t="shared" si="6"/>
        <v>0</v>
      </c>
      <c r="DD9" s="121">
        <f t="shared" si="6"/>
        <v>103136</v>
      </c>
      <c r="DE9" s="121">
        <f t="shared" si="6"/>
        <v>0</v>
      </c>
      <c r="DF9" s="121">
        <f t="shared" si="6"/>
        <v>2686</v>
      </c>
      <c r="DG9" s="122" t="s">
        <v>483</v>
      </c>
      <c r="DH9" s="121">
        <f t="shared" si="25"/>
        <v>0</v>
      </c>
      <c r="DI9" s="121">
        <f t="shared" si="25"/>
        <v>314142</v>
      </c>
      <c r="DJ9" s="121">
        <f t="shared" si="25"/>
        <v>716835</v>
      </c>
    </row>
    <row r="10" spans="1:114" s="136" customFormat="1" ht="13.5" customHeight="1" x14ac:dyDescent="0.15">
      <c r="A10" s="119" t="s">
        <v>23</v>
      </c>
      <c r="B10" s="120" t="s">
        <v>370</v>
      </c>
      <c r="C10" s="119" t="s">
        <v>371</v>
      </c>
      <c r="D10" s="121">
        <f t="shared" si="7"/>
        <v>381164</v>
      </c>
      <c r="E10" s="121">
        <f t="shared" si="8"/>
        <v>326266</v>
      </c>
      <c r="F10" s="121">
        <v>104020</v>
      </c>
      <c r="G10" s="121">
        <v>0</v>
      </c>
      <c r="H10" s="121">
        <v>0</v>
      </c>
      <c r="I10" s="121">
        <v>143594</v>
      </c>
      <c r="J10" s="121">
        <v>1816941</v>
      </c>
      <c r="K10" s="121">
        <v>78652</v>
      </c>
      <c r="L10" s="121">
        <v>54898</v>
      </c>
      <c r="M10" s="121">
        <f t="shared" si="9"/>
        <v>27910</v>
      </c>
      <c r="N10" s="121">
        <f t="shared" si="10"/>
        <v>23750</v>
      </c>
      <c r="O10" s="121">
        <v>0</v>
      </c>
      <c r="P10" s="121">
        <v>0</v>
      </c>
      <c r="Q10" s="121">
        <v>0</v>
      </c>
      <c r="R10" s="121">
        <v>14396</v>
      </c>
      <c r="S10" s="121">
        <v>370600</v>
      </c>
      <c r="T10" s="121">
        <v>9354</v>
      </c>
      <c r="U10" s="121">
        <v>4160</v>
      </c>
      <c r="V10" s="121">
        <f t="shared" si="2"/>
        <v>409074</v>
      </c>
      <c r="W10" s="121">
        <f t="shared" si="2"/>
        <v>350016</v>
      </c>
      <c r="X10" s="121">
        <f t="shared" si="2"/>
        <v>104020</v>
      </c>
      <c r="Y10" s="121">
        <f t="shared" si="2"/>
        <v>0</v>
      </c>
      <c r="Z10" s="121">
        <f t="shared" si="2"/>
        <v>0</v>
      </c>
      <c r="AA10" s="121">
        <f t="shared" si="2"/>
        <v>157990</v>
      </c>
      <c r="AB10" s="121">
        <f t="shared" si="2"/>
        <v>2187541</v>
      </c>
      <c r="AC10" s="121">
        <f t="shared" si="2"/>
        <v>88006</v>
      </c>
      <c r="AD10" s="121">
        <f t="shared" si="2"/>
        <v>59058</v>
      </c>
      <c r="AE10" s="121">
        <f t="shared" si="11"/>
        <v>500901</v>
      </c>
      <c r="AF10" s="121">
        <f t="shared" si="12"/>
        <v>500901</v>
      </c>
      <c r="AG10" s="121">
        <v>0</v>
      </c>
      <c r="AH10" s="121">
        <v>500901</v>
      </c>
      <c r="AI10" s="121">
        <v>0</v>
      </c>
      <c r="AJ10" s="121">
        <v>0</v>
      </c>
      <c r="AK10" s="121">
        <v>0</v>
      </c>
      <c r="AL10" s="122" t="s">
        <v>483</v>
      </c>
      <c r="AM10" s="121">
        <f t="shared" si="13"/>
        <v>1580360</v>
      </c>
      <c r="AN10" s="121">
        <f t="shared" si="14"/>
        <v>178002</v>
      </c>
      <c r="AO10" s="121">
        <v>178002</v>
      </c>
      <c r="AP10" s="121">
        <v>0</v>
      </c>
      <c r="AQ10" s="121">
        <v>0</v>
      </c>
      <c r="AR10" s="121">
        <v>0</v>
      </c>
      <c r="AS10" s="121">
        <f t="shared" si="15"/>
        <v>272035</v>
      </c>
      <c r="AT10" s="121">
        <v>0</v>
      </c>
      <c r="AU10" s="121">
        <v>269486</v>
      </c>
      <c r="AV10" s="121">
        <v>2549</v>
      </c>
      <c r="AW10" s="121">
        <v>0</v>
      </c>
      <c r="AX10" s="121">
        <f t="shared" si="16"/>
        <v>1130323</v>
      </c>
      <c r="AY10" s="121">
        <v>0</v>
      </c>
      <c r="AZ10" s="121">
        <v>1097274</v>
      </c>
      <c r="BA10" s="121">
        <v>33049</v>
      </c>
      <c r="BB10" s="121">
        <v>0</v>
      </c>
      <c r="BC10" s="122" t="s">
        <v>483</v>
      </c>
      <c r="BD10" s="121">
        <v>0</v>
      </c>
      <c r="BE10" s="121">
        <v>116844</v>
      </c>
      <c r="BF10" s="121">
        <f t="shared" si="17"/>
        <v>2198105</v>
      </c>
      <c r="BG10" s="121">
        <f t="shared" si="18"/>
        <v>68602</v>
      </c>
      <c r="BH10" s="121">
        <f t="shared" si="19"/>
        <v>68602</v>
      </c>
      <c r="BI10" s="121">
        <v>0</v>
      </c>
      <c r="BJ10" s="121">
        <v>68602</v>
      </c>
      <c r="BK10" s="121">
        <v>0</v>
      </c>
      <c r="BL10" s="121">
        <v>0</v>
      </c>
      <c r="BM10" s="121">
        <v>0</v>
      </c>
      <c r="BN10" s="122" t="s">
        <v>483</v>
      </c>
      <c r="BO10" s="121">
        <f t="shared" si="20"/>
        <v>285616</v>
      </c>
      <c r="BP10" s="121">
        <f t="shared" si="21"/>
        <v>67741</v>
      </c>
      <c r="BQ10" s="121">
        <v>67741</v>
      </c>
      <c r="BR10" s="121">
        <v>0</v>
      </c>
      <c r="BS10" s="121">
        <v>0</v>
      </c>
      <c r="BT10" s="121">
        <v>0</v>
      </c>
      <c r="BU10" s="121">
        <f t="shared" si="22"/>
        <v>40779</v>
      </c>
      <c r="BV10" s="121">
        <v>0</v>
      </c>
      <c r="BW10" s="121">
        <v>39682</v>
      </c>
      <c r="BX10" s="121">
        <v>1097</v>
      </c>
      <c r="BY10" s="121">
        <v>0</v>
      </c>
      <c r="BZ10" s="121">
        <f t="shared" si="23"/>
        <v>177096</v>
      </c>
      <c r="CA10" s="121">
        <v>0</v>
      </c>
      <c r="CB10" s="121">
        <v>166957</v>
      </c>
      <c r="CC10" s="121">
        <v>10139</v>
      </c>
      <c r="CD10" s="121">
        <v>0</v>
      </c>
      <c r="CE10" s="122" t="s">
        <v>483</v>
      </c>
      <c r="CF10" s="121">
        <v>0</v>
      </c>
      <c r="CG10" s="121">
        <v>44292</v>
      </c>
      <c r="CH10" s="121">
        <f t="shared" si="24"/>
        <v>398510</v>
      </c>
      <c r="CI10" s="121">
        <f t="shared" si="5"/>
        <v>569503</v>
      </c>
      <c r="CJ10" s="121">
        <f t="shared" si="5"/>
        <v>569503</v>
      </c>
      <c r="CK10" s="121">
        <f t="shared" si="5"/>
        <v>0</v>
      </c>
      <c r="CL10" s="121">
        <f t="shared" si="5"/>
        <v>569503</v>
      </c>
      <c r="CM10" s="121">
        <f t="shared" si="5"/>
        <v>0</v>
      </c>
      <c r="CN10" s="121">
        <f t="shared" si="5"/>
        <v>0</v>
      </c>
      <c r="CO10" s="121">
        <f t="shared" si="5"/>
        <v>0</v>
      </c>
      <c r="CP10" s="122" t="s">
        <v>483</v>
      </c>
      <c r="CQ10" s="121">
        <f t="shared" si="6"/>
        <v>1865976</v>
      </c>
      <c r="CR10" s="121">
        <f t="shared" si="6"/>
        <v>245743</v>
      </c>
      <c r="CS10" s="121">
        <f t="shared" si="6"/>
        <v>245743</v>
      </c>
      <c r="CT10" s="121">
        <f t="shared" si="6"/>
        <v>0</v>
      </c>
      <c r="CU10" s="121">
        <f t="shared" si="6"/>
        <v>0</v>
      </c>
      <c r="CV10" s="121">
        <f t="shared" si="6"/>
        <v>0</v>
      </c>
      <c r="CW10" s="121">
        <f t="shared" si="6"/>
        <v>312814</v>
      </c>
      <c r="CX10" s="121">
        <f t="shared" si="6"/>
        <v>0</v>
      </c>
      <c r="CY10" s="121">
        <f t="shared" si="6"/>
        <v>309168</v>
      </c>
      <c r="CZ10" s="121">
        <f t="shared" si="6"/>
        <v>3646</v>
      </c>
      <c r="DA10" s="121">
        <f t="shared" si="6"/>
        <v>0</v>
      </c>
      <c r="DB10" s="121">
        <f t="shared" si="6"/>
        <v>1307419</v>
      </c>
      <c r="DC10" s="121">
        <f t="shared" si="6"/>
        <v>0</v>
      </c>
      <c r="DD10" s="121">
        <f t="shared" si="6"/>
        <v>1264231</v>
      </c>
      <c r="DE10" s="121">
        <f t="shared" si="6"/>
        <v>43188</v>
      </c>
      <c r="DF10" s="121">
        <f t="shared" si="6"/>
        <v>0</v>
      </c>
      <c r="DG10" s="122" t="s">
        <v>483</v>
      </c>
      <c r="DH10" s="121">
        <f t="shared" si="25"/>
        <v>0</v>
      </c>
      <c r="DI10" s="121">
        <f t="shared" si="25"/>
        <v>161136</v>
      </c>
      <c r="DJ10" s="121">
        <f t="shared" si="25"/>
        <v>2596615</v>
      </c>
    </row>
    <row r="11" spans="1:114" s="136" customFormat="1" ht="13.5" customHeight="1" x14ac:dyDescent="0.15">
      <c r="A11" s="119" t="s">
        <v>23</v>
      </c>
      <c r="B11" s="120" t="s">
        <v>404</v>
      </c>
      <c r="C11" s="119" t="s">
        <v>405</v>
      </c>
      <c r="D11" s="121">
        <f t="shared" si="7"/>
        <v>148540</v>
      </c>
      <c r="E11" s="121">
        <f t="shared" si="8"/>
        <v>147814</v>
      </c>
      <c r="F11" s="121">
        <v>0</v>
      </c>
      <c r="G11" s="121">
        <v>0</v>
      </c>
      <c r="H11" s="121">
        <v>0</v>
      </c>
      <c r="I11" s="121">
        <v>146384</v>
      </c>
      <c r="J11" s="121">
        <v>663354</v>
      </c>
      <c r="K11" s="121">
        <v>1430</v>
      </c>
      <c r="L11" s="121">
        <v>726</v>
      </c>
      <c r="M11" s="121">
        <f t="shared" si="9"/>
        <v>622</v>
      </c>
      <c r="N11" s="121">
        <f t="shared" si="10"/>
        <v>89</v>
      </c>
      <c r="O11" s="121">
        <v>0</v>
      </c>
      <c r="P11" s="121">
        <v>0</v>
      </c>
      <c r="Q11" s="121">
        <v>0</v>
      </c>
      <c r="R11" s="121">
        <v>0</v>
      </c>
      <c r="S11" s="121">
        <v>200096</v>
      </c>
      <c r="T11" s="121">
        <v>89</v>
      </c>
      <c r="U11" s="121">
        <v>533</v>
      </c>
      <c r="V11" s="121">
        <f t="shared" si="2"/>
        <v>149162</v>
      </c>
      <c r="W11" s="121">
        <f t="shared" si="2"/>
        <v>147903</v>
      </c>
      <c r="X11" s="121">
        <f t="shared" si="2"/>
        <v>0</v>
      </c>
      <c r="Y11" s="121">
        <f t="shared" si="2"/>
        <v>0</v>
      </c>
      <c r="Z11" s="121">
        <f t="shared" si="2"/>
        <v>0</v>
      </c>
      <c r="AA11" s="121">
        <f t="shared" si="2"/>
        <v>146384</v>
      </c>
      <c r="AB11" s="121">
        <f t="shared" si="2"/>
        <v>863450</v>
      </c>
      <c r="AC11" s="121">
        <f t="shared" si="2"/>
        <v>1519</v>
      </c>
      <c r="AD11" s="121">
        <f t="shared" si="2"/>
        <v>1259</v>
      </c>
      <c r="AE11" s="121">
        <f t="shared" si="11"/>
        <v>0</v>
      </c>
      <c r="AF11" s="121">
        <f t="shared" si="12"/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483</v>
      </c>
      <c r="AM11" s="121">
        <f t="shared" si="13"/>
        <v>747068</v>
      </c>
      <c r="AN11" s="121">
        <f t="shared" si="14"/>
        <v>48689</v>
      </c>
      <c r="AO11" s="121">
        <v>37149</v>
      </c>
      <c r="AP11" s="121">
        <v>0</v>
      </c>
      <c r="AQ11" s="121">
        <v>11540</v>
      </c>
      <c r="AR11" s="121">
        <v>0</v>
      </c>
      <c r="AS11" s="121">
        <f t="shared" si="15"/>
        <v>362385</v>
      </c>
      <c r="AT11" s="121">
        <v>0</v>
      </c>
      <c r="AU11" s="121">
        <v>362385</v>
      </c>
      <c r="AV11" s="121">
        <v>0</v>
      </c>
      <c r="AW11" s="121">
        <v>4921</v>
      </c>
      <c r="AX11" s="121">
        <f t="shared" si="16"/>
        <v>324569</v>
      </c>
      <c r="AY11" s="121">
        <v>0</v>
      </c>
      <c r="AZ11" s="121">
        <v>308340</v>
      </c>
      <c r="BA11" s="121">
        <v>16051</v>
      </c>
      <c r="BB11" s="121">
        <v>178</v>
      </c>
      <c r="BC11" s="122" t="s">
        <v>483</v>
      </c>
      <c r="BD11" s="121">
        <v>6504</v>
      </c>
      <c r="BE11" s="121">
        <v>64826</v>
      </c>
      <c r="BF11" s="121">
        <f t="shared" si="17"/>
        <v>811894</v>
      </c>
      <c r="BG11" s="121">
        <f t="shared" si="18"/>
        <v>0</v>
      </c>
      <c r="BH11" s="121">
        <f t="shared" si="19"/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483</v>
      </c>
      <c r="BO11" s="121">
        <f t="shared" si="20"/>
        <v>151803</v>
      </c>
      <c r="BP11" s="121">
        <f t="shared" si="21"/>
        <v>42659</v>
      </c>
      <c r="BQ11" s="121">
        <v>15953</v>
      </c>
      <c r="BR11" s="121">
        <v>0</v>
      </c>
      <c r="BS11" s="121">
        <v>26706</v>
      </c>
      <c r="BT11" s="121">
        <v>0</v>
      </c>
      <c r="BU11" s="121">
        <f t="shared" si="22"/>
        <v>91121</v>
      </c>
      <c r="BV11" s="121">
        <v>0</v>
      </c>
      <c r="BW11" s="121">
        <v>91121</v>
      </c>
      <c r="BX11" s="121">
        <v>0</v>
      </c>
      <c r="BY11" s="121">
        <v>1675</v>
      </c>
      <c r="BZ11" s="121">
        <f t="shared" si="23"/>
        <v>13162</v>
      </c>
      <c r="CA11" s="121">
        <v>0</v>
      </c>
      <c r="CB11" s="121">
        <v>7445</v>
      </c>
      <c r="CC11" s="121">
        <v>5320</v>
      </c>
      <c r="CD11" s="121">
        <v>397</v>
      </c>
      <c r="CE11" s="122" t="s">
        <v>483</v>
      </c>
      <c r="CF11" s="121">
        <v>3186</v>
      </c>
      <c r="CG11" s="121">
        <v>48915</v>
      </c>
      <c r="CH11" s="121">
        <f t="shared" si="24"/>
        <v>200718</v>
      </c>
      <c r="CI11" s="121">
        <f t="shared" si="5"/>
        <v>0</v>
      </c>
      <c r="CJ11" s="121">
        <f t="shared" si="5"/>
        <v>0</v>
      </c>
      <c r="CK11" s="121">
        <f t="shared" si="5"/>
        <v>0</v>
      </c>
      <c r="CL11" s="121">
        <f t="shared" si="5"/>
        <v>0</v>
      </c>
      <c r="CM11" s="121">
        <f t="shared" si="5"/>
        <v>0</v>
      </c>
      <c r="CN11" s="121">
        <f t="shared" si="5"/>
        <v>0</v>
      </c>
      <c r="CO11" s="121">
        <f t="shared" si="5"/>
        <v>0</v>
      </c>
      <c r="CP11" s="122" t="s">
        <v>483</v>
      </c>
      <c r="CQ11" s="121">
        <f t="shared" si="6"/>
        <v>898871</v>
      </c>
      <c r="CR11" s="121">
        <f t="shared" si="6"/>
        <v>91348</v>
      </c>
      <c r="CS11" s="121">
        <f t="shared" si="6"/>
        <v>53102</v>
      </c>
      <c r="CT11" s="121">
        <f t="shared" si="6"/>
        <v>0</v>
      </c>
      <c r="CU11" s="121">
        <f t="shared" si="6"/>
        <v>38246</v>
      </c>
      <c r="CV11" s="121">
        <f t="shared" si="6"/>
        <v>0</v>
      </c>
      <c r="CW11" s="121">
        <f t="shared" si="6"/>
        <v>453506</v>
      </c>
      <c r="CX11" s="121">
        <f t="shared" si="6"/>
        <v>0</v>
      </c>
      <c r="CY11" s="121">
        <f t="shared" si="6"/>
        <v>453506</v>
      </c>
      <c r="CZ11" s="121">
        <f t="shared" si="6"/>
        <v>0</v>
      </c>
      <c r="DA11" s="121">
        <f t="shared" si="6"/>
        <v>6596</v>
      </c>
      <c r="DB11" s="121">
        <f t="shared" si="6"/>
        <v>337731</v>
      </c>
      <c r="DC11" s="121">
        <f t="shared" si="6"/>
        <v>0</v>
      </c>
      <c r="DD11" s="121">
        <f t="shared" si="6"/>
        <v>315785</v>
      </c>
      <c r="DE11" s="121">
        <f t="shared" si="6"/>
        <v>21371</v>
      </c>
      <c r="DF11" s="121">
        <f t="shared" si="6"/>
        <v>575</v>
      </c>
      <c r="DG11" s="122" t="s">
        <v>483</v>
      </c>
      <c r="DH11" s="121">
        <f t="shared" si="25"/>
        <v>9690</v>
      </c>
      <c r="DI11" s="121">
        <f t="shared" si="25"/>
        <v>113741</v>
      </c>
      <c r="DJ11" s="121">
        <f t="shared" si="25"/>
        <v>1012612</v>
      </c>
    </row>
    <row r="12" spans="1:114" s="136" customFormat="1" ht="13.5" customHeight="1" x14ac:dyDescent="0.15">
      <c r="A12" s="119" t="s">
        <v>23</v>
      </c>
      <c r="B12" s="120" t="s">
        <v>387</v>
      </c>
      <c r="C12" s="119" t="s">
        <v>388</v>
      </c>
      <c r="D12" s="121">
        <f t="shared" si="7"/>
        <v>0</v>
      </c>
      <c r="E12" s="121">
        <f t="shared" si="8"/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 t="shared" si="9"/>
        <v>42940</v>
      </c>
      <c r="N12" s="121">
        <f t="shared" si="10"/>
        <v>22662</v>
      </c>
      <c r="O12" s="121">
        <v>0</v>
      </c>
      <c r="P12" s="121">
        <v>0</v>
      </c>
      <c r="Q12" s="121">
        <v>0</v>
      </c>
      <c r="R12" s="121">
        <v>22510</v>
      </c>
      <c r="S12" s="121">
        <v>193648</v>
      </c>
      <c r="T12" s="121">
        <v>152</v>
      </c>
      <c r="U12" s="121">
        <v>20278</v>
      </c>
      <c r="V12" s="121">
        <f t="shared" si="2"/>
        <v>42940</v>
      </c>
      <c r="W12" s="121">
        <f t="shared" si="2"/>
        <v>22662</v>
      </c>
      <c r="X12" s="121">
        <f t="shared" si="2"/>
        <v>0</v>
      </c>
      <c r="Y12" s="121">
        <f t="shared" si="2"/>
        <v>0</v>
      </c>
      <c r="Z12" s="121">
        <f t="shared" si="2"/>
        <v>0</v>
      </c>
      <c r="AA12" s="121">
        <f t="shared" si="2"/>
        <v>22510</v>
      </c>
      <c r="AB12" s="121">
        <f t="shared" si="2"/>
        <v>193648</v>
      </c>
      <c r="AC12" s="121">
        <f t="shared" si="2"/>
        <v>152</v>
      </c>
      <c r="AD12" s="121">
        <f t="shared" si="2"/>
        <v>20278</v>
      </c>
      <c r="AE12" s="121">
        <f t="shared" si="11"/>
        <v>0</v>
      </c>
      <c r="AF12" s="121">
        <f t="shared" si="12"/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483</v>
      </c>
      <c r="AM12" s="121">
        <f t="shared" si="13"/>
        <v>0</v>
      </c>
      <c r="AN12" s="121">
        <f t="shared" si="14"/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 t="shared" si="15"/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 t="shared" si="16"/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483</v>
      </c>
      <c r="BD12" s="121">
        <v>0</v>
      </c>
      <c r="BE12" s="121">
        <v>0</v>
      </c>
      <c r="BF12" s="121">
        <f t="shared" si="17"/>
        <v>0</v>
      </c>
      <c r="BG12" s="121">
        <f t="shared" si="18"/>
        <v>3672</v>
      </c>
      <c r="BH12" s="121">
        <f t="shared" si="19"/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3672</v>
      </c>
      <c r="BN12" s="122" t="s">
        <v>483</v>
      </c>
      <c r="BO12" s="121">
        <f t="shared" si="20"/>
        <v>189634</v>
      </c>
      <c r="BP12" s="121">
        <f t="shared" si="21"/>
        <v>47147</v>
      </c>
      <c r="BQ12" s="121">
        <v>47147</v>
      </c>
      <c r="BR12" s="121">
        <v>0</v>
      </c>
      <c r="BS12" s="121">
        <v>0</v>
      </c>
      <c r="BT12" s="121">
        <v>0</v>
      </c>
      <c r="BU12" s="121">
        <f t="shared" si="22"/>
        <v>132001</v>
      </c>
      <c r="BV12" s="121">
        <v>0</v>
      </c>
      <c r="BW12" s="121">
        <v>132001</v>
      </c>
      <c r="BX12" s="121">
        <v>0</v>
      </c>
      <c r="BY12" s="121">
        <v>0</v>
      </c>
      <c r="BZ12" s="121">
        <f t="shared" si="23"/>
        <v>7818</v>
      </c>
      <c r="CA12" s="121">
        <v>0</v>
      </c>
      <c r="CB12" s="121">
        <v>3394</v>
      </c>
      <c r="CC12" s="121">
        <v>4424</v>
      </c>
      <c r="CD12" s="121">
        <v>0</v>
      </c>
      <c r="CE12" s="122" t="s">
        <v>483</v>
      </c>
      <c r="CF12" s="121">
        <v>2668</v>
      </c>
      <c r="CG12" s="121">
        <v>43282</v>
      </c>
      <c r="CH12" s="121">
        <f t="shared" si="24"/>
        <v>236588</v>
      </c>
      <c r="CI12" s="121">
        <f t="shared" si="5"/>
        <v>3672</v>
      </c>
      <c r="CJ12" s="121">
        <f t="shared" si="5"/>
        <v>0</v>
      </c>
      <c r="CK12" s="121">
        <f t="shared" si="5"/>
        <v>0</v>
      </c>
      <c r="CL12" s="121">
        <f t="shared" si="5"/>
        <v>0</v>
      </c>
      <c r="CM12" s="121">
        <f t="shared" si="5"/>
        <v>0</v>
      </c>
      <c r="CN12" s="121">
        <f t="shared" si="5"/>
        <v>0</v>
      </c>
      <c r="CO12" s="121">
        <f t="shared" si="5"/>
        <v>3672</v>
      </c>
      <c r="CP12" s="122" t="s">
        <v>483</v>
      </c>
      <c r="CQ12" s="121">
        <f t="shared" si="6"/>
        <v>189634</v>
      </c>
      <c r="CR12" s="121">
        <f t="shared" si="6"/>
        <v>47147</v>
      </c>
      <c r="CS12" s="121">
        <f t="shared" si="6"/>
        <v>47147</v>
      </c>
      <c r="CT12" s="121">
        <f t="shared" si="6"/>
        <v>0</v>
      </c>
      <c r="CU12" s="121">
        <f t="shared" si="6"/>
        <v>0</v>
      </c>
      <c r="CV12" s="121">
        <f t="shared" si="6"/>
        <v>0</v>
      </c>
      <c r="CW12" s="121">
        <f t="shared" si="6"/>
        <v>132001</v>
      </c>
      <c r="CX12" s="121">
        <f t="shared" si="6"/>
        <v>0</v>
      </c>
      <c r="CY12" s="121">
        <f t="shared" si="6"/>
        <v>132001</v>
      </c>
      <c r="CZ12" s="121">
        <f t="shared" si="6"/>
        <v>0</v>
      </c>
      <c r="DA12" s="121">
        <f t="shared" si="6"/>
        <v>0</v>
      </c>
      <c r="DB12" s="121">
        <f t="shared" si="6"/>
        <v>7818</v>
      </c>
      <c r="DC12" s="121">
        <f t="shared" si="6"/>
        <v>0</v>
      </c>
      <c r="DD12" s="121">
        <f t="shared" si="6"/>
        <v>3394</v>
      </c>
      <c r="DE12" s="121">
        <f t="shared" si="6"/>
        <v>4424</v>
      </c>
      <c r="DF12" s="121">
        <f t="shared" si="6"/>
        <v>0</v>
      </c>
      <c r="DG12" s="122" t="s">
        <v>483</v>
      </c>
      <c r="DH12" s="121">
        <f t="shared" si="25"/>
        <v>2668</v>
      </c>
      <c r="DI12" s="121">
        <f t="shared" si="25"/>
        <v>43282</v>
      </c>
      <c r="DJ12" s="121">
        <f t="shared" si="25"/>
        <v>236588</v>
      </c>
    </row>
    <row r="13" spans="1:114" s="136" customFormat="1" ht="13.5" customHeight="1" x14ac:dyDescent="0.15">
      <c r="A13" s="119" t="s">
        <v>23</v>
      </c>
      <c r="B13" s="120" t="s">
        <v>334</v>
      </c>
      <c r="C13" s="119" t="s">
        <v>335</v>
      </c>
      <c r="D13" s="121">
        <f t="shared" si="7"/>
        <v>1684793</v>
      </c>
      <c r="E13" s="121">
        <f t="shared" si="8"/>
        <v>1684793</v>
      </c>
      <c r="F13" s="121">
        <v>469476</v>
      </c>
      <c r="G13" s="121">
        <v>0</v>
      </c>
      <c r="H13" s="121">
        <v>860000</v>
      </c>
      <c r="I13" s="121">
        <v>133434</v>
      </c>
      <c r="J13" s="121">
        <v>866062</v>
      </c>
      <c r="K13" s="121">
        <v>221883</v>
      </c>
      <c r="L13" s="121">
        <v>0</v>
      </c>
      <c r="M13" s="121">
        <f t="shared" si="9"/>
        <v>0</v>
      </c>
      <c r="N13" s="121">
        <f t="shared" si="10"/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 t="shared" si="2"/>
        <v>1684793</v>
      </c>
      <c r="W13" s="121">
        <f t="shared" si="2"/>
        <v>1684793</v>
      </c>
      <c r="X13" s="121">
        <f t="shared" si="2"/>
        <v>469476</v>
      </c>
      <c r="Y13" s="121">
        <f t="shared" si="2"/>
        <v>0</v>
      </c>
      <c r="Z13" s="121">
        <f t="shared" si="2"/>
        <v>860000</v>
      </c>
      <c r="AA13" s="121">
        <f t="shared" si="2"/>
        <v>133434</v>
      </c>
      <c r="AB13" s="121">
        <f t="shared" si="2"/>
        <v>866062</v>
      </c>
      <c r="AC13" s="121">
        <f t="shared" si="2"/>
        <v>221883</v>
      </c>
      <c r="AD13" s="121">
        <f t="shared" si="2"/>
        <v>0</v>
      </c>
      <c r="AE13" s="121">
        <f t="shared" si="11"/>
        <v>1526671</v>
      </c>
      <c r="AF13" s="121">
        <f t="shared" si="12"/>
        <v>1526671</v>
      </c>
      <c r="AG13" s="121">
        <v>0</v>
      </c>
      <c r="AH13" s="121">
        <v>1526671</v>
      </c>
      <c r="AI13" s="121">
        <v>0</v>
      </c>
      <c r="AJ13" s="121">
        <v>0</v>
      </c>
      <c r="AK13" s="121">
        <v>0</v>
      </c>
      <c r="AL13" s="122" t="s">
        <v>483</v>
      </c>
      <c r="AM13" s="121">
        <f t="shared" si="13"/>
        <v>993693</v>
      </c>
      <c r="AN13" s="121">
        <f t="shared" si="14"/>
        <v>247222</v>
      </c>
      <c r="AO13" s="121">
        <v>241488</v>
      </c>
      <c r="AP13" s="121">
        <v>0</v>
      </c>
      <c r="AQ13" s="121">
        <v>5734</v>
      </c>
      <c r="AR13" s="121">
        <v>0</v>
      </c>
      <c r="AS13" s="121">
        <f t="shared" si="15"/>
        <v>614337</v>
      </c>
      <c r="AT13" s="121">
        <v>0</v>
      </c>
      <c r="AU13" s="121">
        <v>614337</v>
      </c>
      <c r="AV13" s="121">
        <v>0</v>
      </c>
      <c r="AW13" s="121">
        <v>6663</v>
      </c>
      <c r="AX13" s="121">
        <f t="shared" si="16"/>
        <v>125471</v>
      </c>
      <c r="AY13" s="121">
        <v>0</v>
      </c>
      <c r="AZ13" s="121">
        <v>125471</v>
      </c>
      <c r="BA13" s="121">
        <v>0</v>
      </c>
      <c r="BB13" s="121">
        <v>0</v>
      </c>
      <c r="BC13" s="122" t="s">
        <v>483</v>
      </c>
      <c r="BD13" s="121">
        <v>0</v>
      </c>
      <c r="BE13" s="121">
        <v>30491</v>
      </c>
      <c r="BF13" s="121">
        <f t="shared" si="17"/>
        <v>2550855</v>
      </c>
      <c r="BG13" s="121">
        <f t="shared" si="18"/>
        <v>0</v>
      </c>
      <c r="BH13" s="121">
        <f t="shared" si="19"/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483</v>
      </c>
      <c r="BO13" s="121">
        <f t="shared" si="20"/>
        <v>0</v>
      </c>
      <c r="BP13" s="121">
        <f t="shared" si="21"/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 t="shared" si="22"/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 t="shared" si="23"/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483</v>
      </c>
      <c r="CF13" s="121">
        <v>0</v>
      </c>
      <c r="CG13" s="121">
        <v>0</v>
      </c>
      <c r="CH13" s="121">
        <f t="shared" si="24"/>
        <v>0</v>
      </c>
      <c r="CI13" s="121">
        <f t="shared" si="5"/>
        <v>1526671</v>
      </c>
      <c r="CJ13" s="121">
        <f t="shared" si="5"/>
        <v>1526671</v>
      </c>
      <c r="CK13" s="121">
        <f t="shared" si="5"/>
        <v>0</v>
      </c>
      <c r="CL13" s="121">
        <f t="shared" si="5"/>
        <v>1526671</v>
      </c>
      <c r="CM13" s="121">
        <f t="shared" si="5"/>
        <v>0</v>
      </c>
      <c r="CN13" s="121">
        <f t="shared" si="5"/>
        <v>0</v>
      </c>
      <c r="CO13" s="121">
        <f t="shared" si="5"/>
        <v>0</v>
      </c>
      <c r="CP13" s="122" t="s">
        <v>483</v>
      </c>
      <c r="CQ13" s="121">
        <f t="shared" si="6"/>
        <v>993693</v>
      </c>
      <c r="CR13" s="121">
        <f t="shared" si="6"/>
        <v>247222</v>
      </c>
      <c r="CS13" s="121">
        <f t="shared" si="6"/>
        <v>241488</v>
      </c>
      <c r="CT13" s="121">
        <f t="shared" si="6"/>
        <v>0</v>
      </c>
      <c r="CU13" s="121">
        <f t="shared" si="6"/>
        <v>5734</v>
      </c>
      <c r="CV13" s="121">
        <f t="shared" si="6"/>
        <v>0</v>
      </c>
      <c r="CW13" s="121">
        <f t="shared" si="6"/>
        <v>614337</v>
      </c>
      <c r="CX13" s="121">
        <f t="shared" si="6"/>
        <v>0</v>
      </c>
      <c r="CY13" s="121">
        <f t="shared" si="6"/>
        <v>614337</v>
      </c>
      <c r="CZ13" s="121">
        <f t="shared" si="6"/>
        <v>0</v>
      </c>
      <c r="DA13" s="121">
        <f t="shared" si="6"/>
        <v>6663</v>
      </c>
      <c r="DB13" s="121">
        <f t="shared" si="6"/>
        <v>125471</v>
      </c>
      <c r="DC13" s="121">
        <f t="shared" si="6"/>
        <v>0</v>
      </c>
      <c r="DD13" s="121">
        <f t="shared" si="6"/>
        <v>125471</v>
      </c>
      <c r="DE13" s="121">
        <f t="shared" si="6"/>
        <v>0</v>
      </c>
      <c r="DF13" s="121">
        <f t="shared" si="6"/>
        <v>0</v>
      </c>
      <c r="DG13" s="122" t="s">
        <v>483</v>
      </c>
      <c r="DH13" s="121">
        <f t="shared" si="25"/>
        <v>0</v>
      </c>
      <c r="DI13" s="121">
        <f t="shared" si="25"/>
        <v>30491</v>
      </c>
      <c r="DJ13" s="121">
        <f t="shared" si="25"/>
        <v>2550855</v>
      </c>
    </row>
    <row r="14" spans="1:114" s="136" customFormat="1" ht="13.5" customHeight="1" x14ac:dyDescent="0.15">
      <c r="A14" s="119" t="s">
        <v>23</v>
      </c>
      <c r="B14" s="120" t="s">
        <v>349</v>
      </c>
      <c r="C14" s="119" t="s">
        <v>350</v>
      </c>
      <c r="D14" s="121">
        <f t="shared" si="7"/>
        <v>0</v>
      </c>
      <c r="E14" s="121">
        <f t="shared" si="8"/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 t="shared" si="9"/>
        <v>41106</v>
      </c>
      <c r="N14" s="121">
        <f t="shared" si="10"/>
        <v>11176</v>
      </c>
      <c r="O14" s="121">
        <v>0</v>
      </c>
      <c r="P14" s="121">
        <v>0</v>
      </c>
      <c r="Q14" s="121">
        <v>0</v>
      </c>
      <c r="R14" s="121">
        <v>11151</v>
      </c>
      <c r="S14" s="121">
        <v>146159</v>
      </c>
      <c r="T14" s="121">
        <v>25</v>
      </c>
      <c r="U14" s="121">
        <v>29930</v>
      </c>
      <c r="V14" s="121">
        <f t="shared" si="2"/>
        <v>41106</v>
      </c>
      <c r="W14" s="121">
        <f t="shared" si="2"/>
        <v>11176</v>
      </c>
      <c r="X14" s="121">
        <f t="shared" si="2"/>
        <v>0</v>
      </c>
      <c r="Y14" s="121">
        <f t="shared" si="2"/>
        <v>0</v>
      </c>
      <c r="Z14" s="121">
        <f t="shared" si="2"/>
        <v>0</v>
      </c>
      <c r="AA14" s="121">
        <f t="shared" si="2"/>
        <v>11151</v>
      </c>
      <c r="AB14" s="121">
        <f t="shared" si="2"/>
        <v>146159</v>
      </c>
      <c r="AC14" s="121">
        <f t="shared" si="2"/>
        <v>25</v>
      </c>
      <c r="AD14" s="121">
        <f t="shared" si="2"/>
        <v>29930</v>
      </c>
      <c r="AE14" s="121">
        <f t="shared" si="11"/>
        <v>0</v>
      </c>
      <c r="AF14" s="121">
        <f t="shared" si="12"/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483</v>
      </c>
      <c r="AM14" s="121">
        <f t="shared" si="13"/>
        <v>0</v>
      </c>
      <c r="AN14" s="121">
        <f t="shared" si="14"/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 t="shared" si="15"/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 t="shared" si="16"/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483</v>
      </c>
      <c r="BD14" s="121">
        <v>0</v>
      </c>
      <c r="BE14" s="121">
        <v>0</v>
      </c>
      <c r="BF14" s="121">
        <f t="shared" si="17"/>
        <v>0</v>
      </c>
      <c r="BG14" s="121">
        <f t="shared" si="18"/>
        <v>0</v>
      </c>
      <c r="BH14" s="121">
        <f t="shared" si="19"/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483</v>
      </c>
      <c r="BO14" s="121">
        <f t="shared" si="20"/>
        <v>152363</v>
      </c>
      <c r="BP14" s="121">
        <f t="shared" si="21"/>
        <v>48849</v>
      </c>
      <c r="BQ14" s="121">
        <v>48849</v>
      </c>
      <c r="BR14" s="121">
        <v>0</v>
      </c>
      <c r="BS14" s="121">
        <v>0</v>
      </c>
      <c r="BT14" s="121">
        <v>0</v>
      </c>
      <c r="BU14" s="121">
        <f t="shared" si="22"/>
        <v>103514</v>
      </c>
      <c r="BV14" s="121">
        <v>0</v>
      </c>
      <c r="BW14" s="121">
        <v>87407</v>
      </c>
      <c r="BX14" s="121">
        <v>16107</v>
      </c>
      <c r="BY14" s="121">
        <v>0</v>
      </c>
      <c r="BZ14" s="121">
        <f t="shared" si="23"/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483</v>
      </c>
      <c r="CF14" s="121">
        <v>0</v>
      </c>
      <c r="CG14" s="121">
        <v>34902</v>
      </c>
      <c r="CH14" s="121">
        <f t="shared" si="24"/>
        <v>187265</v>
      </c>
      <c r="CI14" s="121">
        <f t="shared" si="5"/>
        <v>0</v>
      </c>
      <c r="CJ14" s="121">
        <f t="shared" si="5"/>
        <v>0</v>
      </c>
      <c r="CK14" s="121">
        <f t="shared" si="5"/>
        <v>0</v>
      </c>
      <c r="CL14" s="121">
        <f t="shared" si="5"/>
        <v>0</v>
      </c>
      <c r="CM14" s="121">
        <f t="shared" si="5"/>
        <v>0</v>
      </c>
      <c r="CN14" s="121">
        <f t="shared" si="5"/>
        <v>0</v>
      </c>
      <c r="CO14" s="121">
        <f t="shared" si="5"/>
        <v>0</v>
      </c>
      <c r="CP14" s="122" t="s">
        <v>483</v>
      </c>
      <c r="CQ14" s="121">
        <f t="shared" si="6"/>
        <v>152363</v>
      </c>
      <c r="CR14" s="121">
        <f t="shared" si="6"/>
        <v>48849</v>
      </c>
      <c r="CS14" s="121">
        <f t="shared" si="6"/>
        <v>48849</v>
      </c>
      <c r="CT14" s="121">
        <f t="shared" si="6"/>
        <v>0</v>
      </c>
      <c r="CU14" s="121">
        <f t="shared" si="6"/>
        <v>0</v>
      </c>
      <c r="CV14" s="121">
        <f t="shared" si="6"/>
        <v>0</v>
      </c>
      <c r="CW14" s="121">
        <f t="shared" si="6"/>
        <v>103514</v>
      </c>
      <c r="CX14" s="121">
        <f t="shared" si="6"/>
        <v>0</v>
      </c>
      <c r="CY14" s="121">
        <f t="shared" si="6"/>
        <v>87407</v>
      </c>
      <c r="CZ14" s="121">
        <f t="shared" si="6"/>
        <v>16107</v>
      </c>
      <c r="DA14" s="121">
        <f t="shared" si="6"/>
        <v>0</v>
      </c>
      <c r="DB14" s="121">
        <f t="shared" si="6"/>
        <v>0</v>
      </c>
      <c r="DC14" s="121">
        <f t="shared" si="6"/>
        <v>0</v>
      </c>
      <c r="DD14" s="121">
        <f t="shared" si="6"/>
        <v>0</v>
      </c>
      <c r="DE14" s="121">
        <f t="shared" si="6"/>
        <v>0</v>
      </c>
      <c r="DF14" s="121">
        <f t="shared" si="6"/>
        <v>0</v>
      </c>
      <c r="DG14" s="122" t="s">
        <v>483</v>
      </c>
      <c r="DH14" s="121">
        <f t="shared" si="25"/>
        <v>0</v>
      </c>
      <c r="DI14" s="121">
        <f t="shared" si="25"/>
        <v>34902</v>
      </c>
      <c r="DJ14" s="121">
        <f t="shared" si="25"/>
        <v>187265</v>
      </c>
    </row>
    <row r="15" spans="1:114" s="136" customFormat="1" ht="13.5" customHeight="1" x14ac:dyDescent="0.15">
      <c r="A15" s="119" t="s">
        <v>23</v>
      </c>
      <c r="B15" s="120" t="s">
        <v>347</v>
      </c>
      <c r="C15" s="119" t="s">
        <v>357</v>
      </c>
      <c r="D15" s="121">
        <f t="shared" si="7"/>
        <v>350514</v>
      </c>
      <c r="E15" s="121">
        <f t="shared" si="8"/>
        <v>350514</v>
      </c>
      <c r="F15" s="121">
        <v>0</v>
      </c>
      <c r="G15" s="121">
        <v>0</v>
      </c>
      <c r="H15" s="121">
        <v>0</v>
      </c>
      <c r="I15" s="121">
        <v>211389</v>
      </c>
      <c r="J15" s="121">
        <v>705200</v>
      </c>
      <c r="K15" s="121">
        <v>139125</v>
      </c>
      <c r="L15" s="121">
        <v>0</v>
      </c>
      <c r="M15" s="121">
        <f t="shared" si="9"/>
        <v>0</v>
      </c>
      <c r="N15" s="121">
        <f t="shared" si="10"/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 t="shared" si="2"/>
        <v>350514</v>
      </c>
      <c r="W15" s="121">
        <f t="shared" si="2"/>
        <v>350514</v>
      </c>
      <c r="X15" s="121">
        <f t="shared" si="2"/>
        <v>0</v>
      </c>
      <c r="Y15" s="121">
        <f t="shared" si="2"/>
        <v>0</v>
      </c>
      <c r="Z15" s="121">
        <f t="shared" si="2"/>
        <v>0</v>
      </c>
      <c r="AA15" s="121">
        <f t="shared" si="2"/>
        <v>211389</v>
      </c>
      <c r="AB15" s="121">
        <f t="shared" si="2"/>
        <v>705200</v>
      </c>
      <c r="AC15" s="121">
        <f t="shared" si="2"/>
        <v>139125</v>
      </c>
      <c r="AD15" s="121">
        <f t="shared" si="2"/>
        <v>0</v>
      </c>
      <c r="AE15" s="121">
        <f t="shared" si="11"/>
        <v>59689</v>
      </c>
      <c r="AF15" s="121">
        <f t="shared" si="12"/>
        <v>59689</v>
      </c>
      <c r="AG15" s="121">
        <v>0</v>
      </c>
      <c r="AH15" s="121">
        <v>0</v>
      </c>
      <c r="AI15" s="121">
        <v>59689</v>
      </c>
      <c r="AJ15" s="121">
        <v>0</v>
      </c>
      <c r="AK15" s="121">
        <v>0</v>
      </c>
      <c r="AL15" s="122" t="s">
        <v>483</v>
      </c>
      <c r="AM15" s="121">
        <f t="shared" si="13"/>
        <v>963632</v>
      </c>
      <c r="AN15" s="121">
        <f t="shared" si="14"/>
        <v>54202</v>
      </c>
      <c r="AO15" s="121">
        <v>27270</v>
      </c>
      <c r="AP15" s="121">
        <v>0</v>
      </c>
      <c r="AQ15" s="121">
        <v>26932</v>
      </c>
      <c r="AR15" s="121">
        <v>0</v>
      </c>
      <c r="AS15" s="121">
        <f t="shared" si="15"/>
        <v>329017</v>
      </c>
      <c r="AT15" s="121">
        <v>0</v>
      </c>
      <c r="AU15" s="121">
        <v>323151</v>
      </c>
      <c r="AV15" s="121">
        <v>5866</v>
      </c>
      <c r="AW15" s="121">
        <v>0</v>
      </c>
      <c r="AX15" s="121">
        <f t="shared" si="16"/>
        <v>580413</v>
      </c>
      <c r="AY15" s="121">
        <v>0</v>
      </c>
      <c r="AZ15" s="121">
        <v>523712</v>
      </c>
      <c r="BA15" s="121">
        <v>56701</v>
      </c>
      <c r="BB15" s="121">
        <v>0</v>
      </c>
      <c r="BC15" s="122" t="s">
        <v>483</v>
      </c>
      <c r="BD15" s="121">
        <v>0</v>
      </c>
      <c r="BE15" s="121">
        <v>32393</v>
      </c>
      <c r="BF15" s="121">
        <f t="shared" si="17"/>
        <v>1055714</v>
      </c>
      <c r="BG15" s="121">
        <f t="shared" si="18"/>
        <v>0</v>
      </c>
      <c r="BH15" s="121">
        <f t="shared" si="19"/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483</v>
      </c>
      <c r="BO15" s="121">
        <f t="shared" si="20"/>
        <v>0</v>
      </c>
      <c r="BP15" s="121">
        <f t="shared" si="21"/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 t="shared" si="22"/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 t="shared" si="23"/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483</v>
      </c>
      <c r="CF15" s="121">
        <v>0</v>
      </c>
      <c r="CG15" s="121">
        <v>0</v>
      </c>
      <c r="CH15" s="121">
        <f t="shared" si="24"/>
        <v>0</v>
      </c>
      <c r="CI15" s="121">
        <f t="shared" si="5"/>
        <v>59689</v>
      </c>
      <c r="CJ15" s="121">
        <f t="shared" si="5"/>
        <v>59689</v>
      </c>
      <c r="CK15" s="121">
        <f t="shared" si="5"/>
        <v>0</v>
      </c>
      <c r="CL15" s="121">
        <f t="shared" si="5"/>
        <v>0</v>
      </c>
      <c r="CM15" s="121">
        <f t="shared" si="5"/>
        <v>59689</v>
      </c>
      <c r="CN15" s="121">
        <f t="shared" si="5"/>
        <v>0</v>
      </c>
      <c r="CO15" s="121">
        <f t="shared" si="5"/>
        <v>0</v>
      </c>
      <c r="CP15" s="122" t="s">
        <v>483</v>
      </c>
      <c r="CQ15" s="121">
        <f t="shared" si="6"/>
        <v>963632</v>
      </c>
      <c r="CR15" s="121">
        <f t="shared" si="6"/>
        <v>54202</v>
      </c>
      <c r="CS15" s="121">
        <f t="shared" si="6"/>
        <v>27270</v>
      </c>
      <c r="CT15" s="121">
        <f t="shared" si="6"/>
        <v>0</v>
      </c>
      <c r="CU15" s="121">
        <f t="shared" si="6"/>
        <v>26932</v>
      </c>
      <c r="CV15" s="121">
        <f t="shared" si="6"/>
        <v>0</v>
      </c>
      <c r="CW15" s="121">
        <f t="shared" si="6"/>
        <v>329017</v>
      </c>
      <c r="CX15" s="121">
        <f t="shared" si="6"/>
        <v>0</v>
      </c>
      <c r="CY15" s="121">
        <f t="shared" si="6"/>
        <v>323151</v>
      </c>
      <c r="CZ15" s="121">
        <f t="shared" si="6"/>
        <v>5866</v>
      </c>
      <c r="DA15" s="121">
        <f t="shared" si="6"/>
        <v>0</v>
      </c>
      <c r="DB15" s="121">
        <f t="shared" si="6"/>
        <v>580413</v>
      </c>
      <c r="DC15" s="121">
        <f t="shared" si="6"/>
        <v>0</v>
      </c>
      <c r="DD15" s="121">
        <f t="shared" si="6"/>
        <v>523712</v>
      </c>
      <c r="DE15" s="121">
        <f t="shared" si="6"/>
        <v>56701</v>
      </c>
      <c r="DF15" s="121">
        <f t="shared" si="6"/>
        <v>0</v>
      </c>
      <c r="DG15" s="122" t="s">
        <v>483</v>
      </c>
      <c r="DH15" s="121">
        <f t="shared" si="25"/>
        <v>0</v>
      </c>
      <c r="DI15" s="121">
        <f t="shared" si="25"/>
        <v>32393</v>
      </c>
      <c r="DJ15" s="121">
        <f t="shared" si="25"/>
        <v>1055714</v>
      </c>
    </row>
    <row r="16" spans="1:114" s="136" customFormat="1" ht="13.5" customHeight="1" x14ac:dyDescent="0.15">
      <c r="A16" s="119" t="s">
        <v>23</v>
      </c>
      <c r="B16" s="120" t="s">
        <v>336</v>
      </c>
      <c r="C16" s="119" t="s">
        <v>337</v>
      </c>
      <c r="D16" s="121">
        <f t="shared" si="7"/>
        <v>97876</v>
      </c>
      <c r="E16" s="121">
        <f t="shared" si="8"/>
        <v>97876</v>
      </c>
      <c r="F16" s="121">
        <v>0</v>
      </c>
      <c r="G16" s="121">
        <v>0</v>
      </c>
      <c r="H16" s="121">
        <v>0</v>
      </c>
      <c r="I16" s="121">
        <v>21860</v>
      </c>
      <c r="J16" s="121">
        <v>431913</v>
      </c>
      <c r="K16" s="121">
        <v>76016</v>
      </c>
      <c r="L16" s="121">
        <v>0</v>
      </c>
      <c r="M16" s="121">
        <f t="shared" si="9"/>
        <v>0</v>
      </c>
      <c r="N16" s="121">
        <f t="shared" si="10"/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 t="shared" si="2"/>
        <v>97876</v>
      </c>
      <c r="W16" s="121">
        <f t="shared" si="2"/>
        <v>97876</v>
      </c>
      <c r="X16" s="121">
        <f t="shared" si="2"/>
        <v>0</v>
      </c>
      <c r="Y16" s="121">
        <f t="shared" si="2"/>
        <v>0</v>
      </c>
      <c r="Z16" s="121">
        <f t="shared" si="2"/>
        <v>0</v>
      </c>
      <c r="AA16" s="121">
        <f t="shared" si="2"/>
        <v>21860</v>
      </c>
      <c r="AB16" s="121">
        <f t="shared" si="2"/>
        <v>431913</v>
      </c>
      <c r="AC16" s="121">
        <f t="shared" si="2"/>
        <v>76016</v>
      </c>
      <c r="AD16" s="121">
        <f t="shared" si="2"/>
        <v>0</v>
      </c>
      <c r="AE16" s="121">
        <f t="shared" si="11"/>
        <v>0</v>
      </c>
      <c r="AF16" s="121">
        <f t="shared" si="12"/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483</v>
      </c>
      <c r="AM16" s="121">
        <f t="shared" si="13"/>
        <v>367764</v>
      </c>
      <c r="AN16" s="121">
        <f t="shared" si="14"/>
        <v>64599</v>
      </c>
      <c r="AO16" s="121">
        <v>13733</v>
      </c>
      <c r="AP16" s="121">
        <v>0</v>
      </c>
      <c r="AQ16" s="121">
        <v>50866</v>
      </c>
      <c r="AR16" s="121">
        <v>0</v>
      </c>
      <c r="AS16" s="121">
        <f t="shared" si="15"/>
        <v>73044</v>
      </c>
      <c r="AT16" s="121">
        <v>0</v>
      </c>
      <c r="AU16" s="121">
        <v>67291</v>
      </c>
      <c r="AV16" s="121">
        <v>5753</v>
      </c>
      <c r="AW16" s="121">
        <v>645</v>
      </c>
      <c r="AX16" s="121">
        <f t="shared" si="16"/>
        <v>229476</v>
      </c>
      <c r="AY16" s="121">
        <v>16753</v>
      </c>
      <c r="AZ16" s="121">
        <v>202924</v>
      </c>
      <c r="BA16" s="121">
        <v>1988</v>
      </c>
      <c r="BB16" s="121">
        <v>7811</v>
      </c>
      <c r="BC16" s="122" t="s">
        <v>483</v>
      </c>
      <c r="BD16" s="121">
        <v>0</v>
      </c>
      <c r="BE16" s="121">
        <v>162025</v>
      </c>
      <c r="BF16" s="121">
        <f t="shared" si="17"/>
        <v>529789</v>
      </c>
      <c r="BG16" s="121">
        <f t="shared" si="18"/>
        <v>0</v>
      </c>
      <c r="BH16" s="121">
        <f t="shared" si="19"/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483</v>
      </c>
      <c r="BO16" s="121">
        <f t="shared" si="20"/>
        <v>0</v>
      </c>
      <c r="BP16" s="121">
        <f t="shared" si="21"/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 t="shared" si="22"/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 t="shared" si="23"/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483</v>
      </c>
      <c r="CF16" s="121">
        <v>0</v>
      </c>
      <c r="CG16" s="121">
        <v>0</v>
      </c>
      <c r="CH16" s="121">
        <f t="shared" si="24"/>
        <v>0</v>
      </c>
      <c r="CI16" s="121">
        <f t="shared" si="5"/>
        <v>0</v>
      </c>
      <c r="CJ16" s="121">
        <f t="shared" si="5"/>
        <v>0</v>
      </c>
      <c r="CK16" s="121">
        <f t="shared" si="5"/>
        <v>0</v>
      </c>
      <c r="CL16" s="121">
        <f t="shared" si="5"/>
        <v>0</v>
      </c>
      <c r="CM16" s="121">
        <f t="shared" si="5"/>
        <v>0</v>
      </c>
      <c r="CN16" s="121">
        <f t="shared" si="5"/>
        <v>0</v>
      </c>
      <c r="CO16" s="121">
        <f t="shared" si="5"/>
        <v>0</v>
      </c>
      <c r="CP16" s="122" t="s">
        <v>483</v>
      </c>
      <c r="CQ16" s="121">
        <f t="shared" si="6"/>
        <v>367764</v>
      </c>
      <c r="CR16" s="121">
        <f t="shared" si="6"/>
        <v>64599</v>
      </c>
      <c r="CS16" s="121">
        <f t="shared" si="6"/>
        <v>13733</v>
      </c>
      <c r="CT16" s="121">
        <f t="shared" si="6"/>
        <v>0</v>
      </c>
      <c r="CU16" s="121">
        <f t="shared" si="6"/>
        <v>50866</v>
      </c>
      <c r="CV16" s="121">
        <f t="shared" si="6"/>
        <v>0</v>
      </c>
      <c r="CW16" s="121">
        <f t="shared" si="6"/>
        <v>73044</v>
      </c>
      <c r="CX16" s="121">
        <f t="shared" si="6"/>
        <v>0</v>
      </c>
      <c r="CY16" s="121">
        <f t="shared" si="6"/>
        <v>67291</v>
      </c>
      <c r="CZ16" s="121">
        <f t="shared" si="6"/>
        <v>5753</v>
      </c>
      <c r="DA16" s="121">
        <f t="shared" si="6"/>
        <v>645</v>
      </c>
      <c r="DB16" s="121">
        <f t="shared" si="6"/>
        <v>229476</v>
      </c>
      <c r="DC16" s="121">
        <f t="shared" si="6"/>
        <v>16753</v>
      </c>
      <c r="DD16" s="121">
        <f t="shared" si="6"/>
        <v>202924</v>
      </c>
      <c r="DE16" s="121">
        <f t="shared" si="6"/>
        <v>1988</v>
      </c>
      <c r="DF16" s="121">
        <f t="shared" si="6"/>
        <v>7811</v>
      </c>
      <c r="DG16" s="122" t="s">
        <v>483</v>
      </c>
      <c r="DH16" s="121">
        <f t="shared" si="25"/>
        <v>0</v>
      </c>
      <c r="DI16" s="121">
        <f t="shared" si="25"/>
        <v>162025</v>
      </c>
      <c r="DJ16" s="121">
        <f t="shared" si="25"/>
        <v>529789</v>
      </c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998" man="1"/>
    <brk id="30" min="1" max="998" man="1"/>
    <brk id="38" min="1" max="998" man="1"/>
    <brk id="66" min="1" max="998" man="1"/>
    <brk id="94" min="1" max="99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D8" sqref="AD8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16384" width="9" style="49"/>
  </cols>
  <sheetData>
    <row r="1" spans="1:31" ht="17.25" x14ac:dyDescent="0.15">
      <c r="A1" s="43" t="s">
        <v>320</v>
      </c>
      <c r="B1" s="51">
        <f>COUNTA(A:A) - 3</f>
        <v>51</v>
      </c>
      <c r="C1" s="49">
        <f>SUBTOTAL(3,A:A ) - 2</f>
        <v>52</v>
      </c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1" s="62" customFormat="1" ht="13.5" customHeight="1" x14ac:dyDescent="0.15">
      <c r="A2" s="162" t="s">
        <v>53</v>
      </c>
      <c r="B2" s="157" t="s">
        <v>54</v>
      </c>
      <c r="C2" s="164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</row>
    <row r="3" spans="1:31" s="62" customFormat="1" ht="13.5" customHeight="1" x14ac:dyDescent="0.15">
      <c r="A3" s="163"/>
      <c r="B3" s="158"/>
      <c r="C3" s="163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</row>
    <row r="4" spans="1:31" s="62" customFormat="1" ht="18.75" customHeight="1" x14ac:dyDescent="0.15">
      <c r="A4" s="163"/>
      <c r="B4" s="158"/>
      <c r="C4" s="163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</row>
    <row r="5" spans="1:31" s="62" customFormat="1" ht="22.5" customHeight="1" x14ac:dyDescent="0.15">
      <c r="A5" s="163"/>
      <c r="B5" s="158"/>
      <c r="C5" s="163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</row>
    <row r="6" spans="1:31" s="86" customFormat="1" ht="13.5" customHeight="1" x14ac:dyDescent="0.15">
      <c r="A6" s="163"/>
      <c r="B6" s="158"/>
      <c r="C6" s="163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</row>
    <row r="7" spans="1:31" s="136" customFormat="1" ht="13.5" customHeight="1" x14ac:dyDescent="0.15">
      <c r="A7" s="138" t="str">
        <f>'廃棄物事業経費（市町村）'!A7</f>
        <v>岐阜県</v>
      </c>
      <c r="B7" s="139" t="str">
        <f>'廃棄物事業経費（市町村）'!B7</f>
        <v>21000</v>
      </c>
      <c r="C7" s="138" t="s">
        <v>33</v>
      </c>
      <c r="D7" s="140">
        <f>SUM(E7,+L7)</f>
        <v>31667406</v>
      </c>
      <c r="E7" s="140">
        <f>+SUM(F7:I7,K7)</f>
        <v>7677568</v>
      </c>
      <c r="F7" s="140">
        <f t="shared" ref="F7:L7" si="0">SUM(F$8:F$1000)</f>
        <v>1428610</v>
      </c>
      <c r="G7" s="140">
        <f t="shared" si="0"/>
        <v>68311</v>
      </c>
      <c r="H7" s="140">
        <f t="shared" si="0"/>
        <v>1590535</v>
      </c>
      <c r="I7" s="140">
        <f t="shared" si="0"/>
        <v>3036727</v>
      </c>
      <c r="J7" s="140">
        <f t="shared" si="0"/>
        <v>4535834</v>
      </c>
      <c r="K7" s="140">
        <f t="shared" si="0"/>
        <v>1553385</v>
      </c>
      <c r="L7" s="140">
        <f t="shared" si="0"/>
        <v>23989838</v>
      </c>
      <c r="M7" s="140">
        <f>SUM(N7,+U7)</f>
        <v>5154589</v>
      </c>
      <c r="N7" s="140">
        <f>+SUM(O7:R7,T7)</f>
        <v>1172782</v>
      </c>
      <c r="O7" s="140">
        <f t="shared" ref="O7:U7" si="1">SUM(O$8:O$1000)</f>
        <v>34622</v>
      </c>
      <c r="P7" s="140">
        <f t="shared" si="1"/>
        <v>28985</v>
      </c>
      <c r="Q7" s="140">
        <f t="shared" si="1"/>
        <v>213000</v>
      </c>
      <c r="R7" s="140">
        <f t="shared" si="1"/>
        <v>645085</v>
      </c>
      <c r="S7" s="140">
        <f t="shared" si="1"/>
        <v>1692683</v>
      </c>
      <c r="T7" s="140">
        <f t="shared" si="1"/>
        <v>251090</v>
      </c>
      <c r="U7" s="140">
        <f t="shared" si="1"/>
        <v>3981807</v>
      </c>
      <c r="V7" s="140">
        <f t="shared" ref="V7:AD22" si="2">+SUM(D7,M7)</f>
        <v>36821995</v>
      </c>
      <c r="W7" s="140">
        <f t="shared" si="2"/>
        <v>8850350</v>
      </c>
      <c r="X7" s="140">
        <f t="shared" si="2"/>
        <v>1463232</v>
      </c>
      <c r="Y7" s="140">
        <f t="shared" si="2"/>
        <v>97296</v>
      </c>
      <c r="Z7" s="140">
        <f t="shared" si="2"/>
        <v>1803535</v>
      </c>
      <c r="AA7" s="140">
        <f t="shared" si="2"/>
        <v>3681812</v>
      </c>
      <c r="AB7" s="140">
        <f t="shared" si="2"/>
        <v>6228517</v>
      </c>
      <c r="AC7" s="140">
        <f>+SUM(K7,T7)</f>
        <v>1804475</v>
      </c>
      <c r="AD7" s="140">
        <f>+SUM(L7,U7)</f>
        <v>27971645</v>
      </c>
    </row>
    <row r="8" spans="1:31" s="136" customFormat="1" ht="13.5" customHeight="1" x14ac:dyDescent="0.15">
      <c r="A8" s="119" t="s">
        <v>23</v>
      </c>
      <c r="B8" s="120" t="s">
        <v>324</v>
      </c>
      <c r="C8" s="119" t="s">
        <v>325</v>
      </c>
      <c r="D8" s="121">
        <f t="shared" ref="D8:D58" si="3">SUM(E8,+L8)</f>
        <v>4542957</v>
      </c>
      <c r="E8" s="121">
        <f t="shared" ref="E8:E58" si="4">+SUM(F8:I8,K8)</f>
        <v>257396</v>
      </c>
      <c r="F8" s="121">
        <v>8333</v>
      </c>
      <c r="G8" s="121">
        <v>3692</v>
      </c>
      <c r="H8" s="121">
        <v>0</v>
      </c>
      <c r="I8" s="121">
        <v>186096</v>
      </c>
      <c r="J8" s="121"/>
      <c r="K8" s="121">
        <v>59275</v>
      </c>
      <c r="L8" s="121">
        <v>4285561</v>
      </c>
      <c r="M8" s="121">
        <f t="shared" ref="M8:M58" si="5">SUM(N8,+U8)</f>
        <v>480962</v>
      </c>
      <c r="N8" s="121">
        <f t="shared" ref="N8:N58" si="6">+SUM(O8:R8,T8)</f>
        <v>69884</v>
      </c>
      <c r="O8" s="121">
        <v>14086</v>
      </c>
      <c r="P8" s="121">
        <v>12910</v>
      </c>
      <c r="Q8" s="121">
        <v>0</v>
      </c>
      <c r="R8" s="121">
        <v>42841</v>
      </c>
      <c r="S8" s="121"/>
      <c r="T8" s="121">
        <v>47</v>
      </c>
      <c r="U8" s="121">
        <v>411078</v>
      </c>
      <c r="V8" s="121">
        <f t="shared" si="2"/>
        <v>5023919</v>
      </c>
      <c r="W8" s="121">
        <f t="shared" si="2"/>
        <v>327280</v>
      </c>
      <c r="X8" s="121">
        <f t="shared" si="2"/>
        <v>22419</v>
      </c>
      <c r="Y8" s="121">
        <f t="shared" si="2"/>
        <v>16602</v>
      </c>
      <c r="Z8" s="121">
        <f t="shared" si="2"/>
        <v>0</v>
      </c>
      <c r="AA8" s="121">
        <f t="shared" si="2"/>
        <v>228937</v>
      </c>
      <c r="AB8" s="121">
        <f t="shared" si="2"/>
        <v>0</v>
      </c>
      <c r="AC8" s="121">
        <f t="shared" si="2"/>
        <v>59322</v>
      </c>
      <c r="AD8" s="121">
        <f t="shared" si="2"/>
        <v>4696639</v>
      </c>
      <c r="AE8" s="155" t="s">
        <v>326</v>
      </c>
    </row>
    <row r="9" spans="1:31" s="136" customFormat="1" ht="13.5" customHeight="1" x14ac:dyDescent="0.15">
      <c r="A9" s="119" t="s">
        <v>23</v>
      </c>
      <c r="B9" s="120" t="s">
        <v>329</v>
      </c>
      <c r="C9" s="119" t="s">
        <v>330</v>
      </c>
      <c r="D9" s="121">
        <f t="shared" si="3"/>
        <v>3376376</v>
      </c>
      <c r="E9" s="121">
        <f t="shared" si="4"/>
        <v>934198</v>
      </c>
      <c r="F9" s="121">
        <v>482581</v>
      </c>
      <c r="G9" s="121">
        <v>0</v>
      </c>
      <c r="H9" s="121">
        <v>0</v>
      </c>
      <c r="I9" s="121">
        <v>225770</v>
      </c>
      <c r="J9" s="121"/>
      <c r="K9" s="121">
        <v>225847</v>
      </c>
      <c r="L9" s="121">
        <v>2442178</v>
      </c>
      <c r="M9" s="121">
        <f t="shared" si="5"/>
        <v>179560</v>
      </c>
      <c r="N9" s="121">
        <f t="shared" si="6"/>
        <v>0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0</v>
      </c>
      <c r="U9" s="121">
        <v>179560</v>
      </c>
      <c r="V9" s="121">
        <f t="shared" si="2"/>
        <v>3555936</v>
      </c>
      <c r="W9" s="121">
        <f t="shared" si="2"/>
        <v>934198</v>
      </c>
      <c r="X9" s="121">
        <f t="shared" si="2"/>
        <v>482581</v>
      </c>
      <c r="Y9" s="121">
        <f t="shared" si="2"/>
        <v>0</v>
      </c>
      <c r="Z9" s="121">
        <f t="shared" si="2"/>
        <v>0</v>
      </c>
      <c r="AA9" s="121">
        <f t="shared" si="2"/>
        <v>225770</v>
      </c>
      <c r="AB9" s="121">
        <f t="shared" si="2"/>
        <v>0</v>
      </c>
      <c r="AC9" s="121">
        <f t="shared" si="2"/>
        <v>225847</v>
      </c>
      <c r="AD9" s="121">
        <f t="shared" si="2"/>
        <v>2621738</v>
      </c>
      <c r="AE9" s="155" t="s">
        <v>331</v>
      </c>
    </row>
    <row r="10" spans="1:31" s="136" customFormat="1" ht="13.5" customHeight="1" x14ac:dyDescent="0.15">
      <c r="A10" s="119" t="s">
        <v>23</v>
      </c>
      <c r="B10" s="120" t="s">
        <v>338</v>
      </c>
      <c r="C10" s="119" t="s">
        <v>339</v>
      </c>
      <c r="D10" s="121">
        <f t="shared" si="3"/>
        <v>895811</v>
      </c>
      <c r="E10" s="121">
        <f t="shared" si="4"/>
        <v>172228</v>
      </c>
      <c r="F10" s="121">
        <v>0</v>
      </c>
      <c r="G10" s="121">
        <v>1</v>
      </c>
      <c r="H10" s="121">
        <v>0</v>
      </c>
      <c r="I10" s="121">
        <v>140560</v>
      </c>
      <c r="J10" s="121"/>
      <c r="K10" s="121">
        <v>31667</v>
      </c>
      <c r="L10" s="121">
        <v>723583</v>
      </c>
      <c r="M10" s="121">
        <f t="shared" si="5"/>
        <v>200358</v>
      </c>
      <c r="N10" s="121">
        <f t="shared" si="6"/>
        <v>4422</v>
      </c>
      <c r="O10" s="121">
        <v>0</v>
      </c>
      <c r="P10" s="121">
        <v>0</v>
      </c>
      <c r="Q10" s="121">
        <v>0</v>
      </c>
      <c r="R10" s="121">
        <v>4422</v>
      </c>
      <c r="S10" s="121"/>
      <c r="T10" s="121">
        <v>0</v>
      </c>
      <c r="U10" s="121">
        <v>195936</v>
      </c>
      <c r="V10" s="121">
        <f t="shared" si="2"/>
        <v>1096169</v>
      </c>
      <c r="W10" s="121">
        <f t="shared" si="2"/>
        <v>176650</v>
      </c>
      <c r="X10" s="121">
        <f t="shared" si="2"/>
        <v>0</v>
      </c>
      <c r="Y10" s="121">
        <f t="shared" si="2"/>
        <v>1</v>
      </c>
      <c r="Z10" s="121">
        <f t="shared" si="2"/>
        <v>0</v>
      </c>
      <c r="AA10" s="121">
        <f t="shared" si="2"/>
        <v>144982</v>
      </c>
      <c r="AB10" s="121">
        <f t="shared" si="2"/>
        <v>0</v>
      </c>
      <c r="AC10" s="121">
        <f t="shared" si="2"/>
        <v>31667</v>
      </c>
      <c r="AD10" s="121">
        <f t="shared" si="2"/>
        <v>919519</v>
      </c>
      <c r="AE10" s="155" t="s">
        <v>340</v>
      </c>
    </row>
    <row r="11" spans="1:31" s="136" customFormat="1" ht="13.5" customHeight="1" x14ac:dyDescent="0.15">
      <c r="A11" s="119" t="s">
        <v>23</v>
      </c>
      <c r="B11" s="120" t="s">
        <v>341</v>
      </c>
      <c r="C11" s="119" t="s">
        <v>342</v>
      </c>
      <c r="D11" s="121">
        <f t="shared" si="3"/>
        <v>1402195</v>
      </c>
      <c r="E11" s="121">
        <f t="shared" si="4"/>
        <v>571161</v>
      </c>
      <c r="F11" s="121">
        <v>0</v>
      </c>
      <c r="G11" s="121">
        <v>0</v>
      </c>
      <c r="H11" s="121">
        <v>0</v>
      </c>
      <c r="I11" s="121">
        <v>320010</v>
      </c>
      <c r="J11" s="121"/>
      <c r="K11" s="121">
        <v>251151</v>
      </c>
      <c r="L11" s="121">
        <v>831034</v>
      </c>
      <c r="M11" s="121">
        <f t="shared" si="5"/>
        <v>83619</v>
      </c>
      <c r="N11" s="121">
        <f t="shared" si="6"/>
        <v>35293</v>
      </c>
      <c r="O11" s="121">
        <v>0</v>
      </c>
      <c r="P11" s="121">
        <v>0</v>
      </c>
      <c r="Q11" s="121">
        <v>0</v>
      </c>
      <c r="R11" s="121">
        <v>35293</v>
      </c>
      <c r="S11" s="121"/>
      <c r="T11" s="121">
        <v>0</v>
      </c>
      <c r="U11" s="121">
        <v>48326</v>
      </c>
      <c r="V11" s="121">
        <f t="shared" si="2"/>
        <v>1485814</v>
      </c>
      <c r="W11" s="121">
        <f t="shared" si="2"/>
        <v>606454</v>
      </c>
      <c r="X11" s="121">
        <f t="shared" si="2"/>
        <v>0</v>
      </c>
      <c r="Y11" s="121">
        <f t="shared" si="2"/>
        <v>0</v>
      </c>
      <c r="Z11" s="121">
        <f t="shared" si="2"/>
        <v>0</v>
      </c>
      <c r="AA11" s="121">
        <f t="shared" si="2"/>
        <v>355303</v>
      </c>
      <c r="AB11" s="121">
        <f t="shared" si="2"/>
        <v>0</v>
      </c>
      <c r="AC11" s="121">
        <f t="shared" si="2"/>
        <v>251151</v>
      </c>
      <c r="AD11" s="121">
        <f t="shared" si="2"/>
        <v>879360</v>
      </c>
      <c r="AE11" s="155" t="s">
        <v>343</v>
      </c>
    </row>
    <row r="12" spans="1:31" s="136" customFormat="1" ht="13.5" customHeight="1" x14ac:dyDescent="0.15">
      <c r="A12" s="119" t="s">
        <v>23</v>
      </c>
      <c r="B12" s="120" t="s">
        <v>344</v>
      </c>
      <c r="C12" s="119" t="s">
        <v>345</v>
      </c>
      <c r="D12" s="121">
        <f t="shared" si="3"/>
        <v>898342</v>
      </c>
      <c r="E12" s="121">
        <f t="shared" si="4"/>
        <v>67751</v>
      </c>
      <c r="F12" s="121">
        <v>0</v>
      </c>
      <c r="G12" s="121">
        <v>0</v>
      </c>
      <c r="H12" s="121">
        <v>0</v>
      </c>
      <c r="I12" s="121">
        <v>66190</v>
      </c>
      <c r="J12" s="121"/>
      <c r="K12" s="121">
        <v>1561</v>
      </c>
      <c r="L12" s="121">
        <v>830591</v>
      </c>
      <c r="M12" s="121">
        <f t="shared" si="5"/>
        <v>126934</v>
      </c>
      <c r="N12" s="121">
        <f t="shared" si="6"/>
        <v>14669</v>
      </c>
      <c r="O12" s="121">
        <v>0</v>
      </c>
      <c r="P12" s="121">
        <v>0</v>
      </c>
      <c r="Q12" s="121">
        <v>0</v>
      </c>
      <c r="R12" s="121">
        <v>13594</v>
      </c>
      <c r="S12" s="121"/>
      <c r="T12" s="121">
        <v>1075</v>
      </c>
      <c r="U12" s="121">
        <v>112265</v>
      </c>
      <c r="V12" s="121">
        <f t="shared" si="2"/>
        <v>1025276</v>
      </c>
      <c r="W12" s="121">
        <f t="shared" si="2"/>
        <v>82420</v>
      </c>
      <c r="X12" s="121">
        <f t="shared" si="2"/>
        <v>0</v>
      </c>
      <c r="Y12" s="121">
        <f t="shared" si="2"/>
        <v>0</v>
      </c>
      <c r="Z12" s="121">
        <f t="shared" si="2"/>
        <v>0</v>
      </c>
      <c r="AA12" s="121">
        <f t="shared" si="2"/>
        <v>79784</v>
      </c>
      <c r="AB12" s="121">
        <f t="shared" si="2"/>
        <v>0</v>
      </c>
      <c r="AC12" s="121">
        <f t="shared" si="2"/>
        <v>2636</v>
      </c>
      <c r="AD12" s="121">
        <f t="shared" si="2"/>
        <v>942856</v>
      </c>
      <c r="AE12" s="155" t="s">
        <v>346</v>
      </c>
    </row>
    <row r="13" spans="1:31" s="136" customFormat="1" ht="13.5" customHeight="1" x14ac:dyDescent="0.15">
      <c r="A13" s="119" t="s">
        <v>23</v>
      </c>
      <c r="B13" s="120" t="s">
        <v>351</v>
      </c>
      <c r="C13" s="119" t="s">
        <v>352</v>
      </c>
      <c r="D13" s="121">
        <f t="shared" si="3"/>
        <v>1174737</v>
      </c>
      <c r="E13" s="121">
        <f t="shared" si="4"/>
        <v>155366</v>
      </c>
      <c r="F13" s="121">
        <v>0</v>
      </c>
      <c r="G13" s="121">
        <v>1144</v>
      </c>
      <c r="H13" s="121">
        <v>57835</v>
      </c>
      <c r="I13" s="121">
        <v>0</v>
      </c>
      <c r="J13" s="121"/>
      <c r="K13" s="121">
        <v>96387</v>
      </c>
      <c r="L13" s="121">
        <v>1019371</v>
      </c>
      <c r="M13" s="121">
        <f t="shared" si="5"/>
        <v>609702</v>
      </c>
      <c r="N13" s="121">
        <f t="shared" si="6"/>
        <v>316170</v>
      </c>
      <c r="O13" s="121">
        <v>1548</v>
      </c>
      <c r="P13" s="121">
        <v>0</v>
      </c>
      <c r="Q13" s="121">
        <v>213000</v>
      </c>
      <c r="R13" s="121">
        <v>101587</v>
      </c>
      <c r="S13" s="121"/>
      <c r="T13" s="121">
        <v>35</v>
      </c>
      <c r="U13" s="121">
        <v>293532</v>
      </c>
      <c r="V13" s="121">
        <f t="shared" si="2"/>
        <v>1784439</v>
      </c>
      <c r="W13" s="121">
        <f t="shared" si="2"/>
        <v>471536</v>
      </c>
      <c r="X13" s="121">
        <f t="shared" si="2"/>
        <v>1548</v>
      </c>
      <c r="Y13" s="121">
        <f t="shared" si="2"/>
        <v>1144</v>
      </c>
      <c r="Z13" s="121">
        <f t="shared" si="2"/>
        <v>270835</v>
      </c>
      <c r="AA13" s="121">
        <f t="shared" si="2"/>
        <v>101587</v>
      </c>
      <c r="AB13" s="121">
        <f t="shared" si="2"/>
        <v>0</v>
      </c>
      <c r="AC13" s="121">
        <f t="shared" si="2"/>
        <v>96422</v>
      </c>
      <c r="AD13" s="121">
        <f t="shared" si="2"/>
        <v>1312903</v>
      </c>
      <c r="AE13" s="155" t="s">
        <v>353</v>
      </c>
    </row>
    <row r="14" spans="1:31" s="136" customFormat="1" ht="13.5" customHeight="1" x14ac:dyDescent="0.15">
      <c r="A14" s="119" t="s">
        <v>23</v>
      </c>
      <c r="B14" s="120" t="s">
        <v>354</v>
      </c>
      <c r="C14" s="119" t="s">
        <v>355</v>
      </c>
      <c r="D14" s="121">
        <f t="shared" si="3"/>
        <v>244672</v>
      </c>
      <c r="E14" s="121">
        <f t="shared" si="4"/>
        <v>41302</v>
      </c>
      <c r="F14" s="121">
        <v>0</v>
      </c>
      <c r="G14" s="121">
        <v>0</v>
      </c>
      <c r="H14" s="121">
        <v>0</v>
      </c>
      <c r="I14" s="121">
        <v>41260</v>
      </c>
      <c r="J14" s="121"/>
      <c r="K14" s="121">
        <v>42</v>
      </c>
      <c r="L14" s="121">
        <v>203370</v>
      </c>
      <c r="M14" s="121">
        <f t="shared" si="5"/>
        <v>101147</v>
      </c>
      <c r="N14" s="121">
        <f t="shared" si="6"/>
        <v>12428</v>
      </c>
      <c r="O14" s="121">
        <v>0</v>
      </c>
      <c r="P14" s="121">
        <v>0</v>
      </c>
      <c r="Q14" s="121">
        <v>0</v>
      </c>
      <c r="R14" s="121">
        <v>12428</v>
      </c>
      <c r="S14" s="121"/>
      <c r="T14" s="121">
        <v>0</v>
      </c>
      <c r="U14" s="121">
        <v>88719</v>
      </c>
      <c r="V14" s="121">
        <f t="shared" si="2"/>
        <v>345819</v>
      </c>
      <c r="W14" s="121">
        <f t="shared" si="2"/>
        <v>53730</v>
      </c>
      <c r="X14" s="121">
        <f t="shared" si="2"/>
        <v>0</v>
      </c>
      <c r="Y14" s="121">
        <f t="shared" si="2"/>
        <v>0</v>
      </c>
      <c r="Z14" s="121">
        <f t="shared" si="2"/>
        <v>0</v>
      </c>
      <c r="AA14" s="121">
        <f t="shared" si="2"/>
        <v>53688</v>
      </c>
      <c r="AB14" s="121">
        <f t="shared" si="2"/>
        <v>0</v>
      </c>
      <c r="AC14" s="121">
        <f t="shared" si="2"/>
        <v>42</v>
      </c>
      <c r="AD14" s="121">
        <f t="shared" si="2"/>
        <v>292089</v>
      </c>
      <c r="AE14" s="155" t="s">
        <v>356</v>
      </c>
    </row>
    <row r="15" spans="1:31" s="136" customFormat="1" ht="13.5" customHeight="1" x14ac:dyDescent="0.15">
      <c r="A15" s="119" t="s">
        <v>23</v>
      </c>
      <c r="B15" s="120" t="s">
        <v>358</v>
      </c>
      <c r="C15" s="119" t="s">
        <v>359</v>
      </c>
      <c r="D15" s="121">
        <f t="shared" si="3"/>
        <v>593287</v>
      </c>
      <c r="E15" s="121">
        <f t="shared" si="4"/>
        <v>342517</v>
      </c>
      <c r="F15" s="121">
        <v>251883</v>
      </c>
      <c r="G15" s="121">
        <v>0</v>
      </c>
      <c r="H15" s="121">
        <v>0</v>
      </c>
      <c r="I15" s="121">
        <v>90634</v>
      </c>
      <c r="J15" s="121"/>
      <c r="K15" s="121">
        <v>0</v>
      </c>
      <c r="L15" s="121">
        <v>250770</v>
      </c>
      <c r="M15" s="121">
        <f t="shared" si="5"/>
        <v>127281</v>
      </c>
      <c r="N15" s="121">
        <f t="shared" si="6"/>
        <v>44587</v>
      </c>
      <c r="O15" s="121">
        <v>0</v>
      </c>
      <c r="P15" s="121">
        <v>0</v>
      </c>
      <c r="Q15" s="121">
        <v>0</v>
      </c>
      <c r="R15" s="121">
        <v>44587</v>
      </c>
      <c r="S15" s="121"/>
      <c r="T15" s="121">
        <v>0</v>
      </c>
      <c r="U15" s="121">
        <v>82694</v>
      </c>
      <c r="V15" s="121">
        <f t="shared" si="2"/>
        <v>720568</v>
      </c>
      <c r="W15" s="121">
        <f t="shared" si="2"/>
        <v>387104</v>
      </c>
      <c r="X15" s="121">
        <f t="shared" si="2"/>
        <v>251883</v>
      </c>
      <c r="Y15" s="121">
        <f t="shared" si="2"/>
        <v>0</v>
      </c>
      <c r="Z15" s="121">
        <f t="shared" si="2"/>
        <v>0</v>
      </c>
      <c r="AA15" s="121">
        <f t="shared" si="2"/>
        <v>135221</v>
      </c>
      <c r="AB15" s="121">
        <f t="shared" si="2"/>
        <v>0</v>
      </c>
      <c r="AC15" s="121">
        <f t="shared" si="2"/>
        <v>0</v>
      </c>
      <c r="AD15" s="121">
        <f t="shared" si="2"/>
        <v>333464</v>
      </c>
      <c r="AE15" s="155" t="s">
        <v>360</v>
      </c>
    </row>
    <row r="16" spans="1:31" s="136" customFormat="1" ht="13.5" customHeight="1" x14ac:dyDescent="0.15">
      <c r="A16" s="119" t="s">
        <v>23</v>
      </c>
      <c r="B16" s="120" t="s">
        <v>361</v>
      </c>
      <c r="C16" s="119" t="s">
        <v>362</v>
      </c>
      <c r="D16" s="121">
        <f t="shared" si="3"/>
        <v>1070918</v>
      </c>
      <c r="E16" s="121">
        <f t="shared" si="4"/>
        <v>18100</v>
      </c>
      <c r="F16" s="121">
        <v>0</v>
      </c>
      <c r="G16" s="121">
        <v>0</v>
      </c>
      <c r="H16" s="121">
        <v>0</v>
      </c>
      <c r="I16" s="121">
        <v>293</v>
      </c>
      <c r="J16" s="121"/>
      <c r="K16" s="121">
        <v>17807</v>
      </c>
      <c r="L16" s="121">
        <v>1052818</v>
      </c>
      <c r="M16" s="121">
        <f t="shared" si="5"/>
        <v>294066</v>
      </c>
      <c r="N16" s="121">
        <f t="shared" si="6"/>
        <v>19883</v>
      </c>
      <c r="O16" s="121">
        <v>7990</v>
      </c>
      <c r="P16" s="121">
        <v>11893</v>
      </c>
      <c r="Q16" s="121">
        <v>0</v>
      </c>
      <c r="R16" s="121">
        <v>0</v>
      </c>
      <c r="S16" s="121"/>
      <c r="T16" s="121">
        <v>0</v>
      </c>
      <c r="U16" s="121">
        <v>274183</v>
      </c>
      <c r="V16" s="121">
        <f t="shared" si="2"/>
        <v>1364984</v>
      </c>
      <c r="W16" s="121">
        <f t="shared" si="2"/>
        <v>37983</v>
      </c>
      <c r="X16" s="121">
        <f t="shared" si="2"/>
        <v>7990</v>
      </c>
      <c r="Y16" s="121">
        <f t="shared" si="2"/>
        <v>11893</v>
      </c>
      <c r="Z16" s="121">
        <f t="shared" si="2"/>
        <v>0</v>
      </c>
      <c r="AA16" s="121">
        <f t="shared" si="2"/>
        <v>293</v>
      </c>
      <c r="AB16" s="121">
        <f t="shared" si="2"/>
        <v>0</v>
      </c>
      <c r="AC16" s="121">
        <f t="shared" si="2"/>
        <v>17807</v>
      </c>
      <c r="AD16" s="121">
        <f t="shared" si="2"/>
        <v>1327001</v>
      </c>
      <c r="AE16" s="155" t="s">
        <v>363</v>
      </c>
    </row>
    <row r="17" spans="1:31" s="136" customFormat="1" ht="13.5" customHeight="1" x14ac:dyDescent="0.15">
      <c r="A17" s="119" t="s">
        <v>23</v>
      </c>
      <c r="B17" s="120" t="s">
        <v>364</v>
      </c>
      <c r="C17" s="119" t="s">
        <v>365</v>
      </c>
      <c r="D17" s="121">
        <f t="shared" si="3"/>
        <v>850377</v>
      </c>
      <c r="E17" s="121">
        <f t="shared" si="4"/>
        <v>108088</v>
      </c>
      <c r="F17" s="121">
        <v>0</v>
      </c>
      <c r="G17" s="121">
        <v>0</v>
      </c>
      <c r="H17" s="121">
        <v>0</v>
      </c>
      <c r="I17" s="121">
        <v>86608</v>
      </c>
      <c r="J17" s="121"/>
      <c r="K17" s="121">
        <v>21480</v>
      </c>
      <c r="L17" s="121">
        <v>742289</v>
      </c>
      <c r="M17" s="121">
        <f t="shared" si="5"/>
        <v>259415</v>
      </c>
      <c r="N17" s="121">
        <f t="shared" si="6"/>
        <v>63659</v>
      </c>
      <c r="O17" s="121">
        <v>0</v>
      </c>
      <c r="P17" s="121">
        <v>0</v>
      </c>
      <c r="Q17" s="121">
        <v>0</v>
      </c>
      <c r="R17" s="121">
        <v>63653</v>
      </c>
      <c r="S17" s="121"/>
      <c r="T17" s="121">
        <v>6</v>
      </c>
      <c r="U17" s="121">
        <v>195756</v>
      </c>
      <c r="V17" s="121">
        <f t="shared" si="2"/>
        <v>1109792</v>
      </c>
      <c r="W17" s="121">
        <f t="shared" si="2"/>
        <v>171747</v>
      </c>
      <c r="X17" s="121">
        <f t="shared" si="2"/>
        <v>0</v>
      </c>
      <c r="Y17" s="121">
        <f t="shared" si="2"/>
        <v>0</v>
      </c>
      <c r="Z17" s="121">
        <f t="shared" si="2"/>
        <v>0</v>
      </c>
      <c r="AA17" s="121">
        <f t="shared" si="2"/>
        <v>150261</v>
      </c>
      <c r="AB17" s="121">
        <f t="shared" si="2"/>
        <v>0</v>
      </c>
      <c r="AC17" s="121">
        <f t="shared" si="2"/>
        <v>21486</v>
      </c>
      <c r="AD17" s="121">
        <f t="shared" si="2"/>
        <v>938045</v>
      </c>
      <c r="AE17" s="155" t="s">
        <v>366</v>
      </c>
    </row>
    <row r="18" spans="1:31" s="136" customFormat="1" ht="13.5" customHeight="1" x14ac:dyDescent="0.15">
      <c r="A18" s="119" t="s">
        <v>23</v>
      </c>
      <c r="B18" s="120" t="s">
        <v>367</v>
      </c>
      <c r="C18" s="119" t="s">
        <v>368</v>
      </c>
      <c r="D18" s="121">
        <f t="shared" si="3"/>
        <v>747189</v>
      </c>
      <c r="E18" s="121">
        <f t="shared" si="4"/>
        <v>65295</v>
      </c>
      <c r="F18" s="121">
        <v>0</v>
      </c>
      <c r="G18" s="121">
        <v>0</v>
      </c>
      <c r="H18" s="121">
        <v>0</v>
      </c>
      <c r="I18" s="121">
        <v>64491</v>
      </c>
      <c r="J18" s="121"/>
      <c r="K18" s="121">
        <v>804</v>
      </c>
      <c r="L18" s="121">
        <v>681894</v>
      </c>
      <c r="M18" s="121">
        <f t="shared" si="5"/>
        <v>91989</v>
      </c>
      <c r="N18" s="121">
        <f t="shared" si="6"/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91989</v>
      </c>
      <c r="V18" s="121">
        <f t="shared" si="2"/>
        <v>839178</v>
      </c>
      <c r="W18" s="121">
        <f t="shared" si="2"/>
        <v>65295</v>
      </c>
      <c r="X18" s="121">
        <f t="shared" si="2"/>
        <v>0</v>
      </c>
      <c r="Y18" s="121">
        <f t="shared" si="2"/>
        <v>0</v>
      </c>
      <c r="Z18" s="121">
        <f t="shared" si="2"/>
        <v>0</v>
      </c>
      <c r="AA18" s="121">
        <f t="shared" si="2"/>
        <v>64491</v>
      </c>
      <c r="AB18" s="121">
        <f t="shared" si="2"/>
        <v>0</v>
      </c>
      <c r="AC18" s="121">
        <f t="shared" si="2"/>
        <v>804</v>
      </c>
      <c r="AD18" s="121">
        <f t="shared" si="2"/>
        <v>773883</v>
      </c>
      <c r="AE18" s="155" t="s">
        <v>369</v>
      </c>
    </row>
    <row r="19" spans="1:31" s="136" customFormat="1" ht="13.5" customHeight="1" x14ac:dyDescent="0.15">
      <c r="A19" s="119" t="s">
        <v>23</v>
      </c>
      <c r="B19" s="120" t="s">
        <v>372</v>
      </c>
      <c r="C19" s="119" t="s">
        <v>373</v>
      </c>
      <c r="D19" s="121">
        <f t="shared" si="3"/>
        <v>726736</v>
      </c>
      <c r="E19" s="121">
        <f t="shared" si="4"/>
        <v>343951</v>
      </c>
      <c r="F19" s="121">
        <v>0</v>
      </c>
      <c r="G19" s="121">
        <v>63474</v>
      </c>
      <c r="H19" s="121">
        <v>229800</v>
      </c>
      <c r="I19" s="121">
        <v>43757</v>
      </c>
      <c r="J19" s="121"/>
      <c r="K19" s="121">
        <v>6920</v>
      </c>
      <c r="L19" s="121">
        <v>382785</v>
      </c>
      <c r="M19" s="121">
        <f t="shared" si="5"/>
        <v>175556</v>
      </c>
      <c r="N19" s="121">
        <f t="shared" si="6"/>
        <v>33363</v>
      </c>
      <c r="O19" s="121">
        <v>0</v>
      </c>
      <c r="P19" s="121">
        <v>0</v>
      </c>
      <c r="Q19" s="121">
        <v>0</v>
      </c>
      <c r="R19" s="121">
        <v>33363</v>
      </c>
      <c r="S19" s="121"/>
      <c r="T19" s="121">
        <v>0</v>
      </c>
      <c r="U19" s="121">
        <v>142193</v>
      </c>
      <c r="V19" s="121">
        <f t="shared" si="2"/>
        <v>902292</v>
      </c>
      <c r="W19" s="121">
        <f t="shared" si="2"/>
        <v>377314</v>
      </c>
      <c r="X19" s="121">
        <f t="shared" si="2"/>
        <v>0</v>
      </c>
      <c r="Y19" s="121">
        <f t="shared" si="2"/>
        <v>63474</v>
      </c>
      <c r="Z19" s="121">
        <f t="shared" si="2"/>
        <v>229800</v>
      </c>
      <c r="AA19" s="121">
        <f t="shared" si="2"/>
        <v>77120</v>
      </c>
      <c r="AB19" s="121">
        <f t="shared" si="2"/>
        <v>0</v>
      </c>
      <c r="AC19" s="121">
        <f t="shared" si="2"/>
        <v>6920</v>
      </c>
      <c r="AD19" s="121">
        <f t="shared" si="2"/>
        <v>524978</v>
      </c>
      <c r="AE19" s="155" t="s">
        <v>374</v>
      </c>
    </row>
    <row r="20" spans="1:31" s="136" customFormat="1" ht="13.5" customHeight="1" x14ac:dyDescent="0.15">
      <c r="A20" s="119" t="s">
        <v>23</v>
      </c>
      <c r="B20" s="120" t="s">
        <v>375</v>
      </c>
      <c r="C20" s="119" t="s">
        <v>376</v>
      </c>
      <c r="D20" s="121">
        <f t="shared" si="3"/>
        <v>1916284</v>
      </c>
      <c r="E20" s="121">
        <f t="shared" si="4"/>
        <v>151581</v>
      </c>
      <c r="F20" s="121">
        <v>0</v>
      </c>
      <c r="G20" s="121">
        <v>0</v>
      </c>
      <c r="H20" s="121">
        <v>0</v>
      </c>
      <c r="I20" s="121">
        <v>102648</v>
      </c>
      <c r="J20" s="121"/>
      <c r="K20" s="121">
        <v>48933</v>
      </c>
      <c r="L20" s="121">
        <v>1764703</v>
      </c>
      <c r="M20" s="121">
        <f t="shared" si="5"/>
        <v>116787</v>
      </c>
      <c r="N20" s="121">
        <f t="shared" si="6"/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116787</v>
      </c>
      <c r="V20" s="121">
        <f t="shared" si="2"/>
        <v>2033071</v>
      </c>
      <c r="W20" s="121">
        <f t="shared" si="2"/>
        <v>151581</v>
      </c>
      <c r="X20" s="121">
        <f t="shared" si="2"/>
        <v>0</v>
      </c>
      <c r="Y20" s="121">
        <f t="shared" si="2"/>
        <v>0</v>
      </c>
      <c r="Z20" s="121">
        <f t="shared" si="2"/>
        <v>0</v>
      </c>
      <c r="AA20" s="121">
        <f t="shared" si="2"/>
        <v>102648</v>
      </c>
      <c r="AB20" s="121">
        <f t="shared" si="2"/>
        <v>0</v>
      </c>
      <c r="AC20" s="121">
        <f t="shared" si="2"/>
        <v>48933</v>
      </c>
      <c r="AD20" s="121">
        <f t="shared" si="2"/>
        <v>1881490</v>
      </c>
      <c r="AE20" s="155" t="s">
        <v>377</v>
      </c>
    </row>
    <row r="21" spans="1:31" s="136" customFormat="1" ht="13.5" customHeight="1" x14ac:dyDescent="0.15">
      <c r="A21" s="119" t="s">
        <v>23</v>
      </c>
      <c r="B21" s="120" t="s">
        <v>378</v>
      </c>
      <c r="C21" s="119" t="s">
        <v>379</v>
      </c>
      <c r="D21" s="121">
        <f t="shared" si="3"/>
        <v>1141678</v>
      </c>
      <c r="E21" s="121">
        <f t="shared" si="4"/>
        <v>131167</v>
      </c>
      <c r="F21" s="121">
        <v>0</v>
      </c>
      <c r="G21" s="121">
        <v>0</v>
      </c>
      <c r="H21" s="121">
        <v>0</v>
      </c>
      <c r="I21" s="121">
        <v>131162</v>
      </c>
      <c r="J21" s="121"/>
      <c r="K21" s="121">
        <v>5</v>
      </c>
      <c r="L21" s="121">
        <v>1010511</v>
      </c>
      <c r="M21" s="121">
        <f t="shared" si="5"/>
        <v>158785</v>
      </c>
      <c r="N21" s="121">
        <f t="shared" si="6"/>
        <v>158785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158785</v>
      </c>
      <c r="U21" s="121">
        <v>0</v>
      </c>
      <c r="V21" s="121">
        <f t="shared" si="2"/>
        <v>1300463</v>
      </c>
      <c r="W21" s="121">
        <f t="shared" si="2"/>
        <v>289952</v>
      </c>
      <c r="X21" s="121">
        <f t="shared" si="2"/>
        <v>0</v>
      </c>
      <c r="Y21" s="121">
        <f t="shared" si="2"/>
        <v>0</v>
      </c>
      <c r="Z21" s="121">
        <f t="shared" si="2"/>
        <v>0</v>
      </c>
      <c r="AA21" s="121">
        <f t="shared" si="2"/>
        <v>131162</v>
      </c>
      <c r="AB21" s="121">
        <f t="shared" si="2"/>
        <v>0</v>
      </c>
      <c r="AC21" s="121">
        <f t="shared" si="2"/>
        <v>158790</v>
      </c>
      <c r="AD21" s="121">
        <f t="shared" si="2"/>
        <v>1010511</v>
      </c>
      <c r="AE21" s="155" t="s">
        <v>380</v>
      </c>
    </row>
    <row r="22" spans="1:31" s="136" customFormat="1" ht="13.5" customHeight="1" x14ac:dyDescent="0.15">
      <c r="A22" s="119" t="s">
        <v>23</v>
      </c>
      <c r="B22" s="120" t="s">
        <v>381</v>
      </c>
      <c r="C22" s="119" t="s">
        <v>382</v>
      </c>
      <c r="D22" s="121">
        <f t="shared" si="3"/>
        <v>618947</v>
      </c>
      <c r="E22" s="121">
        <f t="shared" si="4"/>
        <v>76629</v>
      </c>
      <c r="F22" s="121">
        <v>0</v>
      </c>
      <c r="G22" s="121">
        <v>0</v>
      </c>
      <c r="H22" s="121">
        <v>0</v>
      </c>
      <c r="I22" s="121">
        <v>70775</v>
      </c>
      <c r="J22" s="121"/>
      <c r="K22" s="121">
        <v>5854</v>
      </c>
      <c r="L22" s="121">
        <v>542318</v>
      </c>
      <c r="M22" s="121">
        <f t="shared" si="5"/>
        <v>121947</v>
      </c>
      <c r="N22" s="121">
        <f t="shared" si="6"/>
        <v>38078</v>
      </c>
      <c r="O22" s="121">
        <v>10998</v>
      </c>
      <c r="P22" s="121">
        <v>4182</v>
      </c>
      <c r="Q22" s="121">
        <v>0</v>
      </c>
      <c r="R22" s="121">
        <v>22898</v>
      </c>
      <c r="S22" s="121"/>
      <c r="T22" s="121">
        <v>0</v>
      </c>
      <c r="U22" s="121">
        <v>83869</v>
      </c>
      <c r="V22" s="121">
        <f t="shared" si="2"/>
        <v>740894</v>
      </c>
      <c r="W22" s="121">
        <f t="shared" si="2"/>
        <v>114707</v>
      </c>
      <c r="X22" s="121">
        <f t="shared" si="2"/>
        <v>10998</v>
      </c>
      <c r="Y22" s="121">
        <f t="shared" si="2"/>
        <v>4182</v>
      </c>
      <c r="Z22" s="121">
        <f t="shared" si="2"/>
        <v>0</v>
      </c>
      <c r="AA22" s="121">
        <f t="shared" si="2"/>
        <v>93673</v>
      </c>
      <c r="AB22" s="121">
        <f t="shared" si="2"/>
        <v>0</v>
      </c>
      <c r="AC22" s="121">
        <f t="shared" si="2"/>
        <v>5854</v>
      </c>
      <c r="AD22" s="121">
        <f t="shared" si="2"/>
        <v>626187</v>
      </c>
      <c r="AE22" s="155" t="s">
        <v>383</v>
      </c>
    </row>
    <row r="23" spans="1:31" s="136" customFormat="1" ht="13.5" customHeight="1" x14ac:dyDescent="0.15">
      <c r="A23" s="119" t="s">
        <v>23</v>
      </c>
      <c r="B23" s="120" t="s">
        <v>384</v>
      </c>
      <c r="C23" s="119" t="s">
        <v>385</v>
      </c>
      <c r="D23" s="121">
        <f t="shared" si="3"/>
        <v>646527</v>
      </c>
      <c r="E23" s="121">
        <f t="shared" si="4"/>
        <v>88215</v>
      </c>
      <c r="F23" s="121">
        <v>0</v>
      </c>
      <c r="G23" s="121">
        <v>0</v>
      </c>
      <c r="H23" s="121">
        <v>0</v>
      </c>
      <c r="I23" s="121">
        <v>79045</v>
      </c>
      <c r="J23" s="121"/>
      <c r="K23" s="121">
        <v>9170</v>
      </c>
      <c r="L23" s="121">
        <v>558312</v>
      </c>
      <c r="M23" s="121">
        <f t="shared" si="5"/>
        <v>99173</v>
      </c>
      <c r="N23" s="121">
        <f t="shared" si="6"/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99173</v>
      </c>
      <c r="V23" s="121">
        <f t="shared" ref="V23:AD58" si="7">+SUM(D23,M23)</f>
        <v>745700</v>
      </c>
      <c r="W23" s="121">
        <f t="shared" si="7"/>
        <v>88215</v>
      </c>
      <c r="X23" s="121">
        <f t="shared" si="7"/>
        <v>0</v>
      </c>
      <c r="Y23" s="121">
        <f t="shared" si="7"/>
        <v>0</v>
      </c>
      <c r="Z23" s="121">
        <f t="shared" si="7"/>
        <v>0</v>
      </c>
      <c r="AA23" s="121">
        <f t="shared" si="7"/>
        <v>79045</v>
      </c>
      <c r="AB23" s="121">
        <f t="shared" si="7"/>
        <v>0</v>
      </c>
      <c r="AC23" s="121">
        <f t="shared" si="7"/>
        <v>9170</v>
      </c>
      <c r="AD23" s="121">
        <f t="shared" si="7"/>
        <v>657485</v>
      </c>
      <c r="AE23" s="155" t="s">
        <v>386</v>
      </c>
    </row>
    <row r="24" spans="1:31" s="136" customFormat="1" ht="13.5" customHeight="1" x14ac:dyDescent="0.15">
      <c r="A24" s="119" t="s">
        <v>23</v>
      </c>
      <c r="B24" s="120" t="s">
        <v>389</v>
      </c>
      <c r="C24" s="119" t="s">
        <v>390</v>
      </c>
      <c r="D24" s="121">
        <f t="shared" si="3"/>
        <v>339008</v>
      </c>
      <c r="E24" s="121">
        <f t="shared" si="4"/>
        <v>71428</v>
      </c>
      <c r="F24" s="121">
        <v>0</v>
      </c>
      <c r="G24" s="121">
        <v>0</v>
      </c>
      <c r="H24" s="121">
        <v>0</v>
      </c>
      <c r="I24" s="121">
        <v>63884</v>
      </c>
      <c r="J24" s="121"/>
      <c r="K24" s="121">
        <v>7544</v>
      </c>
      <c r="L24" s="121">
        <v>267580</v>
      </c>
      <c r="M24" s="121">
        <f t="shared" si="5"/>
        <v>160368</v>
      </c>
      <c r="N24" s="121">
        <f t="shared" si="6"/>
        <v>53485</v>
      </c>
      <c r="O24" s="121">
        <v>0</v>
      </c>
      <c r="P24" s="121">
        <v>0</v>
      </c>
      <c r="Q24" s="121">
        <v>0</v>
      </c>
      <c r="R24" s="121">
        <v>241</v>
      </c>
      <c r="S24" s="121"/>
      <c r="T24" s="121">
        <v>53244</v>
      </c>
      <c r="U24" s="121">
        <v>106883</v>
      </c>
      <c r="V24" s="121">
        <f t="shared" si="7"/>
        <v>499376</v>
      </c>
      <c r="W24" s="121">
        <f t="shared" si="7"/>
        <v>124913</v>
      </c>
      <c r="X24" s="121">
        <f t="shared" si="7"/>
        <v>0</v>
      </c>
      <c r="Y24" s="121">
        <f t="shared" si="7"/>
        <v>0</v>
      </c>
      <c r="Z24" s="121">
        <f t="shared" si="7"/>
        <v>0</v>
      </c>
      <c r="AA24" s="121">
        <f t="shared" si="7"/>
        <v>64125</v>
      </c>
      <c r="AB24" s="121">
        <f t="shared" si="7"/>
        <v>0</v>
      </c>
      <c r="AC24" s="121">
        <f t="shared" si="7"/>
        <v>60788</v>
      </c>
      <c r="AD24" s="121">
        <f t="shared" si="7"/>
        <v>374463</v>
      </c>
      <c r="AE24" s="155" t="s">
        <v>391</v>
      </c>
    </row>
    <row r="25" spans="1:31" s="136" customFormat="1" ht="13.5" customHeight="1" x14ac:dyDescent="0.15">
      <c r="A25" s="119" t="s">
        <v>23</v>
      </c>
      <c r="B25" s="120" t="s">
        <v>392</v>
      </c>
      <c r="C25" s="119" t="s">
        <v>393</v>
      </c>
      <c r="D25" s="121">
        <f t="shared" si="3"/>
        <v>427375</v>
      </c>
      <c r="E25" s="121">
        <f t="shared" si="4"/>
        <v>55124</v>
      </c>
      <c r="F25" s="121">
        <v>0</v>
      </c>
      <c r="G25" s="121">
        <v>0</v>
      </c>
      <c r="H25" s="121">
        <v>0</v>
      </c>
      <c r="I25" s="121">
        <v>50569</v>
      </c>
      <c r="J25" s="121"/>
      <c r="K25" s="121">
        <v>4555</v>
      </c>
      <c r="L25" s="121">
        <v>372251</v>
      </c>
      <c r="M25" s="121">
        <f t="shared" si="5"/>
        <v>260858</v>
      </c>
      <c r="N25" s="121">
        <f t="shared" si="6"/>
        <v>176558</v>
      </c>
      <c r="O25" s="121">
        <v>0</v>
      </c>
      <c r="P25" s="121">
        <v>0</v>
      </c>
      <c r="Q25" s="121">
        <v>0</v>
      </c>
      <c r="R25" s="121">
        <v>168598</v>
      </c>
      <c r="S25" s="121"/>
      <c r="T25" s="121">
        <v>7960</v>
      </c>
      <c r="U25" s="121">
        <v>84300</v>
      </c>
      <c r="V25" s="121">
        <f t="shared" si="7"/>
        <v>688233</v>
      </c>
      <c r="W25" s="121">
        <f t="shared" si="7"/>
        <v>231682</v>
      </c>
      <c r="X25" s="121">
        <f t="shared" si="7"/>
        <v>0</v>
      </c>
      <c r="Y25" s="121">
        <f t="shared" si="7"/>
        <v>0</v>
      </c>
      <c r="Z25" s="121">
        <f t="shared" si="7"/>
        <v>0</v>
      </c>
      <c r="AA25" s="121">
        <f t="shared" si="7"/>
        <v>219167</v>
      </c>
      <c r="AB25" s="121">
        <f t="shared" si="7"/>
        <v>0</v>
      </c>
      <c r="AC25" s="121">
        <f t="shared" si="7"/>
        <v>12515</v>
      </c>
      <c r="AD25" s="121">
        <f t="shared" si="7"/>
        <v>456551</v>
      </c>
      <c r="AE25" s="155" t="s">
        <v>394</v>
      </c>
    </row>
    <row r="26" spans="1:31" s="136" customFormat="1" ht="13.5" customHeight="1" x14ac:dyDescent="0.15">
      <c r="A26" s="119" t="s">
        <v>23</v>
      </c>
      <c r="B26" s="120" t="s">
        <v>395</v>
      </c>
      <c r="C26" s="119" t="s">
        <v>396</v>
      </c>
      <c r="D26" s="121">
        <f t="shared" si="3"/>
        <v>965464</v>
      </c>
      <c r="E26" s="121">
        <f t="shared" si="4"/>
        <v>119929</v>
      </c>
      <c r="F26" s="121">
        <v>0</v>
      </c>
      <c r="G26" s="121">
        <v>0</v>
      </c>
      <c r="H26" s="121">
        <v>0</v>
      </c>
      <c r="I26" s="121">
        <v>107087</v>
      </c>
      <c r="J26" s="121"/>
      <c r="K26" s="121">
        <v>12842</v>
      </c>
      <c r="L26" s="121">
        <v>845535</v>
      </c>
      <c r="M26" s="121">
        <f t="shared" si="5"/>
        <v>183152</v>
      </c>
      <c r="N26" s="121">
        <f t="shared" si="6"/>
        <v>26146</v>
      </c>
      <c r="O26" s="121">
        <v>0</v>
      </c>
      <c r="P26" s="121">
        <v>0</v>
      </c>
      <c r="Q26" s="121">
        <v>0</v>
      </c>
      <c r="R26" s="121">
        <v>26117</v>
      </c>
      <c r="S26" s="121"/>
      <c r="T26" s="121">
        <v>29</v>
      </c>
      <c r="U26" s="121">
        <v>157006</v>
      </c>
      <c r="V26" s="121">
        <f t="shared" si="7"/>
        <v>1148616</v>
      </c>
      <c r="W26" s="121">
        <f t="shared" si="7"/>
        <v>146075</v>
      </c>
      <c r="X26" s="121">
        <f t="shared" si="7"/>
        <v>0</v>
      </c>
      <c r="Y26" s="121">
        <f t="shared" si="7"/>
        <v>0</v>
      </c>
      <c r="Z26" s="121">
        <f t="shared" si="7"/>
        <v>0</v>
      </c>
      <c r="AA26" s="121">
        <f t="shared" si="7"/>
        <v>133204</v>
      </c>
      <c r="AB26" s="121">
        <f t="shared" si="7"/>
        <v>0</v>
      </c>
      <c r="AC26" s="121">
        <f t="shared" si="7"/>
        <v>12871</v>
      </c>
      <c r="AD26" s="121">
        <f t="shared" si="7"/>
        <v>1002541</v>
      </c>
      <c r="AE26" s="155" t="s">
        <v>397</v>
      </c>
    </row>
    <row r="27" spans="1:31" s="136" customFormat="1" ht="13.5" customHeight="1" x14ac:dyDescent="0.15">
      <c r="A27" s="119" t="s">
        <v>23</v>
      </c>
      <c r="B27" s="120" t="s">
        <v>398</v>
      </c>
      <c r="C27" s="119" t="s">
        <v>399</v>
      </c>
      <c r="D27" s="121">
        <f t="shared" si="3"/>
        <v>965592</v>
      </c>
      <c r="E27" s="121">
        <f t="shared" si="4"/>
        <v>678635</v>
      </c>
      <c r="F27" s="121">
        <v>112317</v>
      </c>
      <c r="G27" s="121">
        <v>0</v>
      </c>
      <c r="H27" s="121">
        <v>434900</v>
      </c>
      <c r="I27" s="121">
        <v>123118</v>
      </c>
      <c r="J27" s="121"/>
      <c r="K27" s="121">
        <v>8300</v>
      </c>
      <c r="L27" s="121">
        <v>286957</v>
      </c>
      <c r="M27" s="121">
        <f t="shared" si="5"/>
        <v>89971</v>
      </c>
      <c r="N27" s="121">
        <f t="shared" si="6"/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89971</v>
      </c>
      <c r="V27" s="121">
        <f t="shared" si="7"/>
        <v>1055563</v>
      </c>
      <c r="W27" s="121">
        <f t="shared" si="7"/>
        <v>678635</v>
      </c>
      <c r="X27" s="121">
        <f t="shared" si="7"/>
        <v>112317</v>
      </c>
      <c r="Y27" s="121">
        <f t="shared" si="7"/>
        <v>0</v>
      </c>
      <c r="Z27" s="121">
        <f t="shared" si="7"/>
        <v>434900</v>
      </c>
      <c r="AA27" s="121">
        <f t="shared" si="7"/>
        <v>123118</v>
      </c>
      <c r="AB27" s="121">
        <f t="shared" si="7"/>
        <v>0</v>
      </c>
      <c r="AC27" s="121">
        <f t="shared" si="7"/>
        <v>8300</v>
      </c>
      <c r="AD27" s="121">
        <f t="shared" si="7"/>
        <v>376928</v>
      </c>
      <c r="AE27" s="155" t="s">
        <v>400</v>
      </c>
    </row>
    <row r="28" spans="1:31" s="136" customFormat="1" ht="13.5" customHeight="1" x14ac:dyDescent="0.15">
      <c r="A28" s="119" t="s">
        <v>23</v>
      </c>
      <c r="B28" s="120" t="s">
        <v>401</v>
      </c>
      <c r="C28" s="119" t="s">
        <v>402</v>
      </c>
      <c r="D28" s="121">
        <f t="shared" si="3"/>
        <v>603319</v>
      </c>
      <c r="E28" s="121">
        <f t="shared" si="4"/>
        <v>38800</v>
      </c>
      <c r="F28" s="121">
        <v>0</v>
      </c>
      <c r="G28" s="121">
        <v>0</v>
      </c>
      <c r="H28" s="121">
        <v>0</v>
      </c>
      <c r="I28" s="121">
        <v>1788</v>
      </c>
      <c r="J28" s="121"/>
      <c r="K28" s="121">
        <v>37012</v>
      </c>
      <c r="L28" s="121">
        <v>564519</v>
      </c>
      <c r="M28" s="121">
        <f t="shared" si="5"/>
        <v>84619</v>
      </c>
      <c r="N28" s="121">
        <f t="shared" si="6"/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84619</v>
      </c>
      <c r="V28" s="121">
        <f t="shared" si="7"/>
        <v>687938</v>
      </c>
      <c r="W28" s="121">
        <f t="shared" si="7"/>
        <v>38800</v>
      </c>
      <c r="X28" s="121">
        <f t="shared" si="7"/>
        <v>0</v>
      </c>
      <c r="Y28" s="121">
        <f t="shared" si="7"/>
        <v>0</v>
      </c>
      <c r="Z28" s="121">
        <f t="shared" si="7"/>
        <v>0</v>
      </c>
      <c r="AA28" s="121">
        <f t="shared" si="7"/>
        <v>1788</v>
      </c>
      <c r="AB28" s="121">
        <f t="shared" si="7"/>
        <v>0</v>
      </c>
      <c r="AC28" s="121">
        <f t="shared" si="7"/>
        <v>37012</v>
      </c>
      <c r="AD28" s="121">
        <f t="shared" si="7"/>
        <v>649138</v>
      </c>
      <c r="AE28" s="155" t="s">
        <v>403</v>
      </c>
    </row>
    <row r="29" spans="1:31" s="136" customFormat="1" ht="13.5" customHeight="1" x14ac:dyDescent="0.15">
      <c r="A29" s="119" t="s">
        <v>23</v>
      </c>
      <c r="B29" s="120" t="s">
        <v>406</v>
      </c>
      <c r="C29" s="119" t="s">
        <v>407</v>
      </c>
      <c r="D29" s="121">
        <f t="shared" si="3"/>
        <v>614890</v>
      </c>
      <c r="E29" s="121">
        <f t="shared" si="4"/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614890</v>
      </c>
      <c r="M29" s="121">
        <f t="shared" si="5"/>
        <v>54524</v>
      </c>
      <c r="N29" s="121">
        <f t="shared" si="6"/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54524</v>
      </c>
      <c r="V29" s="121">
        <f t="shared" si="7"/>
        <v>669414</v>
      </c>
      <c r="W29" s="121">
        <f t="shared" si="7"/>
        <v>0</v>
      </c>
      <c r="X29" s="121">
        <f t="shared" si="7"/>
        <v>0</v>
      </c>
      <c r="Y29" s="121">
        <f t="shared" si="7"/>
        <v>0</v>
      </c>
      <c r="Z29" s="121">
        <f t="shared" si="7"/>
        <v>0</v>
      </c>
      <c r="AA29" s="121">
        <f t="shared" si="7"/>
        <v>0</v>
      </c>
      <c r="AB29" s="121">
        <f t="shared" si="7"/>
        <v>0</v>
      </c>
      <c r="AC29" s="121">
        <f t="shared" si="7"/>
        <v>0</v>
      </c>
      <c r="AD29" s="121">
        <f t="shared" si="7"/>
        <v>669414</v>
      </c>
      <c r="AE29" s="155" t="s">
        <v>408</v>
      </c>
    </row>
    <row r="30" spans="1:31" s="136" customFormat="1" ht="13.5" customHeight="1" x14ac:dyDescent="0.15">
      <c r="A30" s="119" t="s">
        <v>23</v>
      </c>
      <c r="B30" s="120" t="s">
        <v>409</v>
      </c>
      <c r="C30" s="119" t="s">
        <v>410</v>
      </c>
      <c r="D30" s="121">
        <f t="shared" si="3"/>
        <v>535837</v>
      </c>
      <c r="E30" s="121">
        <f t="shared" si="4"/>
        <v>1363</v>
      </c>
      <c r="F30" s="121">
        <v>0</v>
      </c>
      <c r="G30" s="121">
        <v>0</v>
      </c>
      <c r="H30" s="121">
        <v>0</v>
      </c>
      <c r="I30" s="121">
        <v>1363</v>
      </c>
      <c r="J30" s="121"/>
      <c r="K30" s="121">
        <v>0</v>
      </c>
      <c r="L30" s="121">
        <v>534474</v>
      </c>
      <c r="M30" s="121">
        <f t="shared" si="5"/>
        <v>69994</v>
      </c>
      <c r="N30" s="121">
        <f t="shared" si="6"/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69994</v>
      </c>
      <c r="V30" s="121">
        <f t="shared" si="7"/>
        <v>605831</v>
      </c>
      <c r="W30" s="121">
        <f t="shared" si="7"/>
        <v>1363</v>
      </c>
      <c r="X30" s="121">
        <f t="shared" si="7"/>
        <v>0</v>
      </c>
      <c r="Y30" s="121">
        <f t="shared" si="7"/>
        <v>0</v>
      </c>
      <c r="Z30" s="121">
        <f t="shared" si="7"/>
        <v>0</v>
      </c>
      <c r="AA30" s="121">
        <f t="shared" si="7"/>
        <v>1363</v>
      </c>
      <c r="AB30" s="121">
        <f t="shared" si="7"/>
        <v>0</v>
      </c>
      <c r="AC30" s="121">
        <f t="shared" si="7"/>
        <v>0</v>
      </c>
      <c r="AD30" s="121">
        <f t="shared" si="7"/>
        <v>604468</v>
      </c>
      <c r="AE30" s="155" t="s">
        <v>411</v>
      </c>
    </row>
    <row r="31" spans="1:31" s="136" customFormat="1" ht="13.5" customHeight="1" x14ac:dyDescent="0.15">
      <c r="A31" s="119" t="s">
        <v>23</v>
      </c>
      <c r="B31" s="120" t="s">
        <v>412</v>
      </c>
      <c r="C31" s="119" t="s">
        <v>413</v>
      </c>
      <c r="D31" s="121">
        <f t="shared" si="3"/>
        <v>534059</v>
      </c>
      <c r="E31" s="121">
        <f t="shared" si="4"/>
        <v>35940</v>
      </c>
      <c r="F31" s="121">
        <v>0</v>
      </c>
      <c r="G31" s="121">
        <v>0</v>
      </c>
      <c r="H31" s="121">
        <v>0</v>
      </c>
      <c r="I31" s="121">
        <v>2043</v>
      </c>
      <c r="J31" s="121"/>
      <c r="K31" s="121">
        <v>33897</v>
      </c>
      <c r="L31" s="121">
        <v>498119</v>
      </c>
      <c r="M31" s="121">
        <f t="shared" si="5"/>
        <v>115477</v>
      </c>
      <c r="N31" s="121">
        <f t="shared" si="6"/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115477</v>
      </c>
      <c r="V31" s="121">
        <f t="shared" si="7"/>
        <v>649536</v>
      </c>
      <c r="W31" s="121">
        <f t="shared" si="7"/>
        <v>35940</v>
      </c>
      <c r="X31" s="121">
        <f t="shared" si="7"/>
        <v>0</v>
      </c>
      <c r="Y31" s="121">
        <f t="shared" si="7"/>
        <v>0</v>
      </c>
      <c r="Z31" s="121">
        <f t="shared" si="7"/>
        <v>0</v>
      </c>
      <c r="AA31" s="121">
        <f t="shared" si="7"/>
        <v>2043</v>
      </c>
      <c r="AB31" s="121">
        <f t="shared" si="7"/>
        <v>0</v>
      </c>
      <c r="AC31" s="121">
        <f t="shared" si="7"/>
        <v>33897</v>
      </c>
      <c r="AD31" s="121">
        <f t="shared" si="7"/>
        <v>613596</v>
      </c>
      <c r="AE31" s="155" t="s">
        <v>414</v>
      </c>
    </row>
    <row r="32" spans="1:31" s="136" customFormat="1" ht="13.5" customHeight="1" x14ac:dyDescent="0.15">
      <c r="A32" s="119" t="s">
        <v>23</v>
      </c>
      <c r="B32" s="120" t="s">
        <v>415</v>
      </c>
      <c r="C32" s="119" t="s">
        <v>416</v>
      </c>
      <c r="D32" s="121">
        <f t="shared" si="3"/>
        <v>444239</v>
      </c>
      <c r="E32" s="121">
        <f t="shared" si="4"/>
        <v>92159</v>
      </c>
      <c r="F32" s="121">
        <v>0</v>
      </c>
      <c r="G32" s="121">
        <v>0</v>
      </c>
      <c r="H32" s="121">
        <v>0</v>
      </c>
      <c r="I32" s="121">
        <v>89574</v>
      </c>
      <c r="J32" s="121"/>
      <c r="K32" s="121">
        <v>2585</v>
      </c>
      <c r="L32" s="121">
        <v>352080</v>
      </c>
      <c r="M32" s="121">
        <f t="shared" si="5"/>
        <v>111846</v>
      </c>
      <c r="N32" s="121">
        <f t="shared" si="6"/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111846</v>
      </c>
      <c r="V32" s="121">
        <f t="shared" si="7"/>
        <v>556085</v>
      </c>
      <c r="W32" s="121">
        <f t="shared" si="7"/>
        <v>92159</v>
      </c>
      <c r="X32" s="121">
        <f t="shared" si="7"/>
        <v>0</v>
      </c>
      <c r="Y32" s="121">
        <f t="shared" si="7"/>
        <v>0</v>
      </c>
      <c r="Z32" s="121">
        <f t="shared" si="7"/>
        <v>0</v>
      </c>
      <c r="AA32" s="121">
        <f t="shared" si="7"/>
        <v>89574</v>
      </c>
      <c r="AB32" s="121">
        <f t="shared" si="7"/>
        <v>0</v>
      </c>
      <c r="AC32" s="121">
        <f t="shared" si="7"/>
        <v>2585</v>
      </c>
      <c r="AD32" s="121">
        <f t="shared" si="7"/>
        <v>463926</v>
      </c>
      <c r="AE32" s="155" t="s">
        <v>417</v>
      </c>
    </row>
    <row r="33" spans="1:31" s="136" customFormat="1" ht="13.5" customHeight="1" x14ac:dyDescent="0.15">
      <c r="A33" s="119" t="s">
        <v>23</v>
      </c>
      <c r="B33" s="120" t="s">
        <v>418</v>
      </c>
      <c r="C33" s="119" t="s">
        <v>419</v>
      </c>
      <c r="D33" s="121">
        <f t="shared" si="3"/>
        <v>166213</v>
      </c>
      <c r="E33" s="121">
        <f t="shared" si="4"/>
        <v>7952</v>
      </c>
      <c r="F33" s="121">
        <v>0</v>
      </c>
      <c r="G33" s="121">
        <v>0</v>
      </c>
      <c r="H33" s="121">
        <v>0</v>
      </c>
      <c r="I33" s="121">
        <v>7952</v>
      </c>
      <c r="J33" s="121"/>
      <c r="K33" s="121">
        <v>0</v>
      </c>
      <c r="L33" s="121">
        <v>158261</v>
      </c>
      <c r="M33" s="121">
        <f t="shared" si="5"/>
        <v>15027</v>
      </c>
      <c r="N33" s="121">
        <f t="shared" si="6"/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15027</v>
      </c>
      <c r="V33" s="121">
        <f t="shared" si="7"/>
        <v>181240</v>
      </c>
      <c r="W33" s="121">
        <f t="shared" si="7"/>
        <v>7952</v>
      </c>
      <c r="X33" s="121">
        <f t="shared" si="7"/>
        <v>0</v>
      </c>
      <c r="Y33" s="121">
        <f t="shared" si="7"/>
        <v>0</v>
      </c>
      <c r="Z33" s="121">
        <f t="shared" si="7"/>
        <v>0</v>
      </c>
      <c r="AA33" s="121">
        <f t="shared" si="7"/>
        <v>7952</v>
      </c>
      <c r="AB33" s="121">
        <f t="shared" si="7"/>
        <v>0</v>
      </c>
      <c r="AC33" s="121">
        <f t="shared" si="7"/>
        <v>0</v>
      </c>
      <c r="AD33" s="121">
        <f t="shared" si="7"/>
        <v>173288</v>
      </c>
      <c r="AE33" s="155" t="s">
        <v>420</v>
      </c>
    </row>
    <row r="34" spans="1:31" s="136" customFormat="1" ht="13.5" customHeight="1" x14ac:dyDescent="0.15">
      <c r="A34" s="119" t="s">
        <v>23</v>
      </c>
      <c r="B34" s="120" t="s">
        <v>423</v>
      </c>
      <c r="C34" s="119" t="s">
        <v>424</v>
      </c>
      <c r="D34" s="121">
        <f t="shared" si="3"/>
        <v>224755</v>
      </c>
      <c r="E34" s="121">
        <f t="shared" si="4"/>
        <v>30736</v>
      </c>
      <c r="F34" s="121">
        <v>0</v>
      </c>
      <c r="G34" s="121">
        <v>0</v>
      </c>
      <c r="H34" s="121">
        <v>0</v>
      </c>
      <c r="I34" s="121">
        <v>29041</v>
      </c>
      <c r="J34" s="121"/>
      <c r="K34" s="121">
        <v>1695</v>
      </c>
      <c r="L34" s="121">
        <v>194019</v>
      </c>
      <c r="M34" s="121">
        <f t="shared" si="5"/>
        <v>53638</v>
      </c>
      <c r="N34" s="121">
        <f t="shared" si="6"/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53638</v>
      </c>
      <c r="V34" s="121">
        <f t="shared" si="7"/>
        <v>278393</v>
      </c>
      <c r="W34" s="121">
        <f t="shared" si="7"/>
        <v>30736</v>
      </c>
      <c r="X34" s="121">
        <f t="shared" si="7"/>
        <v>0</v>
      </c>
      <c r="Y34" s="121">
        <f t="shared" si="7"/>
        <v>0</v>
      </c>
      <c r="Z34" s="121">
        <f t="shared" si="7"/>
        <v>0</v>
      </c>
      <c r="AA34" s="121">
        <f t="shared" si="7"/>
        <v>29041</v>
      </c>
      <c r="AB34" s="121">
        <f t="shared" si="7"/>
        <v>0</v>
      </c>
      <c r="AC34" s="121">
        <f t="shared" si="7"/>
        <v>1695</v>
      </c>
      <c r="AD34" s="121">
        <f t="shared" si="7"/>
        <v>247657</v>
      </c>
      <c r="AE34" s="155" t="s">
        <v>425</v>
      </c>
    </row>
    <row r="35" spans="1:31" s="136" customFormat="1" ht="13.5" customHeight="1" x14ac:dyDescent="0.15">
      <c r="A35" s="119" t="s">
        <v>23</v>
      </c>
      <c r="B35" s="120" t="s">
        <v>426</v>
      </c>
      <c r="C35" s="119" t="s">
        <v>427</v>
      </c>
      <c r="D35" s="121">
        <f t="shared" si="3"/>
        <v>90931</v>
      </c>
      <c r="E35" s="121">
        <f t="shared" si="4"/>
        <v>17372</v>
      </c>
      <c r="F35" s="121">
        <v>0</v>
      </c>
      <c r="G35" s="121">
        <v>0</v>
      </c>
      <c r="H35" s="121">
        <v>0</v>
      </c>
      <c r="I35" s="121">
        <v>12574</v>
      </c>
      <c r="J35" s="121"/>
      <c r="K35" s="121">
        <v>4798</v>
      </c>
      <c r="L35" s="121">
        <v>73559</v>
      </c>
      <c r="M35" s="121">
        <f t="shared" si="5"/>
        <v>29471</v>
      </c>
      <c r="N35" s="121">
        <f t="shared" si="6"/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29471</v>
      </c>
      <c r="V35" s="121">
        <f t="shared" si="7"/>
        <v>120402</v>
      </c>
      <c r="W35" s="121">
        <f t="shared" si="7"/>
        <v>17372</v>
      </c>
      <c r="X35" s="121">
        <f t="shared" si="7"/>
        <v>0</v>
      </c>
      <c r="Y35" s="121">
        <f t="shared" si="7"/>
        <v>0</v>
      </c>
      <c r="Z35" s="121">
        <f t="shared" si="7"/>
        <v>0</v>
      </c>
      <c r="AA35" s="121">
        <f t="shared" si="7"/>
        <v>12574</v>
      </c>
      <c r="AB35" s="121">
        <f t="shared" si="7"/>
        <v>0</v>
      </c>
      <c r="AC35" s="121">
        <f t="shared" si="7"/>
        <v>4798</v>
      </c>
      <c r="AD35" s="121">
        <f t="shared" si="7"/>
        <v>103030</v>
      </c>
      <c r="AE35" s="155" t="s">
        <v>428</v>
      </c>
    </row>
    <row r="36" spans="1:31" s="136" customFormat="1" ht="13.5" customHeight="1" x14ac:dyDescent="0.15">
      <c r="A36" s="119" t="s">
        <v>23</v>
      </c>
      <c r="B36" s="120" t="s">
        <v>429</v>
      </c>
      <c r="C36" s="119" t="s">
        <v>430</v>
      </c>
      <c r="D36" s="121">
        <f t="shared" si="3"/>
        <v>119663</v>
      </c>
      <c r="E36" s="121">
        <f t="shared" si="4"/>
        <v>14883</v>
      </c>
      <c r="F36" s="121">
        <v>0</v>
      </c>
      <c r="G36" s="121">
        <v>0</v>
      </c>
      <c r="H36" s="121">
        <v>0</v>
      </c>
      <c r="I36" s="121">
        <v>14255</v>
      </c>
      <c r="J36" s="121"/>
      <c r="K36" s="121">
        <v>628</v>
      </c>
      <c r="L36" s="121">
        <v>104780</v>
      </c>
      <c r="M36" s="121">
        <f t="shared" si="5"/>
        <v>16583</v>
      </c>
      <c r="N36" s="121">
        <f t="shared" si="6"/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16583</v>
      </c>
      <c r="V36" s="121">
        <f t="shared" si="7"/>
        <v>136246</v>
      </c>
      <c r="W36" s="121">
        <f t="shared" si="7"/>
        <v>14883</v>
      </c>
      <c r="X36" s="121">
        <f t="shared" si="7"/>
        <v>0</v>
      </c>
      <c r="Y36" s="121">
        <f t="shared" si="7"/>
        <v>0</v>
      </c>
      <c r="Z36" s="121">
        <f t="shared" si="7"/>
        <v>0</v>
      </c>
      <c r="AA36" s="121">
        <f t="shared" si="7"/>
        <v>14255</v>
      </c>
      <c r="AB36" s="121">
        <f t="shared" si="7"/>
        <v>0</v>
      </c>
      <c r="AC36" s="121">
        <f t="shared" si="7"/>
        <v>628</v>
      </c>
      <c r="AD36" s="121">
        <f t="shared" si="7"/>
        <v>121363</v>
      </c>
      <c r="AE36" s="155" t="s">
        <v>431</v>
      </c>
    </row>
    <row r="37" spans="1:31" s="136" customFormat="1" ht="13.5" customHeight="1" x14ac:dyDescent="0.15">
      <c r="A37" s="119" t="s">
        <v>23</v>
      </c>
      <c r="B37" s="120" t="s">
        <v>432</v>
      </c>
      <c r="C37" s="119" t="s">
        <v>433</v>
      </c>
      <c r="D37" s="121">
        <f t="shared" si="3"/>
        <v>349679</v>
      </c>
      <c r="E37" s="121">
        <f t="shared" si="4"/>
        <v>29984</v>
      </c>
      <c r="F37" s="121">
        <v>0</v>
      </c>
      <c r="G37" s="121">
        <v>0</v>
      </c>
      <c r="H37" s="121">
        <v>0</v>
      </c>
      <c r="I37" s="121">
        <v>25319</v>
      </c>
      <c r="J37" s="121"/>
      <c r="K37" s="121">
        <v>4665</v>
      </c>
      <c r="L37" s="121">
        <v>319695</v>
      </c>
      <c r="M37" s="121">
        <f t="shared" si="5"/>
        <v>101394</v>
      </c>
      <c r="N37" s="121">
        <f t="shared" si="6"/>
        <v>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0</v>
      </c>
      <c r="U37" s="121">
        <v>101394</v>
      </c>
      <c r="V37" s="121">
        <f t="shared" si="7"/>
        <v>451073</v>
      </c>
      <c r="W37" s="121">
        <f t="shared" si="7"/>
        <v>29984</v>
      </c>
      <c r="X37" s="121">
        <f t="shared" si="7"/>
        <v>0</v>
      </c>
      <c r="Y37" s="121">
        <f t="shared" si="7"/>
        <v>0</v>
      </c>
      <c r="Z37" s="121">
        <f t="shared" si="7"/>
        <v>0</v>
      </c>
      <c r="AA37" s="121">
        <f t="shared" si="7"/>
        <v>25319</v>
      </c>
      <c r="AB37" s="121">
        <f t="shared" si="7"/>
        <v>0</v>
      </c>
      <c r="AC37" s="121">
        <f t="shared" si="7"/>
        <v>4665</v>
      </c>
      <c r="AD37" s="121">
        <f t="shared" si="7"/>
        <v>421089</v>
      </c>
      <c r="AE37" s="155" t="s">
        <v>434</v>
      </c>
    </row>
    <row r="38" spans="1:31" s="136" customFormat="1" ht="13.5" customHeight="1" x14ac:dyDescent="0.15">
      <c r="A38" s="119" t="s">
        <v>23</v>
      </c>
      <c r="B38" s="120" t="s">
        <v>435</v>
      </c>
      <c r="C38" s="119" t="s">
        <v>436</v>
      </c>
      <c r="D38" s="121">
        <f t="shared" si="3"/>
        <v>223280</v>
      </c>
      <c r="E38" s="121">
        <f t="shared" si="4"/>
        <v>32503</v>
      </c>
      <c r="F38" s="121">
        <v>0</v>
      </c>
      <c r="G38" s="121">
        <v>0</v>
      </c>
      <c r="H38" s="121">
        <v>0</v>
      </c>
      <c r="I38" s="121">
        <v>30893</v>
      </c>
      <c r="J38" s="121"/>
      <c r="K38" s="121">
        <v>1610</v>
      </c>
      <c r="L38" s="121">
        <v>190777</v>
      </c>
      <c r="M38" s="121">
        <f t="shared" si="5"/>
        <v>95954</v>
      </c>
      <c r="N38" s="121">
        <f t="shared" si="6"/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95954</v>
      </c>
      <c r="V38" s="121">
        <f t="shared" si="7"/>
        <v>319234</v>
      </c>
      <c r="W38" s="121">
        <f t="shared" si="7"/>
        <v>32503</v>
      </c>
      <c r="X38" s="121">
        <f t="shared" si="7"/>
        <v>0</v>
      </c>
      <c r="Y38" s="121">
        <f t="shared" si="7"/>
        <v>0</v>
      </c>
      <c r="Z38" s="121">
        <f t="shared" si="7"/>
        <v>0</v>
      </c>
      <c r="AA38" s="121">
        <f t="shared" si="7"/>
        <v>30893</v>
      </c>
      <c r="AB38" s="121">
        <f t="shared" si="7"/>
        <v>0</v>
      </c>
      <c r="AC38" s="121">
        <f t="shared" si="7"/>
        <v>1610</v>
      </c>
      <c r="AD38" s="121">
        <f t="shared" si="7"/>
        <v>286731</v>
      </c>
      <c r="AE38" s="155" t="s">
        <v>437</v>
      </c>
    </row>
    <row r="39" spans="1:31" s="136" customFormat="1" ht="13.5" customHeight="1" x14ac:dyDescent="0.15">
      <c r="A39" s="119" t="s">
        <v>23</v>
      </c>
      <c r="B39" s="120" t="s">
        <v>438</v>
      </c>
      <c r="C39" s="119" t="s">
        <v>439</v>
      </c>
      <c r="D39" s="121">
        <f t="shared" si="3"/>
        <v>330270</v>
      </c>
      <c r="E39" s="121">
        <f t="shared" si="4"/>
        <v>28514</v>
      </c>
      <c r="F39" s="121">
        <v>0</v>
      </c>
      <c r="G39" s="121">
        <v>0</v>
      </c>
      <c r="H39" s="121">
        <v>0</v>
      </c>
      <c r="I39" s="121">
        <v>20970</v>
      </c>
      <c r="J39" s="121"/>
      <c r="K39" s="121">
        <v>7544</v>
      </c>
      <c r="L39" s="121">
        <v>301756</v>
      </c>
      <c r="M39" s="121">
        <f t="shared" si="5"/>
        <v>82887</v>
      </c>
      <c r="N39" s="121">
        <f t="shared" si="6"/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82887</v>
      </c>
      <c r="V39" s="121">
        <f t="shared" si="7"/>
        <v>413157</v>
      </c>
      <c r="W39" s="121">
        <f t="shared" si="7"/>
        <v>28514</v>
      </c>
      <c r="X39" s="121">
        <f t="shared" si="7"/>
        <v>0</v>
      </c>
      <c r="Y39" s="121">
        <f t="shared" si="7"/>
        <v>0</v>
      </c>
      <c r="Z39" s="121">
        <f t="shared" si="7"/>
        <v>0</v>
      </c>
      <c r="AA39" s="121">
        <f t="shared" si="7"/>
        <v>20970</v>
      </c>
      <c r="AB39" s="121">
        <f t="shared" si="7"/>
        <v>0</v>
      </c>
      <c r="AC39" s="121">
        <f t="shared" si="7"/>
        <v>7544</v>
      </c>
      <c r="AD39" s="121">
        <f t="shared" si="7"/>
        <v>384643</v>
      </c>
      <c r="AE39" s="155" t="s">
        <v>440</v>
      </c>
    </row>
    <row r="40" spans="1:31" s="136" customFormat="1" ht="13.5" customHeight="1" x14ac:dyDescent="0.15">
      <c r="A40" s="119" t="s">
        <v>23</v>
      </c>
      <c r="B40" s="120" t="s">
        <v>441</v>
      </c>
      <c r="C40" s="119" t="s">
        <v>442</v>
      </c>
      <c r="D40" s="121">
        <f t="shared" si="3"/>
        <v>219005</v>
      </c>
      <c r="E40" s="121">
        <f t="shared" si="4"/>
        <v>40213</v>
      </c>
      <c r="F40" s="121">
        <v>0</v>
      </c>
      <c r="G40" s="121">
        <v>0</v>
      </c>
      <c r="H40" s="121">
        <v>0</v>
      </c>
      <c r="I40" s="121">
        <v>36420</v>
      </c>
      <c r="J40" s="121"/>
      <c r="K40" s="121">
        <v>3793</v>
      </c>
      <c r="L40" s="121">
        <v>178792</v>
      </c>
      <c r="M40" s="121">
        <f t="shared" si="5"/>
        <v>14420</v>
      </c>
      <c r="N40" s="121">
        <f t="shared" si="6"/>
        <v>35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35</v>
      </c>
      <c r="U40" s="121">
        <v>14385</v>
      </c>
      <c r="V40" s="121">
        <f t="shared" si="7"/>
        <v>233425</v>
      </c>
      <c r="W40" s="121">
        <f t="shared" si="7"/>
        <v>40248</v>
      </c>
      <c r="X40" s="121">
        <f t="shared" si="7"/>
        <v>0</v>
      </c>
      <c r="Y40" s="121">
        <f t="shared" si="7"/>
        <v>0</v>
      </c>
      <c r="Z40" s="121">
        <f t="shared" si="7"/>
        <v>0</v>
      </c>
      <c r="AA40" s="121">
        <f t="shared" si="7"/>
        <v>36420</v>
      </c>
      <c r="AB40" s="121">
        <f t="shared" si="7"/>
        <v>0</v>
      </c>
      <c r="AC40" s="121">
        <f t="shared" si="7"/>
        <v>3828</v>
      </c>
      <c r="AD40" s="121">
        <f t="shared" si="7"/>
        <v>193177</v>
      </c>
      <c r="AE40" s="155" t="s">
        <v>443</v>
      </c>
    </row>
    <row r="41" spans="1:31" s="136" customFormat="1" ht="13.5" customHeight="1" x14ac:dyDescent="0.15">
      <c r="A41" s="119" t="s">
        <v>23</v>
      </c>
      <c r="B41" s="120" t="s">
        <v>445</v>
      </c>
      <c r="C41" s="119" t="s">
        <v>446</v>
      </c>
      <c r="D41" s="121">
        <f t="shared" si="3"/>
        <v>104290</v>
      </c>
      <c r="E41" s="121">
        <f t="shared" si="4"/>
        <v>9536</v>
      </c>
      <c r="F41" s="121">
        <v>0</v>
      </c>
      <c r="G41" s="121">
        <v>0</v>
      </c>
      <c r="H41" s="121">
        <v>0</v>
      </c>
      <c r="I41" s="121">
        <v>9395</v>
      </c>
      <c r="J41" s="121"/>
      <c r="K41" s="121">
        <v>141</v>
      </c>
      <c r="L41" s="121">
        <v>94754</v>
      </c>
      <c r="M41" s="121">
        <f t="shared" si="5"/>
        <v>16314</v>
      </c>
      <c r="N41" s="121">
        <f t="shared" si="6"/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16314</v>
      </c>
      <c r="V41" s="121">
        <f t="shared" si="7"/>
        <v>120604</v>
      </c>
      <c r="W41" s="121">
        <f t="shared" si="7"/>
        <v>9536</v>
      </c>
      <c r="X41" s="121">
        <f t="shared" si="7"/>
        <v>0</v>
      </c>
      <c r="Y41" s="121">
        <f t="shared" si="7"/>
        <v>0</v>
      </c>
      <c r="Z41" s="121">
        <f t="shared" si="7"/>
        <v>0</v>
      </c>
      <c r="AA41" s="121">
        <f t="shared" si="7"/>
        <v>9395</v>
      </c>
      <c r="AB41" s="121">
        <f t="shared" si="7"/>
        <v>0</v>
      </c>
      <c r="AC41" s="121">
        <f t="shared" si="7"/>
        <v>141</v>
      </c>
      <c r="AD41" s="121">
        <f t="shared" si="7"/>
        <v>111068</v>
      </c>
      <c r="AE41" s="155" t="s">
        <v>447</v>
      </c>
    </row>
    <row r="42" spans="1:31" s="136" customFormat="1" ht="13.5" customHeight="1" x14ac:dyDescent="0.15">
      <c r="A42" s="119" t="s">
        <v>23</v>
      </c>
      <c r="B42" s="120" t="s">
        <v>448</v>
      </c>
      <c r="C42" s="119" t="s">
        <v>449</v>
      </c>
      <c r="D42" s="121">
        <f t="shared" si="3"/>
        <v>76758</v>
      </c>
      <c r="E42" s="121">
        <f t="shared" si="4"/>
        <v>5689</v>
      </c>
      <c r="F42" s="121">
        <v>0</v>
      </c>
      <c r="G42" s="121">
        <v>0</v>
      </c>
      <c r="H42" s="121">
        <v>0</v>
      </c>
      <c r="I42" s="121">
        <v>5540</v>
      </c>
      <c r="J42" s="121"/>
      <c r="K42" s="121">
        <v>149</v>
      </c>
      <c r="L42" s="121">
        <v>71069</v>
      </c>
      <c r="M42" s="121">
        <f t="shared" si="5"/>
        <v>9934</v>
      </c>
      <c r="N42" s="121">
        <f t="shared" si="6"/>
        <v>0</v>
      </c>
      <c r="O42" s="121">
        <v>0</v>
      </c>
      <c r="P42" s="121">
        <v>0</v>
      </c>
      <c r="Q42" s="121">
        <v>0</v>
      </c>
      <c r="R42" s="121">
        <v>0</v>
      </c>
      <c r="S42" s="121"/>
      <c r="T42" s="121">
        <v>0</v>
      </c>
      <c r="U42" s="121">
        <v>9934</v>
      </c>
      <c r="V42" s="121">
        <f t="shared" si="7"/>
        <v>86692</v>
      </c>
      <c r="W42" s="121">
        <f t="shared" si="7"/>
        <v>5689</v>
      </c>
      <c r="X42" s="121">
        <f t="shared" si="7"/>
        <v>0</v>
      </c>
      <c r="Y42" s="121">
        <f t="shared" si="7"/>
        <v>0</v>
      </c>
      <c r="Z42" s="121">
        <f t="shared" si="7"/>
        <v>0</v>
      </c>
      <c r="AA42" s="121">
        <f t="shared" si="7"/>
        <v>5540</v>
      </c>
      <c r="AB42" s="121">
        <f t="shared" si="7"/>
        <v>0</v>
      </c>
      <c r="AC42" s="121">
        <f t="shared" si="7"/>
        <v>149</v>
      </c>
      <c r="AD42" s="121">
        <f t="shared" si="7"/>
        <v>81003</v>
      </c>
      <c r="AE42" s="155" t="s">
        <v>450</v>
      </c>
    </row>
    <row r="43" spans="1:31" s="136" customFormat="1" ht="13.5" customHeight="1" x14ac:dyDescent="0.15">
      <c r="A43" s="119" t="s">
        <v>23</v>
      </c>
      <c r="B43" s="120" t="s">
        <v>451</v>
      </c>
      <c r="C43" s="119" t="s">
        <v>452</v>
      </c>
      <c r="D43" s="121">
        <f t="shared" si="3"/>
        <v>127759</v>
      </c>
      <c r="E43" s="121">
        <f t="shared" si="4"/>
        <v>14966</v>
      </c>
      <c r="F43" s="121">
        <v>0</v>
      </c>
      <c r="G43" s="121">
        <v>0</v>
      </c>
      <c r="H43" s="121">
        <v>0</v>
      </c>
      <c r="I43" s="121">
        <v>14964</v>
      </c>
      <c r="J43" s="121"/>
      <c r="K43" s="121">
        <v>2</v>
      </c>
      <c r="L43" s="121">
        <v>112793</v>
      </c>
      <c r="M43" s="121">
        <f t="shared" si="5"/>
        <v>20925</v>
      </c>
      <c r="N43" s="121">
        <f t="shared" si="6"/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20925</v>
      </c>
      <c r="V43" s="121">
        <f t="shared" si="7"/>
        <v>148684</v>
      </c>
      <c r="W43" s="121">
        <f t="shared" si="7"/>
        <v>14966</v>
      </c>
      <c r="X43" s="121">
        <f t="shared" si="7"/>
        <v>0</v>
      </c>
      <c r="Y43" s="121">
        <f t="shared" si="7"/>
        <v>0</v>
      </c>
      <c r="Z43" s="121">
        <f t="shared" si="7"/>
        <v>0</v>
      </c>
      <c r="AA43" s="121">
        <f t="shared" si="7"/>
        <v>14964</v>
      </c>
      <c r="AB43" s="121">
        <f t="shared" si="7"/>
        <v>0</v>
      </c>
      <c r="AC43" s="121">
        <f t="shared" si="7"/>
        <v>2</v>
      </c>
      <c r="AD43" s="121">
        <f t="shared" si="7"/>
        <v>133718</v>
      </c>
      <c r="AE43" s="155" t="s">
        <v>453</v>
      </c>
    </row>
    <row r="44" spans="1:31" s="136" customFormat="1" ht="13.5" customHeight="1" x14ac:dyDescent="0.15">
      <c r="A44" s="119" t="s">
        <v>23</v>
      </c>
      <c r="B44" s="120" t="s">
        <v>454</v>
      </c>
      <c r="C44" s="119" t="s">
        <v>455</v>
      </c>
      <c r="D44" s="121">
        <f t="shared" si="3"/>
        <v>47185</v>
      </c>
      <c r="E44" s="121">
        <f t="shared" si="4"/>
        <v>47185</v>
      </c>
      <c r="F44" s="121">
        <v>0</v>
      </c>
      <c r="G44" s="121">
        <v>0</v>
      </c>
      <c r="H44" s="121">
        <v>0</v>
      </c>
      <c r="I44" s="121">
        <v>0</v>
      </c>
      <c r="J44" s="121"/>
      <c r="K44" s="121">
        <v>47185</v>
      </c>
      <c r="L44" s="121">
        <v>0</v>
      </c>
      <c r="M44" s="121">
        <f t="shared" si="5"/>
        <v>9624</v>
      </c>
      <c r="N44" s="121">
        <f t="shared" si="6"/>
        <v>9624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9624</v>
      </c>
      <c r="U44" s="121">
        <v>0</v>
      </c>
      <c r="V44" s="121">
        <f t="shared" si="7"/>
        <v>56809</v>
      </c>
      <c r="W44" s="121">
        <f t="shared" si="7"/>
        <v>56809</v>
      </c>
      <c r="X44" s="121">
        <f t="shared" si="7"/>
        <v>0</v>
      </c>
      <c r="Y44" s="121">
        <f t="shared" si="7"/>
        <v>0</v>
      </c>
      <c r="Z44" s="121">
        <f t="shared" si="7"/>
        <v>0</v>
      </c>
      <c r="AA44" s="121">
        <f t="shared" si="7"/>
        <v>0</v>
      </c>
      <c r="AB44" s="121">
        <f t="shared" si="7"/>
        <v>0</v>
      </c>
      <c r="AC44" s="121">
        <f t="shared" si="7"/>
        <v>56809</v>
      </c>
      <c r="AD44" s="121">
        <f t="shared" si="7"/>
        <v>0</v>
      </c>
      <c r="AE44" s="155" t="s">
        <v>456</v>
      </c>
    </row>
    <row r="45" spans="1:31" s="136" customFormat="1" ht="13.5" customHeight="1" x14ac:dyDescent="0.15">
      <c r="A45" s="119" t="s">
        <v>23</v>
      </c>
      <c r="B45" s="120" t="s">
        <v>457</v>
      </c>
      <c r="C45" s="119" t="s">
        <v>458</v>
      </c>
      <c r="D45" s="121">
        <f t="shared" si="3"/>
        <v>126747</v>
      </c>
      <c r="E45" s="121">
        <f t="shared" si="4"/>
        <v>21568</v>
      </c>
      <c r="F45" s="121">
        <v>0</v>
      </c>
      <c r="G45" s="121">
        <v>0</v>
      </c>
      <c r="H45" s="121">
        <v>0</v>
      </c>
      <c r="I45" s="121">
        <v>21568</v>
      </c>
      <c r="J45" s="121"/>
      <c r="K45" s="121">
        <v>0</v>
      </c>
      <c r="L45" s="121">
        <v>105179</v>
      </c>
      <c r="M45" s="121">
        <f t="shared" si="5"/>
        <v>14667</v>
      </c>
      <c r="N45" s="121">
        <f t="shared" si="6"/>
        <v>0</v>
      </c>
      <c r="O45" s="121">
        <v>0</v>
      </c>
      <c r="P45" s="121">
        <v>0</v>
      </c>
      <c r="Q45" s="121">
        <v>0</v>
      </c>
      <c r="R45" s="121">
        <v>0</v>
      </c>
      <c r="S45" s="121"/>
      <c r="T45" s="121">
        <v>0</v>
      </c>
      <c r="U45" s="121">
        <v>14667</v>
      </c>
      <c r="V45" s="121">
        <f t="shared" si="7"/>
        <v>141414</v>
      </c>
      <c r="W45" s="121">
        <f t="shared" si="7"/>
        <v>21568</v>
      </c>
      <c r="X45" s="121">
        <f t="shared" si="7"/>
        <v>0</v>
      </c>
      <c r="Y45" s="121">
        <f t="shared" si="7"/>
        <v>0</v>
      </c>
      <c r="Z45" s="121">
        <f t="shared" si="7"/>
        <v>0</v>
      </c>
      <c r="AA45" s="121">
        <f t="shared" si="7"/>
        <v>21568</v>
      </c>
      <c r="AB45" s="121">
        <f t="shared" si="7"/>
        <v>0</v>
      </c>
      <c r="AC45" s="121">
        <f t="shared" si="7"/>
        <v>0</v>
      </c>
      <c r="AD45" s="121">
        <f t="shared" si="7"/>
        <v>119846</v>
      </c>
      <c r="AE45" s="155" t="s">
        <v>459</v>
      </c>
    </row>
    <row r="46" spans="1:31" s="136" customFormat="1" ht="13.5" customHeight="1" x14ac:dyDescent="0.15">
      <c r="A46" s="119" t="s">
        <v>23</v>
      </c>
      <c r="B46" s="120" t="s">
        <v>461</v>
      </c>
      <c r="C46" s="119" t="s">
        <v>462</v>
      </c>
      <c r="D46" s="121">
        <f t="shared" si="3"/>
        <v>149614</v>
      </c>
      <c r="E46" s="121">
        <f t="shared" si="4"/>
        <v>28064</v>
      </c>
      <c r="F46" s="121">
        <v>0</v>
      </c>
      <c r="G46" s="121">
        <v>0</v>
      </c>
      <c r="H46" s="121">
        <v>8000</v>
      </c>
      <c r="I46" s="121">
        <v>19707</v>
      </c>
      <c r="J46" s="121"/>
      <c r="K46" s="121">
        <v>357</v>
      </c>
      <c r="L46" s="121">
        <v>121550</v>
      </c>
      <c r="M46" s="121">
        <f t="shared" si="5"/>
        <v>20718</v>
      </c>
      <c r="N46" s="121">
        <f t="shared" si="6"/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20718</v>
      </c>
      <c r="V46" s="121">
        <f t="shared" si="7"/>
        <v>170332</v>
      </c>
      <c r="W46" s="121">
        <f t="shared" si="7"/>
        <v>28064</v>
      </c>
      <c r="X46" s="121">
        <f t="shared" si="7"/>
        <v>0</v>
      </c>
      <c r="Y46" s="121">
        <f t="shared" si="7"/>
        <v>0</v>
      </c>
      <c r="Z46" s="121">
        <f t="shared" si="7"/>
        <v>8000</v>
      </c>
      <c r="AA46" s="121">
        <f t="shared" si="7"/>
        <v>19707</v>
      </c>
      <c r="AB46" s="121">
        <f t="shared" si="7"/>
        <v>0</v>
      </c>
      <c r="AC46" s="121">
        <f t="shared" si="7"/>
        <v>357</v>
      </c>
      <c r="AD46" s="121">
        <f t="shared" si="7"/>
        <v>142268</v>
      </c>
      <c r="AE46" s="155" t="s">
        <v>463</v>
      </c>
    </row>
    <row r="47" spans="1:31" s="136" customFormat="1" ht="13.5" customHeight="1" x14ac:dyDescent="0.15">
      <c r="A47" s="119" t="s">
        <v>23</v>
      </c>
      <c r="B47" s="120" t="s">
        <v>464</v>
      </c>
      <c r="C47" s="119" t="s">
        <v>465</v>
      </c>
      <c r="D47" s="121">
        <f t="shared" si="3"/>
        <v>40193</v>
      </c>
      <c r="E47" s="121">
        <f t="shared" si="4"/>
        <v>3383</v>
      </c>
      <c r="F47" s="121">
        <v>0</v>
      </c>
      <c r="G47" s="121">
        <v>0</v>
      </c>
      <c r="H47" s="121">
        <v>0</v>
      </c>
      <c r="I47" s="121">
        <v>3383</v>
      </c>
      <c r="J47" s="121"/>
      <c r="K47" s="121">
        <v>0</v>
      </c>
      <c r="L47" s="121">
        <v>36810</v>
      </c>
      <c r="M47" s="121">
        <f t="shared" si="5"/>
        <v>5008</v>
      </c>
      <c r="N47" s="121">
        <f t="shared" si="6"/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5008</v>
      </c>
      <c r="V47" s="121">
        <f t="shared" si="7"/>
        <v>45201</v>
      </c>
      <c r="W47" s="121">
        <f t="shared" si="7"/>
        <v>3383</v>
      </c>
      <c r="X47" s="121">
        <f t="shared" si="7"/>
        <v>0</v>
      </c>
      <c r="Y47" s="121">
        <f t="shared" si="7"/>
        <v>0</v>
      </c>
      <c r="Z47" s="121">
        <f t="shared" si="7"/>
        <v>0</v>
      </c>
      <c r="AA47" s="121">
        <f t="shared" si="7"/>
        <v>3383</v>
      </c>
      <c r="AB47" s="121">
        <f t="shared" si="7"/>
        <v>0</v>
      </c>
      <c r="AC47" s="121">
        <f t="shared" si="7"/>
        <v>0</v>
      </c>
      <c r="AD47" s="121">
        <f t="shared" si="7"/>
        <v>41818</v>
      </c>
      <c r="AE47" s="155" t="s">
        <v>466</v>
      </c>
    </row>
    <row r="48" spans="1:31" s="136" customFormat="1" ht="13.5" customHeight="1" x14ac:dyDescent="0.15">
      <c r="A48" s="119" t="s">
        <v>23</v>
      </c>
      <c r="B48" s="120" t="s">
        <v>467</v>
      </c>
      <c r="C48" s="119" t="s">
        <v>468</v>
      </c>
      <c r="D48" s="121">
        <f t="shared" si="3"/>
        <v>217410</v>
      </c>
      <c r="E48" s="121">
        <f t="shared" si="4"/>
        <v>35476</v>
      </c>
      <c r="F48" s="121">
        <v>0</v>
      </c>
      <c r="G48" s="121">
        <v>0</v>
      </c>
      <c r="H48" s="121">
        <v>0</v>
      </c>
      <c r="I48" s="121">
        <v>34306</v>
      </c>
      <c r="J48" s="121"/>
      <c r="K48" s="121">
        <v>1170</v>
      </c>
      <c r="L48" s="121">
        <v>181934</v>
      </c>
      <c r="M48" s="121">
        <f t="shared" si="5"/>
        <v>30275</v>
      </c>
      <c r="N48" s="121">
        <f t="shared" si="6"/>
        <v>0</v>
      </c>
      <c r="O48" s="121">
        <v>0</v>
      </c>
      <c r="P48" s="121">
        <v>0</v>
      </c>
      <c r="Q48" s="121">
        <v>0</v>
      </c>
      <c r="R48" s="121">
        <v>0</v>
      </c>
      <c r="S48" s="121"/>
      <c r="T48" s="121">
        <v>0</v>
      </c>
      <c r="U48" s="121">
        <v>30275</v>
      </c>
      <c r="V48" s="121">
        <f t="shared" si="7"/>
        <v>247685</v>
      </c>
      <c r="W48" s="121">
        <f t="shared" si="7"/>
        <v>35476</v>
      </c>
      <c r="X48" s="121">
        <f t="shared" si="7"/>
        <v>0</v>
      </c>
      <c r="Y48" s="121">
        <f t="shared" si="7"/>
        <v>0</v>
      </c>
      <c r="Z48" s="121">
        <f t="shared" si="7"/>
        <v>0</v>
      </c>
      <c r="AA48" s="121">
        <f t="shared" si="7"/>
        <v>34306</v>
      </c>
      <c r="AB48" s="121">
        <f t="shared" si="7"/>
        <v>0</v>
      </c>
      <c r="AC48" s="121">
        <f t="shared" si="7"/>
        <v>1170</v>
      </c>
      <c r="AD48" s="121">
        <f t="shared" si="7"/>
        <v>212209</v>
      </c>
      <c r="AE48" s="155" t="s">
        <v>469</v>
      </c>
    </row>
    <row r="49" spans="1:31" s="136" customFormat="1" ht="13.5" customHeight="1" x14ac:dyDescent="0.15">
      <c r="A49" s="119" t="s">
        <v>23</v>
      </c>
      <c r="B49" s="120" t="s">
        <v>470</v>
      </c>
      <c r="C49" s="119" t="s">
        <v>471</v>
      </c>
      <c r="D49" s="121">
        <f t="shared" si="3"/>
        <v>35652</v>
      </c>
      <c r="E49" s="121">
        <f t="shared" si="4"/>
        <v>5659</v>
      </c>
      <c r="F49" s="121">
        <v>0</v>
      </c>
      <c r="G49" s="121">
        <v>0</v>
      </c>
      <c r="H49" s="121">
        <v>0</v>
      </c>
      <c r="I49" s="121">
        <v>5040</v>
      </c>
      <c r="J49" s="121"/>
      <c r="K49" s="121">
        <v>619</v>
      </c>
      <c r="L49" s="121">
        <v>29993</v>
      </c>
      <c r="M49" s="121">
        <f t="shared" si="5"/>
        <v>4417</v>
      </c>
      <c r="N49" s="121">
        <f t="shared" si="6"/>
        <v>0</v>
      </c>
      <c r="O49" s="121">
        <v>0</v>
      </c>
      <c r="P49" s="121">
        <v>0</v>
      </c>
      <c r="Q49" s="121">
        <v>0</v>
      </c>
      <c r="R49" s="121">
        <v>0</v>
      </c>
      <c r="S49" s="121"/>
      <c r="T49" s="121">
        <v>0</v>
      </c>
      <c r="U49" s="121">
        <v>4417</v>
      </c>
      <c r="V49" s="121">
        <f t="shared" si="7"/>
        <v>40069</v>
      </c>
      <c r="W49" s="121">
        <f t="shared" si="7"/>
        <v>5659</v>
      </c>
      <c r="X49" s="121">
        <f t="shared" si="7"/>
        <v>0</v>
      </c>
      <c r="Y49" s="121">
        <f t="shared" si="7"/>
        <v>0</v>
      </c>
      <c r="Z49" s="121">
        <f t="shared" si="7"/>
        <v>0</v>
      </c>
      <c r="AA49" s="121">
        <f t="shared" si="7"/>
        <v>5040</v>
      </c>
      <c r="AB49" s="121">
        <f t="shared" si="7"/>
        <v>0</v>
      </c>
      <c r="AC49" s="121">
        <f t="shared" si="7"/>
        <v>619</v>
      </c>
      <c r="AD49" s="121">
        <f t="shared" si="7"/>
        <v>34410</v>
      </c>
      <c r="AE49" s="155" t="s">
        <v>472</v>
      </c>
    </row>
    <row r="50" spans="1:31" s="136" customFormat="1" ht="13.5" customHeight="1" x14ac:dyDescent="0.15">
      <c r="A50" s="119" t="s">
        <v>23</v>
      </c>
      <c r="B50" s="120" t="s">
        <v>327</v>
      </c>
      <c r="C50" s="119" t="s">
        <v>328</v>
      </c>
      <c r="D50" s="121">
        <f t="shared" si="3"/>
        <v>78299</v>
      </c>
      <c r="E50" s="121">
        <f t="shared" si="4"/>
        <v>78299</v>
      </c>
      <c r="F50" s="121">
        <v>0</v>
      </c>
      <c r="G50" s="121">
        <v>0</v>
      </c>
      <c r="H50" s="121">
        <v>0</v>
      </c>
      <c r="I50" s="121">
        <v>14</v>
      </c>
      <c r="J50" s="121">
        <v>52364</v>
      </c>
      <c r="K50" s="121">
        <v>78285</v>
      </c>
      <c r="L50" s="121">
        <v>0</v>
      </c>
      <c r="M50" s="121">
        <f t="shared" si="5"/>
        <v>10630</v>
      </c>
      <c r="N50" s="121">
        <f t="shared" si="6"/>
        <v>10630</v>
      </c>
      <c r="O50" s="121">
        <v>0</v>
      </c>
      <c r="P50" s="121">
        <v>0</v>
      </c>
      <c r="Q50" s="121">
        <v>0</v>
      </c>
      <c r="R50" s="121">
        <v>0</v>
      </c>
      <c r="S50" s="121">
        <v>197380</v>
      </c>
      <c r="T50" s="121">
        <v>10630</v>
      </c>
      <c r="U50" s="121">
        <v>0</v>
      </c>
      <c r="V50" s="121">
        <f t="shared" si="7"/>
        <v>88929</v>
      </c>
      <c r="W50" s="121">
        <f t="shared" si="7"/>
        <v>88929</v>
      </c>
      <c r="X50" s="121">
        <f t="shared" si="7"/>
        <v>0</v>
      </c>
      <c r="Y50" s="121">
        <f t="shared" si="7"/>
        <v>0</v>
      </c>
      <c r="Z50" s="121">
        <f t="shared" si="7"/>
        <v>0</v>
      </c>
      <c r="AA50" s="121">
        <f t="shared" si="7"/>
        <v>14</v>
      </c>
      <c r="AB50" s="121">
        <f t="shared" si="7"/>
        <v>249744</v>
      </c>
      <c r="AC50" s="121">
        <f t="shared" si="7"/>
        <v>88915</v>
      </c>
      <c r="AD50" s="121">
        <f t="shared" si="7"/>
        <v>0</v>
      </c>
      <c r="AE50" s="155" t="s">
        <v>473</v>
      </c>
    </row>
    <row r="51" spans="1:31" s="136" customFormat="1" ht="13.5" customHeight="1" x14ac:dyDescent="0.15">
      <c r="A51" s="119" t="s">
        <v>23</v>
      </c>
      <c r="B51" s="120" t="s">
        <v>332</v>
      </c>
      <c r="C51" s="119" t="s">
        <v>333</v>
      </c>
      <c r="D51" s="121">
        <f t="shared" si="3"/>
        <v>0</v>
      </c>
      <c r="E51" s="121">
        <f t="shared" si="4"/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f t="shared" si="5"/>
        <v>132035</v>
      </c>
      <c r="N51" s="121">
        <f t="shared" si="6"/>
        <v>27406</v>
      </c>
      <c r="O51" s="121">
        <v>0</v>
      </c>
      <c r="P51" s="121">
        <v>0</v>
      </c>
      <c r="Q51" s="121">
        <v>0</v>
      </c>
      <c r="R51" s="121">
        <v>27406</v>
      </c>
      <c r="S51" s="121">
        <v>584800</v>
      </c>
      <c r="T51" s="121">
        <v>0</v>
      </c>
      <c r="U51" s="121">
        <v>104629</v>
      </c>
      <c r="V51" s="121">
        <f t="shared" si="7"/>
        <v>132035</v>
      </c>
      <c r="W51" s="121">
        <f t="shared" si="7"/>
        <v>27406</v>
      </c>
      <c r="X51" s="121">
        <f t="shared" si="7"/>
        <v>0</v>
      </c>
      <c r="Y51" s="121">
        <f t="shared" ref="V51:AD58" si="8">+SUM(G51,P51)</f>
        <v>0</v>
      </c>
      <c r="Z51" s="121">
        <f t="shared" si="8"/>
        <v>0</v>
      </c>
      <c r="AA51" s="121">
        <f t="shared" si="8"/>
        <v>27406</v>
      </c>
      <c r="AB51" s="121">
        <f t="shared" si="8"/>
        <v>584800</v>
      </c>
      <c r="AC51" s="121">
        <f t="shared" si="8"/>
        <v>0</v>
      </c>
      <c r="AD51" s="121">
        <f t="shared" si="8"/>
        <v>104629</v>
      </c>
      <c r="AE51" s="155" t="s">
        <v>474</v>
      </c>
    </row>
    <row r="52" spans="1:31" s="136" customFormat="1" ht="13.5" customHeight="1" x14ac:dyDescent="0.15">
      <c r="A52" s="119" t="s">
        <v>23</v>
      </c>
      <c r="B52" s="120" t="s">
        <v>370</v>
      </c>
      <c r="C52" s="119" t="s">
        <v>371</v>
      </c>
      <c r="D52" s="121">
        <f t="shared" si="3"/>
        <v>381164</v>
      </c>
      <c r="E52" s="121">
        <f t="shared" si="4"/>
        <v>326266</v>
      </c>
      <c r="F52" s="121">
        <v>104020</v>
      </c>
      <c r="G52" s="121">
        <v>0</v>
      </c>
      <c r="H52" s="121">
        <v>0</v>
      </c>
      <c r="I52" s="121">
        <v>143594</v>
      </c>
      <c r="J52" s="121">
        <v>1816941</v>
      </c>
      <c r="K52" s="121">
        <v>78652</v>
      </c>
      <c r="L52" s="121">
        <v>54898</v>
      </c>
      <c r="M52" s="121">
        <f t="shared" si="5"/>
        <v>27910</v>
      </c>
      <c r="N52" s="121">
        <f t="shared" si="6"/>
        <v>23750</v>
      </c>
      <c r="O52" s="121">
        <v>0</v>
      </c>
      <c r="P52" s="121">
        <v>0</v>
      </c>
      <c r="Q52" s="121">
        <v>0</v>
      </c>
      <c r="R52" s="121">
        <v>14396</v>
      </c>
      <c r="S52" s="121">
        <v>370600</v>
      </c>
      <c r="T52" s="121">
        <v>9354</v>
      </c>
      <c r="U52" s="121">
        <v>4160</v>
      </c>
      <c r="V52" s="121">
        <f t="shared" si="8"/>
        <v>409074</v>
      </c>
      <c r="W52" s="121">
        <f t="shared" si="8"/>
        <v>350016</v>
      </c>
      <c r="X52" s="121">
        <f t="shared" si="8"/>
        <v>104020</v>
      </c>
      <c r="Y52" s="121">
        <f t="shared" si="8"/>
        <v>0</v>
      </c>
      <c r="Z52" s="121">
        <f t="shared" si="8"/>
        <v>0</v>
      </c>
      <c r="AA52" s="121">
        <f t="shared" si="8"/>
        <v>157990</v>
      </c>
      <c r="AB52" s="121">
        <f t="shared" si="8"/>
        <v>2187541</v>
      </c>
      <c r="AC52" s="121">
        <f t="shared" si="8"/>
        <v>88006</v>
      </c>
      <c r="AD52" s="121">
        <f t="shared" si="8"/>
        <v>59058</v>
      </c>
      <c r="AE52" s="155" t="s">
        <v>476</v>
      </c>
    </row>
    <row r="53" spans="1:31" s="136" customFormat="1" ht="13.5" customHeight="1" x14ac:dyDescent="0.15">
      <c r="A53" s="119" t="s">
        <v>23</v>
      </c>
      <c r="B53" s="120" t="s">
        <v>404</v>
      </c>
      <c r="C53" s="119" t="s">
        <v>405</v>
      </c>
      <c r="D53" s="121">
        <f t="shared" si="3"/>
        <v>148540</v>
      </c>
      <c r="E53" s="121">
        <f t="shared" si="4"/>
        <v>147814</v>
      </c>
      <c r="F53" s="121">
        <v>0</v>
      </c>
      <c r="G53" s="121">
        <v>0</v>
      </c>
      <c r="H53" s="121">
        <v>0</v>
      </c>
      <c r="I53" s="121">
        <v>146384</v>
      </c>
      <c r="J53" s="121">
        <v>663354</v>
      </c>
      <c r="K53" s="121">
        <v>1430</v>
      </c>
      <c r="L53" s="121">
        <v>726</v>
      </c>
      <c r="M53" s="121">
        <f t="shared" si="5"/>
        <v>622</v>
      </c>
      <c r="N53" s="121">
        <f t="shared" si="6"/>
        <v>89</v>
      </c>
      <c r="O53" s="121">
        <v>0</v>
      </c>
      <c r="P53" s="121">
        <v>0</v>
      </c>
      <c r="Q53" s="121">
        <v>0</v>
      </c>
      <c r="R53" s="121">
        <v>0</v>
      </c>
      <c r="S53" s="121">
        <v>200096</v>
      </c>
      <c r="T53" s="121">
        <v>89</v>
      </c>
      <c r="U53" s="121">
        <v>533</v>
      </c>
      <c r="V53" s="121">
        <f t="shared" si="8"/>
        <v>149162</v>
      </c>
      <c r="W53" s="121">
        <f t="shared" si="8"/>
        <v>147903</v>
      </c>
      <c r="X53" s="121">
        <f t="shared" si="8"/>
        <v>0</v>
      </c>
      <c r="Y53" s="121">
        <f t="shared" si="8"/>
        <v>0</v>
      </c>
      <c r="Z53" s="121">
        <f t="shared" si="8"/>
        <v>0</v>
      </c>
      <c r="AA53" s="121">
        <f t="shared" si="8"/>
        <v>146384</v>
      </c>
      <c r="AB53" s="121">
        <f t="shared" si="8"/>
        <v>863450</v>
      </c>
      <c r="AC53" s="121">
        <f t="shared" si="8"/>
        <v>1519</v>
      </c>
      <c r="AD53" s="121">
        <f t="shared" si="8"/>
        <v>1259</v>
      </c>
      <c r="AE53" s="155" t="s">
        <v>477</v>
      </c>
    </row>
    <row r="54" spans="1:31" s="136" customFormat="1" ht="13.5" customHeight="1" x14ac:dyDescent="0.15">
      <c r="A54" s="119" t="s">
        <v>23</v>
      </c>
      <c r="B54" s="120" t="s">
        <v>387</v>
      </c>
      <c r="C54" s="119" t="s">
        <v>388</v>
      </c>
      <c r="D54" s="121">
        <f t="shared" si="3"/>
        <v>0</v>
      </c>
      <c r="E54" s="121">
        <f t="shared" si="4"/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f t="shared" si="5"/>
        <v>42940</v>
      </c>
      <c r="N54" s="121">
        <f t="shared" si="6"/>
        <v>22662</v>
      </c>
      <c r="O54" s="121">
        <v>0</v>
      </c>
      <c r="P54" s="121">
        <v>0</v>
      </c>
      <c r="Q54" s="121">
        <v>0</v>
      </c>
      <c r="R54" s="121">
        <v>22510</v>
      </c>
      <c r="S54" s="121">
        <v>193648</v>
      </c>
      <c r="T54" s="121">
        <v>152</v>
      </c>
      <c r="U54" s="121">
        <v>20278</v>
      </c>
      <c r="V54" s="121">
        <f t="shared" si="8"/>
        <v>42940</v>
      </c>
      <c r="W54" s="121">
        <f t="shared" si="8"/>
        <v>22662</v>
      </c>
      <c r="X54" s="121">
        <f t="shared" si="8"/>
        <v>0</v>
      </c>
      <c r="Y54" s="121">
        <f t="shared" si="8"/>
        <v>0</v>
      </c>
      <c r="Z54" s="121">
        <f t="shared" si="8"/>
        <v>0</v>
      </c>
      <c r="AA54" s="121">
        <f t="shared" si="8"/>
        <v>22510</v>
      </c>
      <c r="AB54" s="121">
        <f t="shared" si="8"/>
        <v>193648</v>
      </c>
      <c r="AC54" s="121">
        <f t="shared" si="8"/>
        <v>152</v>
      </c>
      <c r="AD54" s="121">
        <f t="shared" si="8"/>
        <v>20278</v>
      </c>
      <c r="AE54" s="155" t="s">
        <v>478</v>
      </c>
    </row>
    <row r="55" spans="1:31" s="136" customFormat="1" ht="13.5" customHeight="1" x14ac:dyDescent="0.15">
      <c r="A55" s="119" t="s">
        <v>23</v>
      </c>
      <c r="B55" s="120" t="s">
        <v>334</v>
      </c>
      <c r="C55" s="119" t="s">
        <v>335</v>
      </c>
      <c r="D55" s="121">
        <f t="shared" si="3"/>
        <v>1684793</v>
      </c>
      <c r="E55" s="121">
        <f t="shared" si="4"/>
        <v>1684793</v>
      </c>
      <c r="F55" s="121">
        <v>469476</v>
      </c>
      <c r="G55" s="121">
        <v>0</v>
      </c>
      <c r="H55" s="121">
        <v>860000</v>
      </c>
      <c r="I55" s="121">
        <v>133434</v>
      </c>
      <c r="J55" s="121">
        <v>866062</v>
      </c>
      <c r="K55" s="121">
        <v>221883</v>
      </c>
      <c r="L55" s="121">
        <v>0</v>
      </c>
      <c r="M55" s="121">
        <f t="shared" si="5"/>
        <v>0</v>
      </c>
      <c r="N55" s="121">
        <f t="shared" si="6"/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f t="shared" si="8"/>
        <v>1684793</v>
      </c>
      <c r="W55" s="121">
        <f t="shared" si="8"/>
        <v>1684793</v>
      </c>
      <c r="X55" s="121">
        <f t="shared" si="8"/>
        <v>469476</v>
      </c>
      <c r="Y55" s="121">
        <f t="shared" si="8"/>
        <v>0</v>
      </c>
      <c r="Z55" s="121">
        <f t="shared" si="8"/>
        <v>860000</v>
      </c>
      <c r="AA55" s="121">
        <f t="shared" si="8"/>
        <v>133434</v>
      </c>
      <c r="AB55" s="121">
        <f t="shared" si="8"/>
        <v>866062</v>
      </c>
      <c r="AC55" s="121">
        <f t="shared" si="8"/>
        <v>221883</v>
      </c>
      <c r="AD55" s="121">
        <f t="shared" si="8"/>
        <v>0</v>
      </c>
      <c r="AE55" s="155" t="s">
        <v>479</v>
      </c>
    </row>
    <row r="56" spans="1:31" s="136" customFormat="1" ht="13.5" customHeight="1" x14ac:dyDescent="0.15">
      <c r="A56" s="119" t="s">
        <v>23</v>
      </c>
      <c r="B56" s="120" t="s">
        <v>349</v>
      </c>
      <c r="C56" s="119" t="s">
        <v>350</v>
      </c>
      <c r="D56" s="121">
        <f t="shared" si="3"/>
        <v>0</v>
      </c>
      <c r="E56" s="121">
        <f t="shared" si="4"/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f t="shared" si="5"/>
        <v>41106</v>
      </c>
      <c r="N56" s="121">
        <f t="shared" si="6"/>
        <v>11176</v>
      </c>
      <c r="O56" s="121">
        <v>0</v>
      </c>
      <c r="P56" s="121">
        <v>0</v>
      </c>
      <c r="Q56" s="121">
        <v>0</v>
      </c>
      <c r="R56" s="121">
        <v>11151</v>
      </c>
      <c r="S56" s="121">
        <v>146159</v>
      </c>
      <c r="T56" s="121">
        <v>25</v>
      </c>
      <c r="U56" s="121">
        <v>29930</v>
      </c>
      <c r="V56" s="121">
        <f t="shared" si="8"/>
        <v>41106</v>
      </c>
      <c r="W56" s="121">
        <f t="shared" si="8"/>
        <v>11176</v>
      </c>
      <c r="X56" s="121">
        <f t="shared" si="8"/>
        <v>0</v>
      </c>
      <c r="Y56" s="121">
        <f t="shared" si="8"/>
        <v>0</v>
      </c>
      <c r="Z56" s="121">
        <f t="shared" si="8"/>
        <v>0</v>
      </c>
      <c r="AA56" s="121">
        <f t="shared" si="8"/>
        <v>11151</v>
      </c>
      <c r="AB56" s="121">
        <f t="shared" si="8"/>
        <v>146159</v>
      </c>
      <c r="AC56" s="121">
        <f t="shared" si="8"/>
        <v>25</v>
      </c>
      <c r="AD56" s="121">
        <f t="shared" si="8"/>
        <v>29930</v>
      </c>
      <c r="AE56" s="155" t="s">
        <v>480</v>
      </c>
    </row>
    <row r="57" spans="1:31" s="136" customFormat="1" ht="13.5" customHeight="1" x14ac:dyDescent="0.15">
      <c r="A57" s="119" t="s">
        <v>23</v>
      </c>
      <c r="B57" s="120" t="s">
        <v>347</v>
      </c>
      <c r="C57" s="119" t="s">
        <v>357</v>
      </c>
      <c r="D57" s="121">
        <f t="shared" si="3"/>
        <v>350514</v>
      </c>
      <c r="E57" s="121">
        <f t="shared" si="4"/>
        <v>350514</v>
      </c>
      <c r="F57" s="121">
        <v>0</v>
      </c>
      <c r="G57" s="121">
        <v>0</v>
      </c>
      <c r="H57" s="121">
        <v>0</v>
      </c>
      <c r="I57" s="121">
        <v>211389</v>
      </c>
      <c r="J57" s="121">
        <v>705200</v>
      </c>
      <c r="K57" s="121">
        <v>139125</v>
      </c>
      <c r="L57" s="121">
        <v>0</v>
      </c>
      <c r="M57" s="121">
        <f t="shared" si="5"/>
        <v>0</v>
      </c>
      <c r="N57" s="121">
        <f t="shared" si="6"/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f t="shared" si="8"/>
        <v>350514</v>
      </c>
      <c r="W57" s="121">
        <f t="shared" si="8"/>
        <v>350514</v>
      </c>
      <c r="X57" s="121">
        <f t="shared" si="8"/>
        <v>0</v>
      </c>
      <c r="Y57" s="121">
        <f t="shared" si="8"/>
        <v>0</v>
      </c>
      <c r="Z57" s="121">
        <f t="shared" si="8"/>
        <v>0</v>
      </c>
      <c r="AA57" s="121">
        <f t="shared" si="8"/>
        <v>211389</v>
      </c>
      <c r="AB57" s="121">
        <f t="shared" si="8"/>
        <v>705200</v>
      </c>
      <c r="AC57" s="121">
        <f t="shared" si="8"/>
        <v>139125</v>
      </c>
      <c r="AD57" s="121">
        <f t="shared" si="8"/>
        <v>0</v>
      </c>
      <c r="AE57" s="155" t="s">
        <v>481</v>
      </c>
    </row>
    <row r="58" spans="1:31" s="136" customFormat="1" ht="13.5" customHeight="1" x14ac:dyDescent="0.15">
      <c r="A58" s="119" t="s">
        <v>23</v>
      </c>
      <c r="B58" s="120" t="s">
        <v>336</v>
      </c>
      <c r="C58" s="119" t="s">
        <v>337</v>
      </c>
      <c r="D58" s="121">
        <f t="shared" si="3"/>
        <v>97876</v>
      </c>
      <c r="E58" s="121">
        <f t="shared" si="4"/>
        <v>97876</v>
      </c>
      <c r="F58" s="121">
        <v>0</v>
      </c>
      <c r="G58" s="121">
        <v>0</v>
      </c>
      <c r="H58" s="121">
        <v>0</v>
      </c>
      <c r="I58" s="121">
        <v>21860</v>
      </c>
      <c r="J58" s="121">
        <v>431913</v>
      </c>
      <c r="K58" s="121">
        <v>76016</v>
      </c>
      <c r="L58" s="121">
        <v>0</v>
      </c>
      <c r="M58" s="121">
        <f t="shared" si="5"/>
        <v>0</v>
      </c>
      <c r="N58" s="121">
        <f t="shared" si="6"/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f t="shared" si="8"/>
        <v>97876</v>
      </c>
      <c r="W58" s="121">
        <f t="shared" si="8"/>
        <v>97876</v>
      </c>
      <c r="X58" s="121">
        <f t="shared" si="8"/>
        <v>0</v>
      </c>
      <c r="Y58" s="121">
        <f t="shared" si="8"/>
        <v>0</v>
      </c>
      <c r="Z58" s="121">
        <f t="shared" si="8"/>
        <v>0</v>
      </c>
      <c r="AA58" s="121">
        <f t="shared" si="8"/>
        <v>21860</v>
      </c>
      <c r="AB58" s="121">
        <f t="shared" si="8"/>
        <v>431913</v>
      </c>
      <c r="AC58" s="121">
        <f t="shared" si="8"/>
        <v>76016</v>
      </c>
      <c r="AD58" s="121">
        <f t="shared" si="8"/>
        <v>0</v>
      </c>
      <c r="AE58" s="155" t="s">
        <v>482</v>
      </c>
    </row>
    <row r="59" spans="1:31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</row>
    <row r="60" spans="1:31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</row>
    <row r="61" spans="1:31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</row>
    <row r="62" spans="1:31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</row>
    <row r="63" spans="1:31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</row>
    <row r="64" spans="1:31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</row>
    <row r="65" spans="1:30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</row>
    <row r="66" spans="1:30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</row>
    <row r="67" spans="1:30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</row>
    <row r="68" spans="1:30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</row>
    <row r="69" spans="1:30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</row>
    <row r="70" spans="1:30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</row>
    <row r="71" spans="1:30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</row>
    <row r="72" spans="1:30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</row>
    <row r="73" spans="1:30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</row>
    <row r="74" spans="1:30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</row>
    <row r="75" spans="1:30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</row>
    <row r="76" spans="1:30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</row>
    <row r="77" spans="1:30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</row>
    <row r="78" spans="1:30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</row>
    <row r="79" spans="1:30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</row>
    <row r="80" spans="1:30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</row>
    <row r="81" spans="1:30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</row>
    <row r="82" spans="1:30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</row>
    <row r="83" spans="1:30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</row>
    <row r="84" spans="1:30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</row>
    <row r="85" spans="1:30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</row>
    <row r="86" spans="1:30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</row>
    <row r="87" spans="1:30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</row>
    <row r="88" spans="1:30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</row>
    <row r="89" spans="1:30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</row>
    <row r="90" spans="1:30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</row>
    <row r="91" spans="1:30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</row>
    <row r="92" spans="1:30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</row>
    <row r="93" spans="1:30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</row>
    <row r="94" spans="1:30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</row>
    <row r="95" spans="1:30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</row>
    <row r="96" spans="1:30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</row>
    <row r="97" spans="1:30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</row>
    <row r="98" spans="1:30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</row>
    <row r="99" spans="1:30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</row>
    <row r="100" spans="1:30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</row>
    <row r="101" spans="1:30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</row>
    <row r="102" spans="1:30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</row>
    <row r="103" spans="1:30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</row>
    <row r="104" spans="1:30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</row>
    <row r="105" spans="1:30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</row>
    <row r="106" spans="1:30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</row>
    <row r="107" spans="1:30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</row>
    <row r="108" spans="1:30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</row>
    <row r="109" spans="1:30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</row>
    <row r="110" spans="1:30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</row>
    <row r="111" spans="1:30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</row>
    <row r="112" spans="1:30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</row>
    <row r="113" spans="1:30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</row>
    <row r="114" spans="1:30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</row>
    <row r="115" spans="1:30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</row>
    <row r="116" spans="1:30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</row>
    <row r="117" spans="1:30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</row>
    <row r="118" spans="1:30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</row>
    <row r="119" spans="1:30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</row>
    <row r="120" spans="1:30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</row>
    <row r="121" spans="1:30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</row>
    <row r="122" spans="1:30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</row>
    <row r="123" spans="1:30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</row>
    <row r="124" spans="1:30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</row>
    <row r="125" spans="1:30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</row>
    <row r="126" spans="1:30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</row>
    <row r="127" spans="1:30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</row>
    <row r="128" spans="1:30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</row>
    <row r="129" spans="1:30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</row>
    <row r="130" spans="1:30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</row>
    <row r="131" spans="1:30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</row>
    <row r="132" spans="1:30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</row>
    <row r="133" spans="1:30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</row>
    <row r="134" spans="1:30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</row>
    <row r="135" spans="1:30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</row>
    <row r="136" spans="1:30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</row>
    <row r="137" spans="1:30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</row>
    <row r="138" spans="1:30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</row>
    <row r="139" spans="1:30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</row>
    <row r="140" spans="1:30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</row>
    <row r="141" spans="1:30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</row>
    <row r="142" spans="1:30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</row>
    <row r="143" spans="1:30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</row>
    <row r="144" spans="1:30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</row>
    <row r="145" spans="1:30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</row>
    <row r="146" spans="1:30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</row>
    <row r="147" spans="1:30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</row>
    <row r="148" spans="1:30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</row>
    <row r="149" spans="1:30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</row>
    <row r="150" spans="1:30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</row>
    <row r="151" spans="1:30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</row>
    <row r="152" spans="1:30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</row>
    <row r="153" spans="1:30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</row>
    <row r="154" spans="1:30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</row>
    <row r="155" spans="1:30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</row>
    <row r="156" spans="1:30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</row>
    <row r="157" spans="1:30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</row>
    <row r="158" spans="1:30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</row>
    <row r="159" spans="1:30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</row>
    <row r="160" spans="1:30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</row>
    <row r="161" spans="1:30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</row>
    <row r="162" spans="1:30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</row>
    <row r="163" spans="1:30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</row>
    <row r="164" spans="1:30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</row>
    <row r="165" spans="1:30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</row>
    <row r="166" spans="1:30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</row>
    <row r="167" spans="1:30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</row>
    <row r="168" spans="1:30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</row>
    <row r="169" spans="1:30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</row>
    <row r="170" spans="1:30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</row>
    <row r="171" spans="1:30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</row>
    <row r="172" spans="1:30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</row>
    <row r="173" spans="1:30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</row>
    <row r="174" spans="1:30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</row>
    <row r="175" spans="1:30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</row>
    <row r="176" spans="1:30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</row>
    <row r="177" spans="1:30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</row>
    <row r="178" spans="1:30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</row>
    <row r="179" spans="1:30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</row>
    <row r="180" spans="1:30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</row>
    <row r="181" spans="1:30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</row>
    <row r="182" spans="1:30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</row>
    <row r="183" spans="1:30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</row>
    <row r="184" spans="1:30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</row>
    <row r="185" spans="1:30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</row>
    <row r="186" spans="1:30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</row>
    <row r="187" spans="1:30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</row>
    <row r="188" spans="1:30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</row>
    <row r="189" spans="1:30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</row>
    <row r="190" spans="1:30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</row>
    <row r="191" spans="1:30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</row>
    <row r="192" spans="1:30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</row>
    <row r="193" spans="1:30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</row>
    <row r="194" spans="1:30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</row>
    <row r="195" spans="1:30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</row>
    <row r="196" spans="1:30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</row>
    <row r="197" spans="1:30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</row>
    <row r="198" spans="1:30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</row>
    <row r="199" spans="1:30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</row>
    <row r="200" spans="1:30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</row>
    <row r="201" spans="1:30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</row>
    <row r="202" spans="1:30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</row>
    <row r="203" spans="1:30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</row>
    <row r="204" spans="1:30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</row>
    <row r="205" spans="1:30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</row>
    <row r="206" spans="1:30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</row>
    <row r="207" spans="1:30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</row>
    <row r="208" spans="1:30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</row>
    <row r="209" spans="1:30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</row>
    <row r="210" spans="1:30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</row>
    <row r="211" spans="1:30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</row>
    <row r="212" spans="1:30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</row>
    <row r="213" spans="1:30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</row>
    <row r="214" spans="1:30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</row>
    <row r="215" spans="1:30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</row>
    <row r="216" spans="1:30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</row>
    <row r="217" spans="1:30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</row>
    <row r="218" spans="1:30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</row>
    <row r="219" spans="1:30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</row>
    <row r="220" spans="1:30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</row>
    <row r="221" spans="1:30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</row>
    <row r="222" spans="1:30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</row>
    <row r="223" spans="1:30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</row>
    <row r="224" spans="1:30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</row>
    <row r="225" spans="1:30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</row>
    <row r="226" spans="1:30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</row>
    <row r="227" spans="1:30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</row>
    <row r="228" spans="1:30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</row>
    <row r="229" spans="1:30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</row>
    <row r="230" spans="1:30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</row>
    <row r="231" spans="1:30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</row>
    <row r="232" spans="1:30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</row>
    <row r="233" spans="1:30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</row>
    <row r="234" spans="1:30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</row>
    <row r="235" spans="1:30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</row>
    <row r="236" spans="1:30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</row>
    <row r="237" spans="1:30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</row>
    <row r="238" spans="1:30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</row>
    <row r="239" spans="1:30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</row>
    <row r="240" spans="1:30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</row>
    <row r="241" spans="1:30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</row>
    <row r="242" spans="1:30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</row>
    <row r="243" spans="1:30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</row>
    <row r="244" spans="1:30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</row>
    <row r="245" spans="1:30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</row>
    <row r="246" spans="1:30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</row>
    <row r="247" spans="1:30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</row>
    <row r="248" spans="1:30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</row>
    <row r="249" spans="1:30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</row>
    <row r="250" spans="1:30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</row>
    <row r="251" spans="1:30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</row>
    <row r="252" spans="1:30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</row>
    <row r="253" spans="1:30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</row>
    <row r="254" spans="1:30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</row>
    <row r="255" spans="1:30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</row>
    <row r="256" spans="1:30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</row>
    <row r="257" spans="1:30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</row>
    <row r="258" spans="1:30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</row>
    <row r="259" spans="1:30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</row>
    <row r="260" spans="1:30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</row>
    <row r="261" spans="1:30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</row>
    <row r="262" spans="1:30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</row>
    <row r="263" spans="1:30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</row>
    <row r="264" spans="1:30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</row>
    <row r="265" spans="1:30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</row>
    <row r="266" spans="1:30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</row>
    <row r="267" spans="1:30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</row>
    <row r="268" spans="1:30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</row>
    <row r="269" spans="1:30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</row>
    <row r="270" spans="1:30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</row>
    <row r="271" spans="1:30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</row>
    <row r="272" spans="1:30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</row>
    <row r="273" spans="1:30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</row>
    <row r="274" spans="1:30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</row>
    <row r="275" spans="1:30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</row>
    <row r="276" spans="1:30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</row>
    <row r="277" spans="1:30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</row>
    <row r="278" spans="1:30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</row>
    <row r="279" spans="1:30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</row>
    <row r="280" spans="1:30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</row>
    <row r="281" spans="1:30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</row>
    <row r="282" spans="1:30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</row>
    <row r="283" spans="1:30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</row>
    <row r="284" spans="1:30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</row>
    <row r="285" spans="1:30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</row>
    <row r="286" spans="1:30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</row>
    <row r="287" spans="1:30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</row>
    <row r="288" spans="1:30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</row>
    <row r="289" spans="1:30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</row>
    <row r="290" spans="1:30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</row>
    <row r="291" spans="1:30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</row>
    <row r="292" spans="1:30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</row>
    <row r="293" spans="1:30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</row>
    <row r="294" spans="1:30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</row>
    <row r="295" spans="1:30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</row>
    <row r="296" spans="1:30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</row>
    <row r="297" spans="1:30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</row>
    <row r="298" spans="1:30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</row>
    <row r="299" spans="1:30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</row>
    <row r="300" spans="1:30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</row>
    <row r="301" spans="1:30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</row>
    <row r="302" spans="1:30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</row>
    <row r="303" spans="1:30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</row>
    <row r="304" spans="1:30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</row>
    <row r="305" spans="1:30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</row>
    <row r="306" spans="1:30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</row>
    <row r="307" spans="1:30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</row>
    <row r="308" spans="1:30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</row>
    <row r="309" spans="1:30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</row>
    <row r="310" spans="1:30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</row>
    <row r="311" spans="1:30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</row>
    <row r="312" spans="1:30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</row>
    <row r="313" spans="1:30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</row>
    <row r="314" spans="1:30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</row>
    <row r="315" spans="1:30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</row>
    <row r="316" spans="1:30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</row>
    <row r="317" spans="1:30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</row>
    <row r="318" spans="1:30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</row>
    <row r="319" spans="1:30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</row>
    <row r="320" spans="1:30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</row>
    <row r="321" spans="1:30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</row>
    <row r="322" spans="1:30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</row>
    <row r="323" spans="1:30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</row>
    <row r="324" spans="1:30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</row>
    <row r="325" spans="1:30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</row>
    <row r="326" spans="1:30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</row>
    <row r="327" spans="1:30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</row>
    <row r="328" spans="1:30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</row>
    <row r="329" spans="1:30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</row>
    <row r="330" spans="1:30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</row>
    <row r="331" spans="1:30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</row>
    <row r="332" spans="1:30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</row>
    <row r="333" spans="1:30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</row>
    <row r="334" spans="1:30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</row>
    <row r="335" spans="1:30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</row>
    <row r="336" spans="1:30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</row>
    <row r="337" spans="1:30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</row>
    <row r="338" spans="1:30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</row>
    <row r="339" spans="1:30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</row>
    <row r="340" spans="1:30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</row>
    <row r="341" spans="1:30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</row>
    <row r="342" spans="1:30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</row>
    <row r="343" spans="1:30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</row>
    <row r="344" spans="1:30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</row>
    <row r="345" spans="1:30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</row>
    <row r="346" spans="1:30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</row>
    <row r="347" spans="1:30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</row>
    <row r="348" spans="1:30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</row>
    <row r="349" spans="1:30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</row>
    <row r="350" spans="1:30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</row>
    <row r="351" spans="1:30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</row>
    <row r="352" spans="1:30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</row>
    <row r="353" spans="1:30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</row>
    <row r="354" spans="1:30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</row>
    <row r="355" spans="1:30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</row>
    <row r="356" spans="1:30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</row>
    <row r="357" spans="1:30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</row>
    <row r="358" spans="1:30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</row>
    <row r="359" spans="1:30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</row>
    <row r="360" spans="1:30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</row>
    <row r="361" spans="1:30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</row>
    <row r="362" spans="1:30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</row>
    <row r="363" spans="1:30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</row>
    <row r="364" spans="1:30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</row>
    <row r="365" spans="1:30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</row>
    <row r="366" spans="1:30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</row>
    <row r="367" spans="1:30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</row>
    <row r="368" spans="1:30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</row>
    <row r="369" spans="1:30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</row>
    <row r="370" spans="1:30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</row>
    <row r="371" spans="1:30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</row>
    <row r="372" spans="1:30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</row>
    <row r="373" spans="1:30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</row>
    <row r="374" spans="1:30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</row>
    <row r="375" spans="1:30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</row>
    <row r="376" spans="1:30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</row>
    <row r="377" spans="1:30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</row>
    <row r="378" spans="1:30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</row>
    <row r="379" spans="1:30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</row>
    <row r="380" spans="1:30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</row>
    <row r="381" spans="1:30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</row>
    <row r="382" spans="1:30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</row>
    <row r="383" spans="1:30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</row>
    <row r="384" spans="1:30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</row>
    <row r="385" spans="1:30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</row>
    <row r="386" spans="1:30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</row>
    <row r="387" spans="1:30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</row>
    <row r="388" spans="1:30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</row>
    <row r="389" spans="1:30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</row>
    <row r="390" spans="1:30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</row>
    <row r="391" spans="1:30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</row>
    <row r="392" spans="1:30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</row>
    <row r="393" spans="1:30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</row>
    <row r="394" spans="1:30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</row>
    <row r="395" spans="1:30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</row>
    <row r="396" spans="1:30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</row>
    <row r="397" spans="1:30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</row>
    <row r="398" spans="1:30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</row>
    <row r="399" spans="1:30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</row>
    <row r="400" spans="1:30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</row>
    <row r="401" spans="1:30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</row>
    <row r="402" spans="1:30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</row>
    <row r="403" spans="1:30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</row>
    <row r="404" spans="1:30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</row>
    <row r="405" spans="1:30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</row>
    <row r="406" spans="1:30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</row>
    <row r="407" spans="1:30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</row>
    <row r="408" spans="1:30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</row>
    <row r="409" spans="1:30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</row>
    <row r="410" spans="1:30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</row>
    <row r="411" spans="1:30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</row>
    <row r="412" spans="1:30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</row>
    <row r="413" spans="1:30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</row>
    <row r="414" spans="1:30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</row>
    <row r="415" spans="1:30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</row>
    <row r="416" spans="1:30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</row>
    <row r="417" spans="1:30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</row>
    <row r="418" spans="1:30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</row>
    <row r="419" spans="1:30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</row>
    <row r="420" spans="1:30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</row>
    <row r="421" spans="1:30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</row>
    <row r="422" spans="1:30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</row>
    <row r="423" spans="1:30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</row>
    <row r="424" spans="1:30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</row>
    <row r="425" spans="1:30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</row>
    <row r="426" spans="1:30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</row>
    <row r="427" spans="1:30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</row>
    <row r="428" spans="1:30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</row>
    <row r="429" spans="1:30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</row>
    <row r="430" spans="1:30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</row>
    <row r="431" spans="1:30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</row>
    <row r="432" spans="1:30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</row>
    <row r="433" spans="1:30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</row>
    <row r="434" spans="1:30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</row>
    <row r="435" spans="1:30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</row>
    <row r="436" spans="1:30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</row>
    <row r="437" spans="1:30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</row>
    <row r="438" spans="1:30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</row>
    <row r="439" spans="1:30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</row>
    <row r="440" spans="1:30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</row>
    <row r="441" spans="1:30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</row>
    <row r="442" spans="1:30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</row>
    <row r="443" spans="1:30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</row>
    <row r="444" spans="1:30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</row>
    <row r="445" spans="1:30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</row>
    <row r="446" spans="1:30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</row>
    <row r="447" spans="1:30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</row>
    <row r="448" spans="1:30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</row>
    <row r="449" spans="1:30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</row>
    <row r="450" spans="1:30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</row>
    <row r="451" spans="1:30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</row>
    <row r="452" spans="1:30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</row>
    <row r="453" spans="1:30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</row>
    <row r="454" spans="1:30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</row>
    <row r="455" spans="1:30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</row>
    <row r="456" spans="1:30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</row>
    <row r="457" spans="1:30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</row>
    <row r="458" spans="1:30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</row>
    <row r="459" spans="1:30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</row>
    <row r="460" spans="1:30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</row>
    <row r="461" spans="1:30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</row>
    <row r="462" spans="1:30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</row>
    <row r="463" spans="1:30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</row>
    <row r="464" spans="1:30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</row>
    <row r="465" spans="1:30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</row>
    <row r="466" spans="1:30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</row>
    <row r="467" spans="1:30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</row>
    <row r="468" spans="1:30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</row>
    <row r="469" spans="1:30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</row>
    <row r="470" spans="1:30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</row>
    <row r="471" spans="1:30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</row>
    <row r="472" spans="1:30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</row>
    <row r="473" spans="1:30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</row>
    <row r="474" spans="1:30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</row>
    <row r="475" spans="1:30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</row>
    <row r="476" spans="1:30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</row>
    <row r="477" spans="1:30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</row>
    <row r="478" spans="1:30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</row>
    <row r="479" spans="1:30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</row>
    <row r="480" spans="1:30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</row>
    <row r="481" spans="1:30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</row>
    <row r="482" spans="1:30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</row>
    <row r="483" spans="1:30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</row>
    <row r="484" spans="1:30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</row>
    <row r="485" spans="1:30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</row>
    <row r="486" spans="1:30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</row>
    <row r="487" spans="1:30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</row>
    <row r="488" spans="1:30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</row>
    <row r="489" spans="1:30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</row>
    <row r="490" spans="1:30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</row>
    <row r="491" spans="1:30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</row>
    <row r="492" spans="1:30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</row>
    <row r="493" spans="1:30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</row>
    <row r="494" spans="1:30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</row>
    <row r="495" spans="1:30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</row>
    <row r="496" spans="1:30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</row>
    <row r="497" spans="1:30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</row>
    <row r="498" spans="1:30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</row>
    <row r="499" spans="1:30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</row>
    <row r="500" spans="1:30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</row>
    <row r="501" spans="1:30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</row>
    <row r="502" spans="1:30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</row>
    <row r="503" spans="1:30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</row>
    <row r="504" spans="1:30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</row>
    <row r="505" spans="1:30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</row>
    <row r="506" spans="1:30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</row>
    <row r="507" spans="1:30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</row>
    <row r="508" spans="1:30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</row>
    <row r="509" spans="1:30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</row>
    <row r="510" spans="1:30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</row>
    <row r="511" spans="1:30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</row>
    <row r="512" spans="1:30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</row>
    <row r="513" spans="1:30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</row>
    <row r="514" spans="1:30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</row>
    <row r="515" spans="1:30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</row>
    <row r="516" spans="1:30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</row>
    <row r="517" spans="1:30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</row>
    <row r="518" spans="1:30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</row>
    <row r="519" spans="1:30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</row>
    <row r="520" spans="1:30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</row>
    <row r="521" spans="1:30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</row>
    <row r="522" spans="1:30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</row>
    <row r="523" spans="1:30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</row>
    <row r="524" spans="1:30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</row>
    <row r="525" spans="1:30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</row>
    <row r="526" spans="1:30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</row>
    <row r="527" spans="1:30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</row>
    <row r="528" spans="1:30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</row>
    <row r="529" spans="1:30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</row>
    <row r="530" spans="1:30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</row>
    <row r="531" spans="1:30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</row>
    <row r="532" spans="1:30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</row>
    <row r="533" spans="1:30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</row>
    <row r="534" spans="1:30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</row>
    <row r="535" spans="1:30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</row>
    <row r="536" spans="1:30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</row>
    <row r="537" spans="1:30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</row>
    <row r="538" spans="1:30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</row>
    <row r="539" spans="1:30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</row>
    <row r="540" spans="1:30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</row>
    <row r="541" spans="1:30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</row>
    <row r="542" spans="1:30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</row>
    <row r="543" spans="1:30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</row>
    <row r="544" spans="1:30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</row>
    <row r="545" spans="1:30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</row>
    <row r="546" spans="1:30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</row>
    <row r="547" spans="1:30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</row>
    <row r="548" spans="1:30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</row>
    <row r="549" spans="1:30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</row>
    <row r="550" spans="1:30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</row>
    <row r="551" spans="1:30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</row>
    <row r="552" spans="1:30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</row>
    <row r="553" spans="1:30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</row>
    <row r="554" spans="1:30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</row>
    <row r="555" spans="1:30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</row>
    <row r="556" spans="1:30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</row>
    <row r="557" spans="1:30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</row>
    <row r="558" spans="1:30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</row>
    <row r="559" spans="1:30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</row>
    <row r="560" spans="1:30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</row>
    <row r="561" spans="1:30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</row>
    <row r="562" spans="1:30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</row>
    <row r="563" spans="1:30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</row>
    <row r="564" spans="1:30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</row>
    <row r="565" spans="1:30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</row>
    <row r="566" spans="1:30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</row>
    <row r="567" spans="1:30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</row>
    <row r="568" spans="1:30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</row>
    <row r="569" spans="1:30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</row>
    <row r="570" spans="1:30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</row>
    <row r="571" spans="1:30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</row>
    <row r="572" spans="1:30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</row>
    <row r="573" spans="1:30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</row>
    <row r="574" spans="1:30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</row>
    <row r="575" spans="1:30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</row>
    <row r="576" spans="1:30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</row>
    <row r="577" spans="1:30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</row>
    <row r="578" spans="1:30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</row>
    <row r="579" spans="1:30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</row>
    <row r="580" spans="1:30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</row>
    <row r="581" spans="1:30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</row>
    <row r="582" spans="1:30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</row>
    <row r="583" spans="1:30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</row>
    <row r="584" spans="1:30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</row>
    <row r="585" spans="1:30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</row>
    <row r="586" spans="1:30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</row>
    <row r="587" spans="1:30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</row>
    <row r="588" spans="1:30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</row>
    <row r="589" spans="1:30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</row>
    <row r="590" spans="1:30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</row>
    <row r="591" spans="1:30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</row>
    <row r="592" spans="1:30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</row>
    <row r="593" spans="1:30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</row>
    <row r="594" spans="1:30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</row>
    <row r="595" spans="1:30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</row>
    <row r="596" spans="1:30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</row>
    <row r="597" spans="1:30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</row>
    <row r="598" spans="1:30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</row>
    <row r="599" spans="1:30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</row>
    <row r="600" spans="1:30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</row>
    <row r="601" spans="1:30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</row>
    <row r="602" spans="1:30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</row>
    <row r="603" spans="1:30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</row>
    <row r="604" spans="1:30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</row>
    <row r="605" spans="1:30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</row>
    <row r="606" spans="1:30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</row>
    <row r="607" spans="1:30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</row>
    <row r="608" spans="1:30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</row>
    <row r="609" spans="1:30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</row>
    <row r="610" spans="1:30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</row>
    <row r="611" spans="1:30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</row>
    <row r="612" spans="1:30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</row>
    <row r="613" spans="1:30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</row>
    <row r="614" spans="1:30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</row>
    <row r="615" spans="1:30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</row>
    <row r="616" spans="1:30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</row>
    <row r="617" spans="1:30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</row>
    <row r="618" spans="1:30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</row>
    <row r="619" spans="1:30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</row>
    <row r="620" spans="1:30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</row>
    <row r="621" spans="1:30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</row>
    <row r="622" spans="1:30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</row>
    <row r="623" spans="1:30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</row>
    <row r="624" spans="1:30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</row>
    <row r="625" spans="1:30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</row>
    <row r="626" spans="1:30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</row>
    <row r="627" spans="1:30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</row>
    <row r="628" spans="1:30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</row>
    <row r="629" spans="1:30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</row>
    <row r="630" spans="1:30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</row>
    <row r="631" spans="1:30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</row>
    <row r="632" spans="1:30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</row>
    <row r="633" spans="1:30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</row>
    <row r="634" spans="1:30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</row>
    <row r="635" spans="1:30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</row>
    <row r="636" spans="1:30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</row>
    <row r="637" spans="1:30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</row>
    <row r="638" spans="1:30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</row>
    <row r="639" spans="1:30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</row>
    <row r="640" spans="1:30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</row>
    <row r="641" spans="1:30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</row>
    <row r="642" spans="1:30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</row>
    <row r="643" spans="1:30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</row>
    <row r="644" spans="1:30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</row>
    <row r="645" spans="1:30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</row>
    <row r="646" spans="1:30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</row>
    <row r="647" spans="1:30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</row>
    <row r="648" spans="1:30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</row>
    <row r="649" spans="1:30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</row>
    <row r="650" spans="1:30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</row>
    <row r="651" spans="1:30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</row>
    <row r="652" spans="1:30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</row>
    <row r="653" spans="1:30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</row>
    <row r="654" spans="1:30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</row>
    <row r="655" spans="1:30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</row>
    <row r="656" spans="1:30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</row>
    <row r="657" spans="1:30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</row>
    <row r="658" spans="1:30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</row>
    <row r="659" spans="1:30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</row>
    <row r="660" spans="1:30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</row>
    <row r="661" spans="1:30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</row>
    <row r="662" spans="1:30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</row>
    <row r="663" spans="1:30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</row>
    <row r="664" spans="1:30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</row>
    <row r="665" spans="1:30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</row>
    <row r="666" spans="1:30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</row>
    <row r="667" spans="1:30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</row>
    <row r="668" spans="1:30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</row>
    <row r="669" spans="1:30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</row>
    <row r="670" spans="1:30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</row>
    <row r="671" spans="1:30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</row>
    <row r="672" spans="1:30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</row>
    <row r="673" spans="1:30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</row>
    <row r="674" spans="1:30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</row>
    <row r="675" spans="1:30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</row>
    <row r="676" spans="1:30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</row>
    <row r="677" spans="1:30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</row>
    <row r="678" spans="1:30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</row>
    <row r="679" spans="1:30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</row>
    <row r="680" spans="1:30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</row>
    <row r="681" spans="1:30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</row>
    <row r="682" spans="1:30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</row>
    <row r="683" spans="1:30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</row>
    <row r="684" spans="1:30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</row>
    <row r="685" spans="1:30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</row>
    <row r="686" spans="1:30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</row>
    <row r="687" spans="1:30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</row>
    <row r="688" spans="1:30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</row>
    <row r="689" spans="1:30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</row>
    <row r="690" spans="1:30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</row>
    <row r="691" spans="1:30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</row>
    <row r="692" spans="1:30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</row>
    <row r="693" spans="1:30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</row>
    <row r="694" spans="1:30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</row>
    <row r="695" spans="1:30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</row>
    <row r="696" spans="1:30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</row>
    <row r="697" spans="1:30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</row>
    <row r="698" spans="1:30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</row>
    <row r="699" spans="1:30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</row>
    <row r="700" spans="1:30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</row>
    <row r="701" spans="1:30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</row>
    <row r="702" spans="1:30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</row>
    <row r="703" spans="1:30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</row>
    <row r="704" spans="1:30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</row>
    <row r="705" spans="1:30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</row>
    <row r="706" spans="1:30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</row>
    <row r="707" spans="1:30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</row>
    <row r="708" spans="1:30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</row>
    <row r="709" spans="1:30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</row>
    <row r="710" spans="1:30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</row>
    <row r="711" spans="1:30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</row>
    <row r="712" spans="1:30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</row>
    <row r="713" spans="1:30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</row>
    <row r="714" spans="1:30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</row>
    <row r="715" spans="1:30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</row>
    <row r="716" spans="1:30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</row>
    <row r="717" spans="1:30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</row>
    <row r="718" spans="1:30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</row>
    <row r="719" spans="1:30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</row>
    <row r="720" spans="1:30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</row>
    <row r="721" spans="1:30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</row>
    <row r="722" spans="1:30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</row>
    <row r="723" spans="1:30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</row>
    <row r="724" spans="1:30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</row>
    <row r="725" spans="1:30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</row>
    <row r="726" spans="1:30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</row>
    <row r="727" spans="1:30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</row>
    <row r="728" spans="1:30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</row>
    <row r="729" spans="1:30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</row>
    <row r="730" spans="1:30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</row>
    <row r="731" spans="1:30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</row>
    <row r="732" spans="1:30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</row>
    <row r="733" spans="1:30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</row>
    <row r="734" spans="1:30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</row>
    <row r="735" spans="1:30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</row>
    <row r="736" spans="1:30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</row>
    <row r="737" spans="1:30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</row>
    <row r="738" spans="1:30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</row>
    <row r="739" spans="1:30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</row>
    <row r="740" spans="1:30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</row>
    <row r="741" spans="1:30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</row>
    <row r="742" spans="1:30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</row>
    <row r="743" spans="1:30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</row>
    <row r="744" spans="1:30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</row>
    <row r="745" spans="1:30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</row>
    <row r="746" spans="1:30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</row>
    <row r="747" spans="1:30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</row>
    <row r="748" spans="1:30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</row>
    <row r="749" spans="1:30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</row>
    <row r="750" spans="1:30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</row>
    <row r="751" spans="1:30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</row>
    <row r="752" spans="1:30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</row>
    <row r="753" spans="1:30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</row>
    <row r="754" spans="1:30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</row>
    <row r="755" spans="1:30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</row>
    <row r="756" spans="1:30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</row>
    <row r="757" spans="1:30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</row>
    <row r="758" spans="1:30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</row>
    <row r="759" spans="1:30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</row>
    <row r="760" spans="1:30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</row>
    <row r="761" spans="1:30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</row>
    <row r="762" spans="1:30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</row>
    <row r="763" spans="1:30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</row>
    <row r="764" spans="1:30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</row>
    <row r="765" spans="1:30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</row>
    <row r="766" spans="1:30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</row>
    <row r="767" spans="1:30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</row>
    <row r="768" spans="1:30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</row>
    <row r="769" spans="1:30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</row>
    <row r="770" spans="1:30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</row>
    <row r="771" spans="1:30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</row>
    <row r="772" spans="1:30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</row>
    <row r="773" spans="1:30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</row>
    <row r="774" spans="1:30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</row>
    <row r="775" spans="1:30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</row>
    <row r="776" spans="1:30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</row>
    <row r="777" spans="1:30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</row>
    <row r="778" spans="1:30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</row>
    <row r="779" spans="1:30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</row>
    <row r="780" spans="1:30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</row>
    <row r="781" spans="1:30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</row>
    <row r="782" spans="1:30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</row>
    <row r="783" spans="1:30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</row>
    <row r="784" spans="1:30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</row>
    <row r="785" spans="1:30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</row>
    <row r="786" spans="1:30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</row>
    <row r="787" spans="1:30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</row>
    <row r="788" spans="1:30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</row>
    <row r="789" spans="1:30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</row>
    <row r="790" spans="1:30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</row>
    <row r="791" spans="1:30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</row>
    <row r="792" spans="1:30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</row>
    <row r="793" spans="1:30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</row>
    <row r="794" spans="1:30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</row>
    <row r="795" spans="1:30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</row>
    <row r="796" spans="1:30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</row>
    <row r="797" spans="1:30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</row>
    <row r="798" spans="1:30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</row>
    <row r="799" spans="1:30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</row>
    <row r="800" spans="1:30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</row>
    <row r="801" spans="1:30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</row>
    <row r="802" spans="1:30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</row>
    <row r="803" spans="1:30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</row>
    <row r="804" spans="1:30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</row>
    <row r="805" spans="1:30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</row>
    <row r="806" spans="1:30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</row>
    <row r="807" spans="1:30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</row>
    <row r="808" spans="1:30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</row>
    <row r="809" spans="1:30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</row>
    <row r="810" spans="1:30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</row>
    <row r="811" spans="1:30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</row>
    <row r="812" spans="1:30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</row>
    <row r="813" spans="1:30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</row>
    <row r="814" spans="1:30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</row>
    <row r="815" spans="1:30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</row>
    <row r="816" spans="1:30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</row>
    <row r="817" spans="1:30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</row>
    <row r="818" spans="1:30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</row>
    <row r="819" spans="1:30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</row>
    <row r="820" spans="1:30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</row>
    <row r="821" spans="1:30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</row>
    <row r="822" spans="1:30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</row>
    <row r="823" spans="1:30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</row>
    <row r="824" spans="1:30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</row>
    <row r="825" spans="1:30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</row>
    <row r="826" spans="1:30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</row>
    <row r="827" spans="1:30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</row>
    <row r="828" spans="1:30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</row>
    <row r="829" spans="1:30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</row>
    <row r="830" spans="1:30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</row>
    <row r="831" spans="1:30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</row>
    <row r="832" spans="1:30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</row>
    <row r="833" spans="1:30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</row>
    <row r="834" spans="1:30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</row>
    <row r="835" spans="1:30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</row>
    <row r="836" spans="1:30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</row>
    <row r="837" spans="1:30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</row>
    <row r="838" spans="1:30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</row>
    <row r="839" spans="1:30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</row>
    <row r="840" spans="1:30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</row>
    <row r="841" spans="1:30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</row>
    <row r="842" spans="1:30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</row>
    <row r="843" spans="1:30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</row>
    <row r="844" spans="1:30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</row>
    <row r="845" spans="1:30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</row>
    <row r="846" spans="1:30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</row>
    <row r="847" spans="1:30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</row>
    <row r="848" spans="1:30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</row>
    <row r="849" spans="1:30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</row>
    <row r="850" spans="1:30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</row>
    <row r="851" spans="1:30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</row>
    <row r="852" spans="1:30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</row>
    <row r="853" spans="1:30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</row>
    <row r="854" spans="1:30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</row>
    <row r="855" spans="1:30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</row>
    <row r="856" spans="1:30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</row>
    <row r="857" spans="1:30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</row>
    <row r="858" spans="1:30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</row>
    <row r="859" spans="1:30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</row>
    <row r="860" spans="1:30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</row>
    <row r="861" spans="1:30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</row>
    <row r="862" spans="1:30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</row>
    <row r="863" spans="1:30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</row>
    <row r="864" spans="1:30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</row>
    <row r="865" spans="1:30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</row>
    <row r="866" spans="1:30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</row>
    <row r="867" spans="1:30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</row>
    <row r="868" spans="1:30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</row>
    <row r="869" spans="1:30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</row>
    <row r="870" spans="1:30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</row>
    <row r="871" spans="1:30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</row>
    <row r="872" spans="1:30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</row>
    <row r="873" spans="1:30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</row>
    <row r="874" spans="1:30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</row>
    <row r="875" spans="1:30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</row>
    <row r="876" spans="1:30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</row>
    <row r="877" spans="1:30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</row>
    <row r="878" spans="1:30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</row>
    <row r="879" spans="1:30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</row>
    <row r="880" spans="1:30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</row>
    <row r="881" spans="1:30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</row>
    <row r="882" spans="1:30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</row>
    <row r="883" spans="1:30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</row>
    <row r="884" spans="1:30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</row>
    <row r="885" spans="1:30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</row>
    <row r="886" spans="1:30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</row>
    <row r="887" spans="1:30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</row>
    <row r="888" spans="1:30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</row>
    <row r="889" spans="1:30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</row>
    <row r="890" spans="1:30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</row>
    <row r="891" spans="1:30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</row>
    <row r="892" spans="1:30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</row>
    <row r="893" spans="1:30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</row>
    <row r="894" spans="1:30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</row>
    <row r="895" spans="1:30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</row>
    <row r="896" spans="1:30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</row>
    <row r="897" spans="1:30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</row>
    <row r="898" spans="1:30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</row>
    <row r="899" spans="1:30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</row>
    <row r="900" spans="1:30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</row>
    <row r="901" spans="1:30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</row>
    <row r="902" spans="1:30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</row>
    <row r="903" spans="1:30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</row>
    <row r="904" spans="1:30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</row>
    <row r="905" spans="1:30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</row>
    <row r="906" spans="1:30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</row>
    <row r="907" spans="1:30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</row>
    <row r="908" spans="1:30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</row>
    <row r="909" spans="1:30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</row>
    <row r="910" spans="1:30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</row>
    <row r="911" spans="1:30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</row>
    <row r="912" spans="1:30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</row>
    <row r="913" spans="1:30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</row>
    <row r="914" spans="1:30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</row>
    <row r="915" spans="1:30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</row>
    <row r="916" spans="1:30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</row>
    <row r="917" spans="1:30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</row>
    <row r="918" spans="1:30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</row>
    <row r="919" spans="1:30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</row>
    <row r="920" spans="1:30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</row>
    <row r="921" spans="1:30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</row>
    <row r="922" spans="1:30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</row>
    <row r="923" spans="1:30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</row>
    <row r="924" spans="1:30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</row>
    <row r="925" spans="1:30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</row>
    <row r="926" spans="1:30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</row>
    <row r="927" spans="1:30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</row>
    <row r="928" spans="1:30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</row>
    <row r="929" spans="1:30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</row>
    <row r="930" spans="1:30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</row>
    <row r="931" spans="1:30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</row>
    <row r="932" spans="1:30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</row>
    <row r="933" spans="1:30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</row>
    <row r="934" spans="1:30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</row>
    <row r="935" spans="1:30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</row>
    <row r="936" spans="1:30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</row>
    <row r="937" spans="1:30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</row>
    <row r="938" spans="1:30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</row>
    <row r="939" spans="1:30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</row>
    <row r="940" spans="1:30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</row>
    <row r="941" spans="1:30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</row>
    <row r="942" spans="1:30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</row>
    <row r="943" spans="1:30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</row>
    <row r="944" spans="1:30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</row>
    <row r="945" spans="1:30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</row>
    <row r="946" spans="1:30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</row>
    <row r="947" spans="1:30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</row>
    <row r="948" spans="1:30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</row>
    <row r="949" spans="1:30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</row>
    <row r="950" spans="1:30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</row>
    <row r="951" spans="1:30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</row>
    <row r="952" spans="1:30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</row>
    <row r="953" spans="1:30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</row>
    <row r="954" spans="1:30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</row>
    <row r="955" spans="1:30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</row>
    <row r="956" spans="1:30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</row>
    <row r="957" spans="1:30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</row>
    <row r="958" spans="1:30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</row>
    <row r="959" spans="1:30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</row>
    <row r="960" spans="1:30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</row>
    <row r="961" spans="1:30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</row>
    <row r="962" spans="1:30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</row>
    <row r="963" spans="1:30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</row>
    <row r="964" spans="1:30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</row>
    <row r="965" spans="1:30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</row>
    <row r="966" spans="1:30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</row>
    <row r="967" spans="1:30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</row>
    <row r="968" spans="1:30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</row>
    <row r="969" spans="1:30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</row>
    <row r="970" spans="1:30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</row>
    <row r="971" spans="1:30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</row>
    <row r="972" spans="1:30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</row>
    <row r="973" spans="1:30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</row>
    <row r="974" spans="1:30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</row>
    <row r="975" spans="1:30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</row>
    <row r="976" spans="1:30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</row>
    <row r="977" spans="1:30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</row>
    <row r="978" spans="1:30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</row>
    <row r="979" spans="1:30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</row>
    <row r="980" spans="1:30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</row>
    <row r="981" spans="1:30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</row>
    <row r="982" spans="1:30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</row>
    <row r="983" spans="1:30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</row>
    <row r="984" spans="1:30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</row>
    <row r="985" spans="1:30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</row>
    <row r="986" spans="1:30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</row>
    <row r="987" spans="1:30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</row>
    <row r="988" spans="1:30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</row>
    <row r="989" spans="1:30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</row>
    <row r="990" spans="1:30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</row>
    <row r="991" spans="1:30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</row>
    <row r="992" spans="1:30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</row>
    <row r="993" spans="1:30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</row>
    <row r="994" spans="1:30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</row>
    <row r="995" spans="1:30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</row>
    <row r="996" spans="1:30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</row>
    <row r="997" spans="1:30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</row>
    <row r="998" spans="1:30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</row>
    <row r="999" spans="1:30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</row>
    <row r="1000" spans="1:30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</row>
  </sheetData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998" man="1"/>
    <brk id="21" min="1" max="99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8" sqref="A8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>
        <f>COUNTA(A:A) - 3</f>
        <v>51</v>
      </c>
      <c r="C1" s="51">
        <f>SUBTOTAL(3,A:A ) - 2</f>
        <v>52</v>
      </c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7" t="s">
        <v>269</v>
      </c>
      <c r="B2" s="157" t="s">
        <v>270</v>
      </c>
      <c r="C2" s="164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8"/>
      <c r="B3" s="158"/>
      <c r="C3" s="163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8"/>
      <c r="B4" s="158"/>
      <c r="C4" s="163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6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6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6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8"/>
      <c r="B5" s="158"/>
      <c r="C5" s="163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6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6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6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8"/>
      <c r="B6" s="158"/>
      <c r="C6" s="163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岐阜県</v>
      </c>
      <c r="B7" s="139" t="str">
        <f>'廃棄物事業経費（市町村）'!B7</f>
        <v>21000</v>
      </c>
      <c r="C7" s="138" t="s">
        <v>275</v>
      </c>
      <c r="D7" s="140">
        <f>+SUM(E7,J7)</f>
        <v>3571569</v>
      </c>
      <c r="E7" s="140">
        <f>+SUM(F7:I7)</f>
        <v>3545851</v>
      </c>
      <c r="F7" s="140">
        <f t="shared" ref="F7:K7" si="0">SUM(F$8:F$1000)</f>
        <v>1582</v>
      </c>
      <c r="G7" s="140">
        <f t="shared" si="0"/>
        <v>3467975</v>
      </c>
      <c r="H7" s="140">
        <f t="shared" si="0"/>
        <v>75905</v>
      </c>
      <c r="I7" s="140">
        <f t="shared" si="0"/>
        <v>389</v>
      </c>
      <c r="J7" s="140">
        <f t="shared" si="0"/>
        <v>25718</v>
      </c>
      <c r="K7" s="140">
        <f t="shared" si="0"/>
        <v>335320</v>
      </c>
      <c r="L7" s="140">
        <f>+SUM(M7,R7,V7,W7,AC7)</f>
        <v>26303975</v>
      </c>
      <c r="M7" s="140">
        <f>+SUM(N7:Q7)</f>
        <v>5133434</v>
      </c>
      <c r="N7" s="140">
        <f>SUM(N$8:N$1000)</f>
        <v>2064291</v>
      </c>
      <c r="O7" s="140">
        <f>SUM(O$8:O$1000)</f>
        <v>1895891</v>
      </c>
      <c r="P7" s="140">
        <f>SUM(P$8:P$1000)</f>
        <v>1062508</v>
      </c>
      <c r="Q7" s="140">
        <f>SUM(Q$8:Q$1000)</f>
        <v>110744</v>
      </c>
      <c r="R7" s="140">
        <f>+SUM(S7:U7)</f>
        <v>5986105</v>
      </c>
      <c r="S7" s="140">
        <f>SUM(S$8:S$1000)</f>
        <v>1157291</v>
      </c>
      <c r="T7" s="140">
        <f>SUM(T$8:T$1000)</f>
        <v>4622544</v>
      </c>
      <c r="U7" s="140">
        <f>SUM(U$8:U$1000)</f>
        <v>206270</v>
      </c>
      <c r="V7" s="140">
        <f>SUM(V$8:V$1000)</f>
        <v>97561</v>
      </c>
      <c r="W7" s="140">
        <f>+SUM(X7:AA7)</f>
        <v>15080245</v>
      </c>
      <c r="X7" s="140">
        <f t="shared" ref="X7:AD7" si="1">SUM(X$8:X$1000)</f>
        <v>5816923</v>
      </c>
      <c r="Y7" s="140">
        <f t="shared" si="1"/>
        <v>7100359</v>
      </c>
      <c r="Z7" s="140">
        <f t="shared" si="1"/>
        <v>1887190</v>
      </c>
      <c r="AA7" s="140">
        <f t="shared" si="1"/>
        <v>275773</v>
      </c>
      <c r="AB7" s="140">
        <f t="shared" si="1"/>
        <v>4200514</v>
      </c>
      <c r="AC7" s="140">
        <f t="shared" si="1"/>
        <v>6630</v>
      </c>
      <c r="AD7" s="140">
        <f t="shared" si="1"/>
        <v>1791862</v>
      </c>
      <c r="AE7" s="140">
        <f>+SUM(D7,L7,AD7)</f>
        <v>31667406</v>
      </c>
      <c r="AF7" s="140">
        <f>+SUM(AG7,AL7)</f>
        <v>440609</v>
      </c>
      <c r="AG7" s="140">
        <f>+SUM(AH7:AK7)</f>
        <v>418339</v>
      </c>
      <c r="AH7" s="140">
        <f t="shared" ref="AH7:AM7" si="2">SUM(AH$8:AH$1000)</f>
        <v>0</v>
      </c>
      <c r="AI7" s="140">
        <f t="shared" si="2"/>
        <v>375234</v>
      </c>
      <c r="AJ7" s="140">
        <f t="shared" si="2"/>
        <v>43105</v>
      </c>
      <c r="AK7" s="140">
        <f t="shared" si="2"/>
        <v>0</v>
      </c>
      <c r="AL7" s="140">
        <f t="shared" si="2"/>
        <v>22270</v>
      </c>
      <c r="AM7" s="140">
        <f t="shared" si="2"/>
        <v>70677</v>
      </c>
      <c r="AN7" s="140">
        <f>+SUM(AO7,AT7,AX7,AY7,BE7)</f>
        <v>4058127</v>
      </c>
      <c r="AO7" s="140">
        <f>+SUM(AP7:AS7)</f>
        <v>966589</v>
      </c>
      <c r="AP7" s="140">
        <f>SUM(AP$8:AP$1000)</f>
        <v>530304</v>
      </c>
      <c r="AQ7" s="140">
        <f>SUM(AQ$8:AQ$1000)</f>
        <v>74207</v>
      </c>
      <c r="AR7" s="140">
        <f>SUM(AR$8:AR$1000)</f>
        <v>362078</v>
      </c>
      <c r="AS7" s="140">
        <f>SUM(AS$8:AS$1000)</f>
        <v>0</v>
      </c>
      <c r="AT7" s="140">
        <f>+SUM(AU7:AW7)</f>
        <v>1580788</v>
      </c>
      <c r="AU7" s="140">
        <f>SUM(AU$8:AU$1000)</f>
        <v>17827</v>
      </c>
      <c r="AV7" s="140">
        <f>SUM(AV$8:AV$1000)</f>
        <v>1516575</v>
      </c>
      <c r="AW7" s="140">
        <f>SUM(AW$8:AW$1000)</f>
        <v>46386</v>
      </c>
      <c r="AX7" s="140">
        <f>SUM(AX$8:AX$1000)</f>
        <v>8155</v>
      </c>
      <c r="AY7" s="140">
        <f>+SUM(AZ7:BC7)</f>
        <v>1493016</v>
      </c>
      <c r="AZ7" s="140">
        <f t="shared" ref="AZ7:BF7" si="3">SUM(AZ$8:AZ$1000)</f>
        <v>446045</v>
      </c>
      <c r="BA7" s="140">
        <f t="shared" si="3"/>
        <v>781353</v>
      </c>
      <c r="BB7" s="140">
        <f t="shared" si="3"/>
        <v>33486</v>
      </c>
      <c r="BC7" s="140">
        <f t="shared" si="3"/>
        <v>232132</v>
      </c>
      <c r="BD7" s="140">
        <f t="shared" si="3"/>
        <v>1622006</v>
      </c>
      <c r="BE7" s="140">
        <f t="shared" si="3"/>
        <v>9579</v>
      </c>
      <c r="BF7" s="140">
        <f t="shared" si="3"/>
        <v>655853</v>
      </c>
      <c r="BG7" s="140">
        <f>+SUM(BF7,AN7,AF7)</f>
        <v>5154589</v>
      </c>
      <c r="BH7" s="140">
        <f t="shared" ref="BH7:CI16" si="4">SUM(D7,AF7)</f>
        <v>4012178</v>
      </c>
      <c r="BI7" s="140">
        <f t="shared" si="4"/>
        <v>3964190</v>
      </c>
      <c r="BJ7" s="140">
        <f t="shared" si="4"/>
        <v>1582</v>
      </c>
      <c r="BK7" s="140">
        <f t="shared" si="4"/>
        <v>3843209</v>
      </c>
      <c r="BL7" s="140">
        <f t="shared" si="4"/>
        <v>119010</v>
      </c>
      <c r="BM7" s="140">
        <f t="shared" si="4"/>
        <v>389</v>
      </c>
      <c r="BN7" s="140">
        <f t="shared" si="4"/>
        <v>47988</v>
      </c>
      <c r="BO7" s="140">
        <f t="shared" si="4"/>
        <v>405997</v>
      </c>
      <c r="BP7" s="140">
        <f t="shared" si="4"/>
        <v>30362102</v>
      </c>
      <c r="BQ7" s="140">
        <f t="shared" si="4"/>
        <v>6100023</v>
      </c>
      <c r="BR7" s="140">
        <f t="shared" si="4"/>
        <v>2594595</v>
      </c>
      <c r="BS7" s="140">
        <f t="shared" si="4"/>
        <v>1970098</v>
      </c>
      <c r="BT7" s="140">
        <f t="shared" si="4"/>
        <v>1424586</v>
      </c>
      <c r="BU7" s="140">
        <f t="shared" si="4"/>
        <v>110744</v>
      </c>
      <c r="BV7" s="140">
        <f t="shared" si="4"/>
        <v>7566893</v>
      </c>
      <c r="BW7" s="140">
        <f t="shared" si="4"/>
        <v>1175118</v>
      </c>
      <c r="BX7" s="140">
        <f t="shared" si="4"/>
        <v>6139119</v>
      </c>
      <c r="BY7" s="140">
        <f t="shared" si="4"/>
        <v>252656</v>
      </c>
      <c r="BZ7" s="140">
        <f t="shared" si="4"/>
        <v>105716</v>
      </c>
      <c r="CA7" s="140">
        <f t="shared" si="4"/>
        <v>16573261</v>
      </c>
      <c r="CB7" s="140">
        <f t="shared" si="4"/>
        <v>6262968</v>
      </c>
      <c r="CC7" s="140">
        <f t="shared" si="4"/>
        <v>7881712</v>
      </c>
      <c r="CD7" s="140">
        <f t="shared" si="4"/>
        <v>1920676</v>
      </c>
      <c r="CE7" s="140">
        <f t="shared" si="4"/>
        <v>507905</v>
      </c>
      <c r="CF7" s="140">
        <f t="shared" si="4"/>
        <v>5822520</v>
      </c>
      <c r="CG7" s="140">
        <f t="shared" si="4"/>
        <v>16209</v>
      </c>
      <c r="CH7" s="140">
        <f t="shared" si="4"/>
        <v>2447715</v>
      </c>
      <c r="CI7" s="140">
        <f t="shared" si="4"/>
        <v>36821995</v>
      </c>
    </row>
    <row r="8" spans="1:87" s="136" customFormat="1" ht="13.5" customHeight="1" x14ac:dyDescent="0.15">
      <c r="A8" s="119" t="s">
        <v>23</v>
      </c>
      <c r="B8" s="120" t="s">
        <v>324</v>
      </c>
      <c r="C8" s="119" t="s">
        <v>325</v>
      </c>
      <c r="D8" s="121">
        <f t="shared" ref="D8:D58" si="5">+SUM(E8,J8)</f>
        <v>386798</v>
      </c>
      <c r="E8" s="121">
        <f t="shared" ref="E8:E58" si="6">+SUM(F8:I8)</f>
        <v>386798</v>
      </c>
      <c r="F8" s="121">
        <v>0</v>
      </c>
      <c r="G8" s="121">
        <v>386161</v>
      </c>
      <c r="H8" s="121">
        <v>637</v>
      </c>
      <c r="I8" s="121">
        <v>0</v>
      </c>
      <c r="J8" s="121">
        <v>0</v>
      </c>
      <c r="K8" s="121">
        <v>1323</v>
      </c>
      <c r="L8" s="121">
        <f t="shared" ref="L8:L58" si="7">+SUM(M8,R8,V8,W8,AC8)</f>
        <v>3669341</v>
      </c>
      <c r="M8" s="121">
        <f t="shared" ref="M8:M58" si="8">+SUM(N8:Q8)</f>
        <v>1433365</v>
      </c>
      <c r="N8" s="121">
        <v>540510</v>
      </c>
      <c r="O8" s="121">
        <v>817155</v>
      </c>
      <c r="P8" s="121">
        <v>75700</v>
      </c>
      <c r="Q8" s="121">
        <v>0</v>
      </c>
      <c r="R8" s="121">
        <f t="shared" ref="R8:R58" si="9">+SUM(S8:U8)</f>
        <v>592070</v>
      </c>
      <c r="S8" s="121">
        <v>299639</v>
      </c>
      <c r="T8" s="121">
        <v>258907</v>
      </c>
      <c r="U8" s="121">
        <v>33524</v>
      </c>
      <c r="V8" s="121">
        <v>25282</v>
      </c>
      <c r="W8" s="121">
        <f t="shared" ref="W8:W58" si="10">+SUM(X8:AA8)</f>
        <v>1618624</v>
      </c>
      <c r="X8" s="121">
        <v>995399</v>
      </c>
      <c r="Y8" s="121">
        <v>576716</v>
      </c>
      <c r="Z8" s="121">
        <v>46509</v>
      </c>
      <c r="AA8" s="121">
        <v>0</v>
      </c>
      <c r="AB8" s="121">
        <v>2138</v>
      </c>
      <c r="AC8" s="121">
        <v>0</v>
      </c>
      <c r="AD8" s="121">
        <v>483357</v>
      </c>
      <c r="AE8" s="121">
        <f t="shared" ref="AE8:AE58" si="11">+SUM(D8,L8,AD8)</f>
        <v>4539496</v>
      </c>
      <c r="AF8" s="121">
        <f t="shared" ref="AF8:AF58" si="12">+SUM(AG8,AL8)</f>
        <v>42443</v>
      </c>
      <c r="AG8" s="121">
        <f t="shared" ref="AG8:AG58" si="13">+SUM(AH8:AK8)</f>
        <v>42443</v>
      </c>
      <c r="AH8" s="121">
        <v>0</v>
      </c>
      <c r="AI8" s="121">
        <v>42443</v>
      </c>
      <c r="AJ8" s="121">
        <v>0</v>
      </c>
      <c r="AK8" s="121">
        <v>0</v>
      </c>
      <c r="AL8" s="121">
        <v>0</v>
      </c>
      <c r="AM8" s="121">
        <v>6503</v>
      </c>
      <c r="AN8" s="121">
        <f t="shared" ref="AN8:AN58" si="14">+SUM(AO8,AT8,AX8,AY8,BE8)</f>
        <v>276112</v>
      </c>
      <c r="AO8" s="121">
        <f t="shared" ref="AO8:AO58" si="15">+SUM(AP8:AS8)</f>
        <v>153302</v>
      </c>
      <c r="AP8" s="121">
        <v>58669</v>
      </c>
      <c r="AQ8" s="121">
        <v>38400</v>
      </c>
      <c r="AR8" s="121">
        <v>56233</v>
      </c>
      <c r="AS8" s="121">
        <v>0</v>
      </c>
      <c r="AT8" s="121">
        <f t="shared" ref="AT8:AT58" si="16">+SUM(AU8:AW8)</f>
        <v>39671</v>
      </c>
      <c r="AU8" s="121">
        <v>5202</v>
      </c>
      <c r="AV8" s="121">
        <v>34469</v>
      </c>
      <c r="AW8" s="121">
        <v>0</v>
      </c>
      <c r="AX8" s="121">
        <v>0</v>
      </c>
      <c r="AY8" s="121">
        <f t="shared" ref="AY8:AY58" si="17">+SUM(AZ8:BC8)</f>
        <v>83139</v>
      </c>
      <c r="AZ8" s="121">
        <v>48745</v>
      </c>
      <c r="BA8" s="121">
        <v>34394</v>
      </c>
      <c r="BB8" s="121">
        <v>0</v>
      </c>
      <c r="BC8" s="121">
        <v>0</v>
      </c>
      <c r="BD8" s="121">
        <v>89431</v>
      </c>
      <c r="BE8" s="121">
        <v>0</v>
      </c>
      <c r="BF8" s="121">
        <v>66473</v>
      </c>
      <c r="BG8" s="121">
        <f t="shared" ref="BG8:BG58" si="18">+SUM(BF8,AN8,AF8)</f>
        <v>385028</v>
      </c>
      <c r="BH8" s="121">
        <f t="shared" si="4"/>
        <v>429241</v>
      </c>
      <c r="BI8" s="121">
        <f t="shared" si="4"/>
        <v>429241</v>
      </c>
      <c r="BJ8" s="121">
        <f t="shared" si="4"/>
        <v>0</v>
      </c>
      <c r="BK8" s="121">
        <f t="shared" si="4"/>
        <v>428604</v>
      </c>
      <c r="BL8" s="121">
        <f t="shared" si="4"/>
        <v>637</v>
      </c>
      <c r="BM8" s="121">
        <f t="shared" si="4"/>
        <v>0</v>
      </c>
      <c r="BN8" s="121">
        <f t="shared" si="4"/>
        <v>0</v>
      </c>
      <c r="BO8" s="121">
        <f t="shared" si="4"/>
        <v>7826</v>
      </c>
      <c r="BP8" s="121">
        <f t="shared" si="4"/>
        <v>3945453</v>
      </c>
      <c r="BQ8" s="121">
        <f t="shared" si="4"/>
        <v>1586667</v>
      </c>
      <c r="BR8" s="121">
        <f t="shared" si="4"/>
        <v>599179</v>
      </c>
      <c r="BS8" s="121">
        <f t="shared" si="4"/>
        <v>855555</v>
      </c>
      <c r="BT8" s="121">
        <f t="shared" si="4"/>
        <v>131933</v>
      </c>
      <c r="BU8" s="121">
        <f t="shared" si="4"/>
        <v>0</v>
      </c>
      <c r="BV8" s="121">
        <f t="shared" si="4"/>
        <v>631741</v>
      </c>
      <c r="BW8" s="121">
        <f t="shared" si="4"/>
        <v>304841</v>
      </c>
      <c r="BX8" s="121">
        <f t="shared" si="4"/>
        <v>293376</v>
      </c>
      <c r="BY8" s="121">
        <f t="shared" si="4"/>
        <v>33524</v>
      </c>
      <c r="BZ8" s="121">
        <f t="shared" si="4"/>
        <v>25282</v>
      </c>
      <c r="CA8" s="121">
        <f t="shared" si="4"/>
        <v>1701763</v>
      </c>
      <c r="CB8" s="121">
        <f t="shared" si="4"/>
        <v>1044144</v>
      </c>
      <c r="CC8" s="121">
        <f t="shared" si="4"/>
        <v>611110</v>
      </c>
      <c r="CD8" s="121">
        <f t="shared" si="4"/>
        <v>46509</v>
      </c>
      <c r="CE8" s="121">
        <f t="shared" si="4"/>
        <v>0</v>
      </c>
      <c r="CF8" s="121">
        <f t="shared" si="4"/>
        <v>91569</v>
      </c>
      <c r="CG8" s="121">
        <f t="shared" si="4"/>
        <v>0</v>
      </c>
      <c r="CH8" s="121">
        <f t="shared" si="4"/>
        <v>549830</v>
      </c>
      <c r="CI8" s="121">
        <f t="shared" si="4"/>
        <v>4924524</v>
      </c>
    </row>
    <row r="9" spans="1:87" s="136" customFormat="1" ht="13.5" customHeight="1" x14ac:dyDescent="0.15">
      <c r="A9" s="119" t="s">
        <v>23</v>
      </c>
      <c r="B9" s="120" t="s">
        <v>329</v>
      </c>
      <c r="C9" s="119" t="s">
        <v>330</v>
      </c>
      <c r="D9" s="121">
        <f t="shared" si="5"/>
        <v>0</v>
      </c>
      <c r="E9" s="121">
        <f t="shared" si="6"/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 t="shared" si="7"/>
        <v>3150336</v>
      </c>
      <c r="M9" s="121">
        <f t="shared" si="8"/>
        <v>680251</v>
      </c>
      <c r="N9" s="121">
        <v>79566</v>
      </c>
      <c r="O9" s="121">
        <v>366337</v>
      </c>
      <c r="P9" s="121">
        <v>215924</v>
      </c>
      <c r="Q9" s="121">
        <v>18424</v>
      </c>
      <c r="R9" s="121">
        <f t="shared" si="9"/>
        <v>412681</v>
      </c>
      <c r="S9" s="121">
        <v>20430</v>
      </c>
      <c r="T9" s="121">
        <v>379687</v>
      </c>
      <c r="U9" s="121">
        <v>12564</v>
      </c>
      <c r="V9" s="121">
        <v>21426</v>
      </c>
      <c r="W9" s="121">
        <f t="shared" si="10"/>
        <v>2035978</v>
      </c>
      <c r="X9" s="121">
        <v>444673</v>
      </c>
      <c r="Y9" s="121">
        <v>56919</v>
      </c>
      <c r="Z9" s="121">
        <v>1462445</v>
      </c>
      <c r="AA9" s="121">
        <v>71941</v>
      </c>
      <c r="AB9" s="121">
        <v>226040</v>
      </c>
      <c r="AC9" s="121">
        <v>0</v>
      </c>
      <c r="AD9" s="121">
        <v>0</v>
      </c>
      <c r="AE9" s="121">
        <f t="shared" si="11"/>
        <v>3150336</v>
      </c>
      <c r="AF9" s="121">
        <f t="shared" si="12"/>
        <v>0</v>
      </c>
      <c r="AG9" s="121">
        <f t="shared" si="13"/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 t="shared" si="14"/>
        <v>23351</v>
      </c>
      <c r="AO9" s="121">
        <f t="shared" si="15"/>
        <v>23351</v>
      </c>
      <c r="AP9" s="121">
        <v>23351</v>
      </c>
      <c r="AQ9" s="121">
        <v>0</v>
      </c>
      <c r="AR9" s="121">
        <v>0</v>
      </c>
      <c r="AS9" s="121">
        <v>0</v>
      </c>
      <c r="AT9" s="121">
        <f t="shared" si="16"/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 t="shared" si="17"/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149361</v>
      </c>
      <c r="BE9" s="121">
        <v>0</v>
      </c>
      <c r="BF9" s="121">
        <v>6848</v>
      </c>
      <c r="BG9" s="121">
        <f t="shared" si="18"/>
        <v>30199</v>
      </c>
      <c r="BH9" s="121">
        <f t="shared" si="4"/>
        <v>0</v>
      </c>
      <c r="BI9" s="121">
        <f t="shared" si="4"/>
        <v>0</v>
      </c>
      <c r="BJ9" s="121">
        <f t="shared" si="4"/>
        <v>0</v>
      </c>
      <c r="BK9" s="121">
        <f t="shared" si="4"/>
        <v>0</v>
      </c>
      <c r="BL9" s="121">
        <f t="shared" si="4"/>
        <v>0</v>
      </c>
      <c r="BM9" s="121">
        <f t="shared" si="4"/>
        <v>0</v>
      </c>
      <c r="BN9" s="121">
        <f t="shared" si="4"/>
        <v>0</v>
      </c>
      <c r="BO9" s="121">
        <f t="shared" si="4"/>
        <v>0</v>
      </c>
      <c r="BP9" s="121">
        <f t="shared" si="4"/>
        <v>3173687</v>
      </c>
      <c r="BQ9" s="121">
        <f t="shared" si="4"/>
        <v>703602</v>
      </c>
      <c r="BR9" s="121">
        <f t="shared" si="4"/>
        <v>102917</v>
      </c>
      <c r="BS9" s="121">
        <f t="shared" si="4"/>
        <v>366337</v>
      </c>
      <c r="BT9" s="121">
        <f t="shared" si="4"/>
        <v>215924</v>
      </c>
      <c r="BU9" s="121">
        <f t="shared" si="4"/>
        <v>18424</v>
      </c>
      <c r="BV9" s="121">
        <f t="shared" si="4"/>
        <v>412681</v>
      </c>
      <c r="BW9" s="121">
        <f t="shared" si="4"/>
        <v>20430</v>
      </c>
      <c r="BX9" s="121">
        <f t="shared" si="4"/>
        <v>379687</v>
      </c>
      <c r="BY9" s="121">
        <f t="shared" si="4"/>
        <v>12564</v>
      </c>
      <c r="BZ9" s="121">
        <f t="shared" si="4"/>
        <v>21426</v>
      </c>
      <c r="CA9" s="121">
        <f t="shared" si="4"/>
        <v>2035978</v>
      </c>
      <c r="CB9" s="121">
        <f t="shared" si="4"/>
        <v>444673</v>
      </c>
      <c r="CC9" s="121">
        <f t="shared" si="4"/>
        <v>56919</v>
      </c>
      <c r="CD9" s="121">
        <f t="shared" si="4"/>
        <v>1462445</v>
      </c>
      <c r="CE9" s="121">
        <f t="shared" si="4"/>
        <v>71941</v>
      </c>
      <c r="CF9" s="121">
        <f t="shared" si="4"/>
        <v>375401</v>
      </c>
      <c r="CG9" s="121">
        <f t="shared" si="4"/>
        <v>0</v>
      </c>
      <c r="CH9" s="121">
        <f t="shared" si="4"/>
        <v>6848</v>
      </c>
      <c r="CI9" s="121">
        <f t="shared" si="4"/>
        <v>3180535</v>
      </c>
    </row>
    <row r="10" spans="1:87" s="136" customFormat="1" ht="13.5" customHeight="1" x14ac:dyDescent="0.15">
      <c r="A10" s="119" t="s">
        <v>23</v>
      </c>
      <c r="B10" s="120" t="s">
        <v>338</v>
      </c>
      <c r="C10" s="119" t="s">
        <v>339</v>
      </c>
      <c r="D10" s="121">
        <f t="shared" si="5"/>
        <v>0</v>
      </c>
      <c r="E10" s="121">
        <f t="shared" si="6"/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 t="shared" si="7"/>
        <v>895811</v>
      </c>
      <c r="M10" s="121">
        <f t="shared" si="8"/>
        <v>188471</v>
      </c>
      <c r="N10" s="121">
        <v>50259</v>
      </c>
      <c r="O10" s="121">
        <v>12565</v>
      </c>
      <c r="P10" s="121">
        <v>125647</v>
      </c>
      <c r="Q10" s="121">
        <v>0</v>
      </c>
      <c r="R10" s="121">
        <f t="shared" si="9"/>
        <v>107610</v>
      </c>
      <c r="S10" s="121">
        <v>8056</v>
      </c>
      <c r="T10" s="121">
        <v>79133</v>
      </c>
      <c r="U10" s="121">
        <v>20421</v>
      </c>
      <c r="V10" s="121">
        <v>0</v>
      </c>
      <c r="W10" s="121">
        <f t="shared" si="10"/>
        <v>599730</v>
      </c>
      <c r="X10" s="121">
        <v>283819</v>
      </c>
      <c r="Y10" s="121">
        <v>282929</v>
      </c>
      <c r="Z10" s="121">
        <v>32982</v>
      </c>
      <c r="AA10" s="121">
        <v>0</v>
      </c>
      <c r="AB10" s="121">
        <v>0</v>
      </c>
      <c r="AC10" s="121">
        <v>0</v>
      </c>
      <c r="AD10" s="121">
        <v>0</v>
      </c>
      <c r="AE10" s="121">
        <f t="shared" si="11"/>
        <v>895811</v>
      </c>
      <c r="AF10" s="121">
        <f t="shared" si="12"/>
        <v>0</v>
      </c>
      <c r="AG10" s="121">
        <f t="shared" si="13"/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 t="shared" si="14"/>
        <v>200358</v>
      </c>
      <c r="AO10" s="121">
        <f t="shared" si="15"/>
        <v>16794</v>
      </c>
      <c r="AP10" s="121">
        <v>16794</v>
      </c>
      <c r="AQ10" s="121">
        <v>0</v>
      </c>
      <c r="AR10" s="121">
        <v>0</v>
      </c>
      <c r="AS10" s="121">
        <v>0</v>
      </c>
      <c r="AT10" s="121">
        <f t="shared" si="16"/>
        <v>91779</v>
      </c>
      <c r="AU10" s="121">
        <v>0</v>
      </c>
      <c r="AV10" s="121">
        <v>91779</v>
      </c>
      <c r="AW10" s="121">
        <v>0</v>
      </c>
      <c r="AX10" s="121">
        <v>0</v>
      </c>
      <c r="AY10" s="121">
        <f t="shared" si="17"/>
        <v>91785</v>
      </c>
      <c r="AZ10" s="121">
        <v>0</v>
      </c>
      <c r="BA10" s="121">
        <v>91785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 t="shared" si="18"/>
        <v>200358</v>
      </c>
      <c r="BH10" s="121">
        <f t="shared" si="4"/>
        <v>0</v>
      </c>
      <c r="BI10" s="121">
        <f t="shared" si="4"/>
        <v>0</v>
      </c>
      <c r="BJ10" s="121">
        <f t="shared" si="4"/>
        <v>0</v>
      </c>
      <c r="BK10" s="121">
        <f t="shared" si="4"/>
        <v>0</v>
      </c>
      <c r="BL10" s="121">
        <f t="shared" si="4"/>
        <v>0</v>
      </c>
      <c r="BM10" s="121">
        <f t="shared" si="4"/>
        <v>0</v>
      </c>
      <c r="BN10" s="121">
        <f t="shared" si="4"/>
        <v>0</v>
      </c>
      <c r="BO10" s="121">
        <f t="shared" si="4"/>
        <v>0</v>
      </c>
      <c r="BP10" s="121">
        <f t="shared" si="4"/>
        <v>1096169</v>
      </c>
      <c r="BQ10" s="121">
        <f t="shared" si="4"/>
        <v>205265</v>
      </c>
      <c r="BR10" s="121">
        <f t="shared" si="4"/>
        <v>67053</v>
      </c>
      <c r="BS10" s="121">
        <f t="shared" si="4"/>
        <v>12565</v>
      </c>
      <c r="BT10" s="121">
        <f t="shared" si="4"/>
        <v>125647</v>
      </c>
      <c r="BU10" s="121">
        <f t="shared" si="4"/>
        <v>0</v>
      </c>
      <c r="BV10" s="121">
        <f t="shared" si="4"/>
        <v>199389</v>
      </c>
      <c r="BW10" s="121">
        <f t="shared" si="4"/>
        <v>8056</v>
      </c>
      <c r="BX10" s="121">
        <f t="shared" si="4"/>
        <v>170912</v>
      </c>
      <c r="BY10" s="121">
        <f t="shared" si="4"/>
        <v>20421</v>
      </c>
      <c r="BZ10" s="121">
        <f t="shared" si="4"/>
        <v>0</v>
      </c>
      <c r="CA10" s="121">
        <f t="shared" si="4"/>
        <v>691515</v>
      </c>
      <c r="CB10" s="121">
        <f t="shared" si="4"/>
        <v>283819</v>
      </c>
      <c r="CC10" s="121">
        <f t="shared" si="4"/>
        <v>374714</v>
      </c>
      <c r="CD10" s="121">
        <f t="shared" si="4"/>
        <v>32982</v>
      </c>
      <c r="CE10" s="121">
        <f t="shared" si="4"/>
        <v>0</v>
      </c>
      <c r="CF10" s="121">
        <f t="shared" si="4"/>
        <v>0</v>
      </c>
      <c r="CG10" s="121">
        <f t="shared" si="4"/>
        <v>0</v>
      </c>
      <c r="CH10" s="121">
        <f t="shared" si="4"/>
        <v>0</v>
      </c>
      <c r="CI10" s="121">
        <f t="shared" si="4"/>
        <v>1096169</v>
      </c>
    </row>
    <row r="11" spans="1:87" s="136" customFormat="1" ht="13.5" customHeight="1" x14ac:dyDescent="0.15">
      <c r="A11" s="119" t="s">
        <v>23</v>
      </c>
      <c r="B11" s="120" t="s">
        <v>341</v>
      </c>
      <c r="C11" s="119" t="s">
        <v>342</v>
      </c>
      <c r="D11" s="121">
        <f t="shared" si="5"/>
        <v>0</v>
      </c>
      <c r="E11" s="121">
        <f t="shared" si="6"/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 t="shared" si="7"/>
        <v>1402195</v>
      </c>
      <c r="M11" s="121">
        <f t="shared" si="8"/>
        <v>276692</v>
      </c>
      <c r="N11" s="121">
        <v>243347</v>
      </c>
      <c r="O11" s="121">
        <v>21026</v>
      </c>
      <c r="P11" s="121">
        <v>2799</v>
      </c>
      <c r="Q11" s="121">
        <v>9520</v>
      </c>
      <c r="R11" s="121">
        <f t="shared" si="9"/>
        <v>319278</v>
      </c>
      <c r="S11" s="121">
        <v>97783</v>
      </c>
      <c r="T11" s="121">
        <v>213940</v>
      </c>
      <c r="U11" s="121">
        <v>7555</v>
      </c>
      <c r="V11" s="121">
        <v>6533</v>
      </c>
      <c r="W11" s="121">
        <f t="shared" si="10"/>
        <v>799692</v>
      </c>
      <c r="X11" s="121">
        <v>150734</v>
      </c>
      <c r="Y11" s="121">
        <v>641634</v>
      </c>
      <c r="Z11" s="121">
        <v>7324</v>
      </c>
      <c r="AA11" s="121">
        <v>0</v>
      </c>
      <c r="AB11" s="121">
        <v>0</v>
      </c>
      <c r="AC11" s="121">
        <v>0</v>
      </c>
      <c r="AD11" s="121">
        <v>0</v>
      </c>
      <c r="AE11" s="121">
        <f t="shared" si="11"/>
        <v>1402195</v>
      </c>
      <c r="AF11" s="121">
        <f t="shared" si="12"/>
        <v>0</v>
      </c>
      <c r="AG11" s="121">
        <f t="shared" si="13"/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 t="shared" si="14"/>
        <v>83175</v>
      </c>
      <c r="AO11" s="121">
        <f t="shared" si="15"/>
        <v>11997</v>
      </c>
      <c r="AP11" s="121">
        <v>8090</v>
      </c>
      <c r="AQ11" s="121">
        <v>0</v>
      </c>
      <c r="AR11" s="121">
        <v>3907</v>
      </c>
      <c r="AS11" s="121">
        <v>0</v>
      </c>
      <c r="AT11" s="121">
        <f t="shared" si="16"/>
        <v>22913</v>
      </c>
      <c r="AU11" s="121">
        <v>0</v>
      </c>
      <c r="AV11" s="121">
        <v>22913</v>
      </c>
      <c r="AW11" s="121">
        <v>0</v>
      </c>
      <c r="AX11" s="121">
        <v>0</v>
      </c>
      <c r="AY11" s="121">
        <f t="shared" si="17"/>
        <v>48265</v>
      </c>
      <c r="AZ11" s="121">
        <v>45683</v>
      </c>
      <c r="BA11" s="121">
        <v>0</v>
      </c>
      <c r="BB11" s="121">
        <v>2582</v>
      </c>
      <c r="BC11" s="121">
        <v>0</v>
      </c>
      <c r="BD11" s="121">
        <v>0</v>
      </c>
      <c r="BE11" s="121">
        <v>0</v>
      </c>
      <c r="BF11" s="121">
        <v>444</v>
      </c>
      <c r="BG11" s="121">
        <f t="shared" si="18"/>
        <v>83619</v>
      </c>
      <c r="BH11" s="121">
        <f t="shared" si="4"/>
        <v>0</v>
      </c>
      <c r="BI11" s="121">
        <f t="shared" si="4"/>
        <v>0</v>
      </c>
      <c r="BJ11" s="121">
        <f t="shared" si="4"/>
        <v>0</v>
      </c>
      <c r="BK11" s="121">
        <f t="shared" si="4"/>
        <v>0</v>
      </c>
      <c r="BL11" s="121">
        <f t="shared" si="4"/>
        <v>0</v>
      </c>
      <c r="BM11" s="121">
        <f t="shared" si="4"/>
        <v>0</v>
      </c>
      <c r="BN11" s="121">
        <f t="shared" si="4"/>
        <v>0</v>
      </c>
      <c r="BO11" s="121">
        <f t="shared" si="4"/>
        <v>0</v>
      </c>
      <c r="BP11" s="121">
        <f t="shared" si="4"/>
        <v>1485370</v>
      </c>
      <c r="BQ11" s="121">
        <f t="shared" si="4"/>
        <v>288689</v>
      </c>
      <c r="BR11" s="121">
        <f t="shared" si="4"/>
        <v>251437</v>
      </c>
      <c r="BS11" s="121">
        <f t="shared" si="4"/>
        <v>21026</v>
      </c>
      <c r="BT11" s="121">
        <f t="shared" si="4"/>
        <v>6706</v>
      </c>
      <c r="BU11" s="121">
        <f t="shared" si="4"/>
        <v>9520</v>
      </c>
      <c r="BV11" s="121">
        <f t="shared" si="4"/>
        <v>342191</v>
      </c>
      <c r="BW11" s="121">
        <f t="shared" si="4"/>
        <v>97783</v>
      </c>
      <c r="BX11" s="121">
        <f t="shared" si="4"/>
        <v>236853</v>
      </c>
      <c r="BY11" s="121">
        <f t="shared" si="4"/>
        <v>7555</v>
      </c>
      <c r="BZ11" s="121">
        <f t="shared" si="4"/>
        <v>6533</v>
      </c>
      <c r="CA11" s="121">
        <f t="shared" si="4"/>
        <v>847957</v>
      </c>
      <c r="CB11" s="121">
        <f t="shared" si="4"/>
        <v>196417</v>
      </c>
      <c r="CC11" s="121">
        <f t="shared" si="4"/>
        <v>641634</v>
      </c>
      <c r="CD11" s="121">
        <f t="shared" si="4"/>
        <v>9906</v>
      </c>
      <c r="CE11" s="121">
        <f t="shared" si="4"/>
        <v>0</v>
      </c>
      <c r="CF11" s="121">
        <f t="shared" si="4"/>
        <v>0</v>
      </c>
      <c r="CG11" s="121">
        <f t="shared" si="4"/>
        <v>0</v>
      </c>
      <c r="CH11" s="121">
        <f t="shared" si="4"/>
        <v>444</v>
      </c>
      <c r="CI11" s="121">
        <f t="shared" si="4"/>
        <v>1485814</v>
      </c>
    </row>
    <row r="12" spans="1:87" s="136" customFormat="1" ht="13.5" customHeight="1" x14ac:dyDescent="0.15">
      <c r="A12" s="119" t="s">
        <v>23</v>
      </c>
      <c r="B12" s="120" t="s">
        <v>344</v>
      </c>
      <c r="C12" s="119" t="s">
        <v>345</v>
      </c>
      <c r="D12" s="121">
        <f t="shared" si="5"/>
        <v>0</v>
      </c>
      <c r="E12" s="121">
        <f t="shared" si="6"/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 t="shared" si="7"/>
        <v>307444</v>
      </c>
      <c r="M12" s="121">
        <f t="shared" si="8"/>
        <v>113385</v>
      </c>
      <c r="N12" s="121">
        <v>5157</v>
      </c>
      <c r="O12" s="121">
        <v>108228</v>
      </c>
      <c r="P12" s="121">
        <v>0</v>
      </c>
      <c r="Q12" s="121">
        <v>0</v>
      </c>
      <c r="R12" s="121">
        <f t="shared" si="9"/>
        <v>30733</v>
      </c>
      <c r="S12" s="121">
        <v>30733</v>
      </c>
      <c r="T12" s="121">
        <v>0</v>
      </c>
      <c r="U12" s="121">
        <v>0</v>
      </c>
      <c r="V12" s="121">
        <v>0</v>
      </c>
      <c r="W12" s="121">
        <f t="shared" si="10"/>
        <v>163326</v>
      </c>
      <c r="X12" s="121">
        <v>130419</v>
      </c>
      <c r="Y12" s="121">
        <v>919</v>
      </c>
      <c r="Z12" s="121">
        <v>0</v>
      </c>
      <c r="AA12" s="121">
        <v>31988</v>
      </c>
      <c r="AB12" s="121">
        <v>568100</v>
      </c>
      <c r="AC12" s="121">
        <v>0</v>
      </c>
      <c r="AD12" s="121">
        <v>22798</v>
      </c>
      <c r="AE12" s="121">
        <f t="shared" si="11"/>
        <v>330242</v>
      </c>
      <c r="AF12" s="121">
        <f t="shared" si="12"/>
        <v>0</v>
      </c>
      <c r="AG12" s="121">
        <f t="shared" si="13"/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 t="shared" si="14"/>
        <v>95149</v>
      </c>
      <c r="AO12" s="121">
        <f t="shared" si="15"/>
        <v>16244</v>
      </c>
      <c r="AP12" s="121">
        <v>8122</v>
      </c>
      <c r="AQ12" s="121">
        <v>0</v>
      </c>
      <c r="AR12" s="121">
        <v>8122</v>
      </c>
      <c r="AS12" s="121">
        <v>0</v>
      </c>
      <c r="AT12" s="121">
        <f t="shared" si="16"/>
        <v>33432</v>
      </c>
      <c r="AU12" s="121">
        <v>0</v>
      </c>
      <c r="AV12" s="121">
        <v>33432</v>
      </c>
      <c r="AW12" s="121">
        <v>0</v>
      </c>
      <c r="AX12" s="121">
        <v>0</v>
      </c>
      <c r="AY12" s="121">
        <f t="shared" si="17"/>
        <v>45473</v>
      </c>
      <c r="AZ12" s="121">
        <v>0</v>
      </c>
      <c r="BA12" s="121">
        <v>45473</v>
      </c>
      <c r="BB12" s="121">
        <v>0</v>
      </c>
      <c r="BC12" s="121">
        <v>0</v>
      </c>
      <c r="BD12" s="121">
        <v>31785</v>
      </c>
      <c r="BE12" s="121">
        <v>0</v>
      </c>
      <c r="BF12" s="121">
        <v>0</v>
      </c>
      <c r="BG12" s="121">
        <f t="shared" si="18"/>
        <v>95149</v>
      </c>
      <c r="BH12" s="121">
        <f t="shared" si="4"/>
        <v>0</v>
      </c>
      <c r="BI12" s="121">
        <f t="shared" si="4"/>
        <v>0</v>
      </c>
      <c r="BJ12" s="121">
        <f t="shared" si="4"/>
        <v>0</v>
      </c>
      <c r="BK12" s="121">
        <f t="shared" si="4"/>
        <v>0</v>
      </c>
      <c r="BL12" s="121">
        <f t="shared" si="4"/>
        <v>0</v>
      </c>
      <c r="BM12" s="121">
        <f t="shared" si="4"/>
        <v>0</v>
      </c>
      <c r="BN12" s="121">
        <f t="shared" si="4"/>
        <v>0</v>
      </c>
      <c r="BO12" s="121">
        <f t="shared" si="4"/>
        <v>0</v>
      </c>
      <c r="BP12" s="121">
        <f t="shared" si="4"/>
        <v>402593</v>
      </c>
      <c r="BQ12" s="121">
        <f t="shared" si="4"/>
        <v>129629</v>
      </c>
      <c r="BR12" s="121">
        <f t="shared" si="4"/>
        <v>13279</v>
      </c>
      <c r="BS12" s="121">
        <f t="shared" si="4"/>
        <v>108228</v>
      </c>
      <c r="BT12" s="121">
        <f t="shared" si="4"/>
        <v>8122</v>
      </c>
      <c r="BU12" s="121">
        <f t="shared" si="4"/>
        <v>0</v>
      </c>
      <c r="BV12" s="121">
        <f t="shared" si="4"/>
        <v>64165</v>
      </c>
      <c r="BW12" s="121">
        <f t="shared" si="4"/>
        <v>30733</v>
      </c>
      <c r="BX12" s="121">
        <f t="shared" si="4"/>
        <v>33432</v>
      </c>
      <c r="BY12" s="121">
        <f t="shared" si="4"/>
        <v>0</v>
      </c>
      <c r="BZ12" s="121">
        <f t="shared" si="4"/>
        <v>0</v>
      </c>
      <c r="CA12" s="121">
        <f t="shared" si="4"/>
        <v>208799</v>
      </c>
      <c r="CB12" s="121">
        <f t="shared" si="4"/>
        <v>130419</v>
      </c>
      <c r="CC12" s="121">
        <f t="shared" si="4"/>
        <v>46392</v>
      </c>
      <c r="CD12" s="121">
        <f t="shared" si="4"/>
        <v>0</v>
      </c>
      <c r="CE12" s="121">
        <f t="shared" si="4"/>
        <v>31988</v>
      </c>
      <c r="CF12" s="121">
        <f t="shared" si="4"/>
        <v>599885</v>
      </c>
      <c r="CG12" s="121">
        <f t="shared" si="4"/>
        <v>0</v>
      </c>
      <c r="CH12" s="121">
        <f t="shared" si="4"/>
        <v>22798</v>
      </c>
      <c r="CI12" s="121">
        <f t="shared" si="4"/>
        <v>425391</v>
      </c>
    </row>
    <row r="13" spans="1:87" s="136" customFormat="1" ht="13.5" customHeight="1" x14ac:dyDescent="0.15">
      <c r="A13" s="119" t="s">
        <v>23</v>
      </c>
      <c r="B13" s="120" t="s">
        <v>351</v>
      </c>
      <c r="C13" s="119" t="s">
        <v>352</v>
      </c>
      <c r="D13" s="121">
        <f t="shared" si="5"/>
        <v>88823</v>
      </c>
      <c r="E13" s="121">
        <f t="shared" si="6"/>
        <v>83984</v>
      </c>
      <c r="F13" s="121">
        <v>0</v>
      </c>
      <c r="G13" s="121">
        <v>79315</v>
      </c>
      <c r="H13" s="121">
        <v>4669</v>
      </c>
      <c r="I13" s="121">
        <v>0</v>
      </c>
      <c r="J13" s="121">
        <v>4839</v>
      </c>
      <c r="K13" s="121">
        <v>0</v>
      </c>
      <c r="L13" s="121">
        <f t="shared" si="7"/>
        <v>1085914</v>
      </c>
      <c r="M13" s="121">
        <f t="shared" si="8"/>
        <v>192965</v>
      </c>
      <c r="N13" s="121">
        <v>42080</v>
      </c>
      <c r="O13" s="121">
        <v>60268</v>
      </c>
      <c r="P13" s="121">
        <v>83123</v>
      </c>
      <c r="Q13" s="121">
        <v>7494</v>
      </c>
      <c r="R13" s="121">
        <f t="shared" si="9"/>
        <v>57379</v>
      </c>
      <c r="S13" s="121">
        <v>16524</v>
      </c>
      <c r="T13" s="121">
        <v>33924</v>
      </c>
      <c r="U13" s="121">
        <v>6931</v>
      </c>
      <c r="V13" s="121">
        <v>0</v>
      </c>
      <c r="W13" s="121">
        <f t="shared" si="10"/>
        <v>835570</v>
      </c>
      <c r="X13" s="121">
        <v>178769</v>
      </c>
      <c r="Y13" s="121">
        <v>653536</v>
      </c>
      <c r="Z13" s="121">
        <v>3265</v>
      </c>
      <c r="AA13" s="121">
        <v>0</v>
      </c>
      <c r="AB13" s="121">
        <v>0</v>
      </c>
      <c r="AC13" s="121">
        <v>0</v>
      </c>
      <c r="AD13" s="121">
        <v>0</v>
      </c>
      <c r="AE13" s="121">
        <f t="shared" si="11"/>
        <v>1174737</v>
      </c>
      <c r="AF13" s="121">
        <f t="shared" si="12"/>
        <v>237838</v>
      </c>
      <c r="AG13" s="121">
        <f t="shared" si="13"/>
        <v>219240</v>
      </c>
      <c r="AH13" s="121">
        <v>0</v>
      </c>
      <c r="AI13" s="121">
        <v>219240</v>
      </c>
      <c r="AJ13" s="121">
        <v>0</v>
      </c>
      <c r="AK13" s="121">
        <v>0</v>
      </c>
      <c r="AL13" s="121">
        <v>18598</v>
      </c>
      <c r="AM13" s="121">
        <v>0</v>
      </c>
      <c r="AN13" s="121">
        <f t="shared" si="14"/>
        <v>363631</v>
      </c>
      <c r="AO13" s="121">
        <f t="shared" si="15"/>
        <v>85430</v>
      </c>
      <c r="AP13" s="121">
        <v>40298</v>
      </c>
      <c r="AQ13" s="121">
        <v>0</v>
      </c>
      <c r="AR13" s="121">
        <v>45132</v>
      </c>
      <c r="AS13" s="121">
        <v>0</v>
      </c>
      <c r="AT13" s="121">
        <f t="shared" si="16"/>
        <v>145978</v>
      </c>
      <c r="AU13" s="121">
        <v>0</v>
      </c>
      <c r="AV13" s="121">
        <v>145978</v>
      </c>
      <c r="AW13" s="121">
        <v>0</v>
      </c>
      <c r="AX13" s="121">
        <v>0</v>
      </c>
      <c r="AY13" s="121">
        <f t="shared" si="17"/>
        <v>128498</v>
      </c>
      <c r="AZ13" s="121">
        <v>106057</v>
      </c>
      <c r="BA13" s="121">
        <v>20024</v>
      </c>
      <c r="BB13" s="121">
        <v>0</v>
      </c>
      <c r="BC13" s="121">
        <v>2417</v>
      </c>
      <c r="BD13" s="121">
        <v>0</v>
      </c>
      <c r="BE13" s="121">
        <v>3725</v>
      </c>
      <c r="BF13" s="121">
        <v>8233</v>
      </c>
      <c r="BG13" s="121">
        <f t="shared" si="18"/>
        <v>609702</v>
      </c>
      <c r="BH13" s="121">
        <f t="shared" si="4"/>
        <v>326661</v>
      </c>
      <c r="BI13" s="121">
        <f t="shared" si="4"/>
        <v>303224</v>
      </c>
      <c r="BJ13" s="121">
        <f t="shared" si="4"/>
        <v>0</v>
      </c>
      <c r="BK13" s="121">
        <f t="shared" si="4"/>
        <v>298555</v>
      </c>
      <c r="BL13" s="121">
        <f t="shared" si="4"/>
        <v>4669</v>
      </c>
      <c r="BM13" s="121">
        <f t="shared" si="4"/>
        <v>0</v>
      </c>
      <c r="BN13" s="121">
        <f t="shared" si="4"/>
        <v>23437</v>
      </c>
      <c r="BO13" s="121">
        <f t="shared" si="4"/>
        <v>0</v>
      </c>
      <c r="BP13" s="121">
        <f t="shared" si="4"/>
        <v>1449545</v>
      </c>
      <c r="BQ13" s="121">
        <f t="shared" si="4"/>
        <v>278395</v>
      </c>
      <c r="BR13" s="121">
        <f t="shared" si="4"/>
        <v>82378</v>
      </c>
      <c r="BS13" s="121">
        <f t="shared" si="4"/>
        <v>60268</v>
      </c>
      <c r="BT13" s="121">
        <f t="shared" si="4"/>
        <v>128255</v>
      </c>
      <c r="BU13" s="121">
        <f t="shared" si="4"/>
        <v>7494</v>
      </c>
      <c r="BV13" s="121">
        <f t="shared" si="4"/>
        <v>203357</v>
      </c>
      <c r="BW13" s="121">
        <f t="shared" si="4"/>
        <v>16524</v>
      </c>
      <c r="BX13" s="121">
        <f t="shared" si="4"/>
        <v>179902</v>
      </c>
      <c r="BY13" s="121">
        <f t="shared" si="4"/>
        <v>6931</v>
      </c>
      <c r="BZ13" s="121">
        <f t="shared" si="4"/>
        <v>0</v>
      </c>
      <c r="CA13" s="121">
        <f t="shared" si="4"/>
        <v>964068</v>
      </c>
      <c r="CB13" s="121">
        <f t="shared" si="4"/>
        <v>284826</v>
      </c>
      <c r="CC13" s="121">
        <f t="shared" si="4"/>
        <v>673560</v>
      </c>
      <c r="CD13" s="121">
        <f t="shared" si="4"/>
        <v>3265</v>
      </c>
      <c r="CE13" s="121">
        <f t="shared" si="4"/>
        <v>2417</v>
      </c>
      <c r="CF13" s="121">
        <f t="shared" si="4"/>
        <v>0</v>
      </c>
      <c r="CG13" s="121">
        <f t="shared" si="4"/>
        <v>3725</v>
      </c>
      <c r="CH13" s="121">
        <f t="shared" si="4"/>
        <v>8233</v>
      </c>
      <c r="CI13" s="121">
        <f t="shared" si="4"/>
        <v>1784439</v>
      </c>
    </row>
    <row r="14" spans="1:87" s="136" customFormat="1" ht="13.5" customHeight="1" x14ac:dyDescent="0.15">
      <c r="A14" s="119" t="s">
        <v>23</v>
      </c>
      <c r="B14" s="120" t="s">
        <v>354</v>
      </c>
      <c r="C14" s="119" t="s">
        <v>355</v>
      </c>
      <c r="D14" s="121">
        <f t="shared" si="5"/>
        <v>0</v>
      </c>
      <c r="E14" s="121">
        <f t="shared" si="6"/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 t="shared" si="7"/>
        <v>98920</v>
      </c>
      <c r="M14" s="121">
        <f t="shared" si="8"/>
        <v>82469</v>
      </c>
      <c r="N14" s="121">
        <v>8397</v>
      </c>
      <c r="O14" s="121">
        <v>68374</v>
      </c>
      <c r="P14" s="121">
        <v>0</v>
      </c>
      <c r="Q14" s="121">
        <v>5698</v>
      </c>
      <c r="R14" s="121">
        <f t="shared" si="9"/>
        <v>9167</v>
      </c>
      <c r="S14" s="121">
        <v>7336</v>
      </c>
      <c r="T14" s="121">
        <v>0</v>
      </c>
      <c r="U14" s="121">
        <v>1831</v>
      </c>
      <c r="V14" s="121">
        <v>0</v>
      </c>
      <c r="W14" s="121">
        <f t="shared" si="10"/>
        <v>7284</v>
      </c>
      <c r="X14" s="121">
        <v>6609</v>
      </c>
      <c r="Y14" s="121">
        <v>78</v>
      </c>
      <c r="Z14" s="121">
        <v>597</v>
      </c>
      <c r="AA14" s="121">
        <v>0</v>
      </c>
      <c r="AB14" s="121">
        <v>137100</v>
      </c>
      <c r="AC14" s="121">
        <v>0</v>
      </c>
      <c r="AD14" s="121">
        <v>8652</v>
      </c>
      <c r="AE14" s="121">
        <f t="shared" si="11"/>
        <v>107572</v>
      </c>
      <c r="AF14" s="121">
        <f t="shared" si="12"/>
        <v>0</v>
      </c>
      <c r="AG14" s="121">
        <f t="shared" si="13"/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 t="shared" si="14"/>
        <v>100878</v>
      </c>
      <c r="AO14" s="121">
        <f t="shared" si="15"/>
        <v>23629</v>
      </c>
      <c r="AP14" s="121">
        <v>6536</v>
      </c>
      <c r="AQ14" s="121">
        <v>0</v>
      </c>
      <c r="AR14" s="121">
        <v>17093</v>
      </c>
      <c r="AS14" s="121">
        <v>0</v>
      </c>
      <c r="AT14" s="121">
        <f t="shared" si="16"/>
        <v>62846</v>
      </c>
      <c r="AU14" s="121">
        <v>0</v>
      </c>
      <c r="AV14" s="121">
        <v>62846</v>
      </c>
      <c r="AW14" s="121">
        <v>0</v>
      </c>
      <c r="AX14" s="121">
        <v>0</v>
      </c>
      <c r="AY14" s="121">
        <f t="shared" si="17"/>
        <v>14403</v>
      </c>
      <c r="AZ14" s="121">
        <v>14403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269</v>
      </c>
      <c r="BG14" s="121">
        <f t="shared" si="18"/>
        <v>101147</v>
      </c>
      <c r="BH14" s="121">
        <f t="shared" si="4"/>
        <v>0</v>
      </c>
      <c r="BI14" s="121">
        <f t="shared" si="4"/>
        <v>0</v>
      </c>
      <c r="BJ14" s="121">
        <f t="shared" si="4"/>
        <v>0</v>
      </c>
      <c r="BK14" s="121">
        <f t="shared" si="4"/>
        <v>0</v>
      </c>
      <c r="BL14" s="121">
        <f t="shared" si="4"/>
        <v>0</v>
      </c>
      <c r="BM14" s="121">
        <f t="shared" si="4"/>
        <v>0</v>
      </c>
      <c r="BN14" s="121">
        <f t="shared" si="4"/>
        <v>0</v>
      </c>
      <c r="BO14" s="121">
        <f t="shared" si="4"/>
        <v>0</v>
      </c>
      <c r="BP14" s="121">
        <f t="shared" si="4"/>
        <v>199798</v>
      </c>
      <c r="BQ14" s="121">
        <f t="shared" si="4"/>
        <v>106098</v>
      </c>
      <c r="BR14" s="121">
        <f t="shared" si="4"/>
        <v>14933</v>
      </c>
      <c r="BS14" s="121">
        <f t="shared" si="4"/>
        <v>68374</v>
      </c>
      <c r="BT14" s="121">
        <f t="shared" si="4"/>
        <v>17093</v>
      </c>
      <c r="BU14" s="121">
        <f t="shared" si="4"/>
        <v>5698</v>
      </c>
      <c r="BV14" s="121">
        <f t="shared" si="4"/>
        <v>72013</v>
      </c>
      <c r="BW14" s="121">
        <f t="shared" si="4"/>
        <v>7336</v>
      </c>
      <c r="BX14" s="121">
        <f t="shared" si="4"/>
        <v>62846</v>
      </c>
      <c r="BY14" s="121">
        <f t="shared" si="4"/>
        <v>1831</v>
      </c>
      <c r="BZ14" s="121">
        <f t="shared" si="4"/>
        <v>0</v>
      </c>
      <c r="CA14" s="121">
        <f t="shared" si="4"/>
        <v>21687</v>
      </c>
      <c r="CB14" s="121">
        <f t="shared" si="4"/>
        <v>21012</v>
      </c>
      <c r="CC14" s="121">
        <f t="shared" si="4"/>
        <v>78</v>
      </c>
      <c r="CD14" s="121">
        <f t="shared" si="4"/>
        <v>597</v>
      </c>
      <c r="CE14" s="121">
        <f t="shared" si="4"/>
        <v>0</v>
      </c>
      <c r="CF14" s="121">
        <f t="shared" si="4"/>
        <v>137100</v>
      </c>
      <c r="CG14" s="121">
        <f t="shared" si="4"/>
        <v>0</v>
      </c>
      <c r="CH14" s="121">
        <f t="shared" si="4"/>
        <v>8921</v>
      </c>
      <c r="CI14" s="121">
        <f t="shared" si="4"/>
        <v>208719</v>
      </c>
    </row>
    <row r="15" spans="1:87" s="136" customFormat="1" ht="13.5" customHeight="1" x14ac:dyDescent="0.15">
      <c r="A15" s="119" t="s">
        <v>23</v>
      </c>
      <c r="B15" s="120" t="s">
        <v>358</v>
      </c>
      <c r="C15" s="119" t="s">
        <v>359</v>
      </c>
      <c r="D15" s="121">
        <f t="shared" si="5"/>
        <v>1685</v>
      </c>
      <c r="E15" s="121">
        <f t="shared" si="6"/>
        <v>1685</v>
      </c>
      <c r="F15" s="121">
        <v>1296</v>
      </c>
      <c r="G15" s="121">
        <v>0</v>
      </c>
      <c r="H15" s="121">
        <v>0</v>
      </c>
      <c r="I15" s="121">
        <v>389</v>
      </c>
      <c r="J15" s="121">
        <v>0</v>
      </c>
      <c r="K15" s="121">
        <v>0</v>
      </c>
      <c r="L15" s="121">
        <f t="shared" si="7"/>
        <v>591602</v>
      </c>
      <c r="M15" s="121">
        <f t="shared" si="8"/>
        <v>99074</v>
      </c>
      <c r="N15" s="121">
        <v>16070</v>
      </c>
      <c r="O15" s="121">
        <v>65052</v>
      </c>
      <c r="P15" s="121">
        <v>0</v>
      </c>
      <c r="Q15" s="121">
        <v>17952</v>
      </c>
      <c r="R15" s="121">
        <f t="shared" si="9"/>
        <v>244655</v>
      </c>
      <c r="S15" s="121">
        <v>6129</v>
      </c>
      <c r="T15" s="121">
        <v>213500</v>
      </c>
      <c r="U15" s="121">
        <v>25026</v>
      </c>
      <c r="V15" s="121">
        <v>0</v>
      </c>
      <c r="W15" s="121">
        <f t="shared" si="10"/>
        <v>247873</v>
      </c>
      <c r="X15" s="121">
        <v>46800</v>
      </c>
      <c r="Y15" s="121">
        <v>171949</v>
      </c>
      <c r="Z15" s="121">
        <v>13826</v>
      </c>
      <c r="AA15" s="121">
        <v>15298</v>
      </c>
      <c r="AB15" s="121">
        <v>0</v>
      </c>
      <c r="AC15" s="121">
        <v>0</v>
      </c>
      <c r="AD15" s="121">
        <v>0</v>
      </c>
      <c r="AE15" s="121">
        <f t="shared" si="11"/>
        <v>593287</v>
      </c>
      <c r="AF15" s="121">
        <f t="shared" si="12"/>
        <v>0</v>
      </c>
      <c r="AG15" s="121">
        <f t="shared" si="13"/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 t="shared" si="14"/>
        <v>127281</v>
      </c>
      <c r="AO15" s="121">
        <f t="shared" si="15"/>
        <v>7741</v>
      </c>
      <c r="AP15" s="121">
        <v>7741</v>
      </c>
      <c r="AQ15" s="121">
        <v>0</v>
      </c>
      <c r="AR15" s="121">
        <v>0</v>
      </c>
      <c r="AS15" s="121">
        <v>0</v>
      </c>
      <c r="AT15" s="121">
        <f t="shared" si="16"/>
        <v>13731</v>
      </c>
      <c r="AU15" s="121">
        <v>0</v>
      </c>
      <c r="AV15" s="121">
        <v>13731</v>
      </c>
      <c r="AW15" s="121">
        <v>0</v>
      </c>
      <c r="AX15" s="121">
        <v>0</v>
      </c>
      <c r="AY15" s="121">
        <f t="shared" si="17"/>
        <v>105809</v>
      </c>
      <c r="AZ15" s="121">
        <v>46637</v>
      </c>
      <c r="BA15" s="121">
        <v>58632</v>
      </c>
      <c r="BB15" s="121">
        <v>0</v>
      </c>
      <c r="BC15" s="121">
        <v>540</v>
      </c>
      <c r="BD15" s="121">
        <v>0</v>
      </c>
      <c r="BE15" s="121">
        <v>0</v>
      </c>
      <c r="BF15" s="121">
        <v>0</v>
      </c>
      <c r="BG15" s="121">
        <f t="shared" si="18"/>
        <v>127281</v>
      </c>
      <c r="BH15" s="121">
        <f t="shared" si="4"/>
        <v>1685</v>
      </c>
      <c r="BI15" s="121">
        <f t="shared" si="4"/>
        <v>1685</v>
      </c>
      <c r="BJ15" s="121">
        <f t="shared" si="4"/>
        <v>1296</v>
      </c>
      <c r="BK15" s="121">
        <f t="shared" si="4"/>
        <v>0</v>
      </c>
      <c r="BL15" s="121">
        <f t="shared" si="4"/>
        <v>0</v>
      </c>
      <c r="BM15" s="121">
        <f t="shared" si="4"/>
        <v>389</v>
      </c>
      <c r="BN15" s="121">
        <f t="shared" si="4"/>
        <v>0</v>
      </c>
      <c r="BO15" s="121">
        <f t="shared" si="4"/>
        <v>0</v>
      </c>
      <c r="BP15" s="121">
        <f t="shared" si="4"/>
        <v>718883</v>
      </c>
      <c r="BQ15" s="121">
        <f t="shared" si="4"/>
        <v>106815</v>
      </c>
      <c r="BR15" s="121">
        <f t="shared" si="4"/>
        <v>23811</v>
      </c>
      <c r="BS15" s="121">
        <f t="shared" si="4"/>
        <v>65052</v>
      </c>
      <c r="BT15" s="121">
        <f t="shared" si="4"/>
        <v>0</v>
      </c>
      <c r="BU15" s="121">
        <f t="shared" si="4"/>
        <v>17952</v>
      </c>
      <c r="BV15" s="121">
        <f t="shared" si="4"/>
        <v>258386</v>
      </c>
      <c r="BW15" s="121">
        <f t="shared" si="4"/>
        <v>6129</v>
      </c>
      <c r="BX15" s="121">
        <f t="shared" si="4"/>
        <v>227231</v>
      </c>
      <c r="BY15" s="121">
        <f t="shared" si="4"/>
        <v>25026</v>
      </c>
      <c r="BZ15" s="121">
        <f t="shared" si="4"/>
        <v>0</v>
      </c>
      <c r="CA15" s="121">
        <f t="shared" si="4"/>
        <v>353682</v>
      </c>
      <c r="CB15" s="121">
        <f t="shared" si="4"/>
        <v>93437</v>
      </c>
      <c r="CC15" s="121">
        <f t="shared" si="4"/>
        <v>230581</v>
      </c>
      <c r="CD15" s="121">
        <f t="shared" si="4"/>
        <v>13826</v>
      </c>
      <c r="CE15" s="121">
        <f t="shared" si="4"/>
        <v>15838</v>
      </c>
      <c r="CF15" s="121">
        <f t="shared" si="4"/>
        <v>0</v>
      </c>
      <c r="CG15" s="121">
        <f t="shared" si="4"/>
        <v>0</v>
      </c>
      <c r="CH15" s="121">
        <f t="shared" si="4"/>
        <v>0</v>
      </c>
      <c r="CI15" s="121">
        <f t="shared" si="4"/>
        <v>720568</v>
      </c>
    </row>
    <row r="16" spans="1:87" s="136" customFormat="1" ht="13.5" customHeight="1" x14ac:dyDescent="0.15">
      <c r="A16" s="119" t="s">
        <v>23</v>
      </c>
      <c r="B16" s="120" t="s">
        <v>361</v>
      </c>
      <c r="C16" s="119" t="s">
        <v>362</v>
      </c>
      <c r="D16" s="121">
        <f t="shared" si="5"/>
        <v>0</v>
      </c>
      <c r="E16" s="121">
        <f t="shared" si="6"/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23325</v>
      </c>
      <c r="L16" s="121">
        <f t="shared" si="7"/>
        <v>718232</v>
      </c>
      <c r="M16" s="121">
        <f t="shared" si="8"/>
        <v>26934</v>
      </c>
      <c r="N16" s="121">
        <v>26934</v>
      </c>
      <c r="O16" s="121">
        <v>0</v>
      </c>
      <c r="P16" s="121">
        <v>0</v>
      </c>
      <c r="Q16" s="121">
        <v>0</v>
      </c>
      <c r="R16" s="121">
        <f t="shared" si="9"/>
        <v>922</v>
      </c>
      <c r="S16" s="121">
        <v>0</v>
      </c>
      <c r="T16" s="121">
        <v>911</v>
      </c>
      <c r="U16" s="121">
        <v>11</v>
      </c>
      <c r="V16" s="121">
        <v>0</v>
      </c>
      <c r="W16" s="121">
        <f t="shared" si="10"/>
        <v>690376</v>
      </c>
      <c r="X16" s="121">
        <v>618270</v>
      </c>
      <c r="Y16" s="121">
        <v>68727</v>
      </c>
      <c r="Z16" s="121">
        <v>3379</v>
      </c>
      <c r="AA16" s="121">
        <v>0</v>
      </c>
      <c r="AB16" s="121">
        <v>0</v>
      </c>
      <c r="AC16" s="121">
        <v>0</v>
      </c>
      <c r="AD16" s="121">
        <v>329361</v>
      </c>
      <c r="AE16" s="121">
        <f t="shared" si="11"/>
        <v>1047593</v>
      </c>
      <c r="AF16" s="121">
        <f t="shared" si="12"/>
        <v>0</v>
      </c>
      <c r="AG16" s="121">
        <f t="shared" si="13"/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 t="shared" si="14"/>
        <v>255122</v>
      </c>
      <c r="AO16" s="121">
        <f t="shared" si="15"/>
        <v>12906</v>
      </c>
      <c r="AP16" s="121">
        <v>12906</v>
      </c>
      <c r="AQ16" s="121">
        <v>0</v>
      </c>
      <c r="AR16" s="121">
        <v>0</v>
      </c>
      <c r="AS16" s="121">
        <v>0</v>
      </c>
      <c r="AT16" s="121">
        <f t="shared" si="16"/>
        <v>169135</v>
      </c>
      <c r="AU16" s="121">
        <v>0</v>
      </c>
      <c r="AV16" s="121">
        <v>169135</v>
      </c>
      <c r="AW16" s="121">
        <v>0</v>
      </c>
      <c r="AX16" s="121">
        <v>0</v>
      </c>
      <c r="AY16" s="121">
        <f t="shared" si="17"/>
        <v>73081</v>
      </c>
      <c r="AZ16" s="121">
        <v>0</v>
      </c>
      <c r="BA16" s="121">
        <v>63238</v>
      </c>
      <c r="BB16" s="121">
        <v>6044</v>
      </c>
      <c r="BC16" s="121">
        <v>3799</v>
      </c>
      <c r="BD16" s="121">
        <v>0</v>
      </c>
      <c r="BE16" s="121">
        <v>0</v>
      </c>
      <c r="BF16" s="121">
        <v>38944</v>
      </c>
      <c r="BG16" s="121">
        <f t="shared" si="18"/>
        <v>294066</v>
      </c>
      <c r="BH16" s="121">
        <f t="shared" si="4"/>
        <v>0</v>
      </c>
      <c r="BI16" s="121">
        <f t="shared" si="4"/>
        <v>0</v>
      </c>
      <c r="BJ16" s="121">
        <f t="shared" si="4"/>
        <v>0</v>
      </c>
      <c r="BK16" s="121">
        <f t="shared" ref="BK16:BZ31" si="19">SUM(G16,AI16)</f>
        <v>0</v>
      </c>
      <c r="BL16" s="121">
        <f t="shared" si="19"/>
        <v>0</v>
      </c>
      <c r="BM16" s="121">
        <f t="shared" si="19"/>
        <v>0</v>
      </c>
      <c r="BN16" s="121">
        <f t="shared" si="19"/>
        <v>0</v>
      </c>
      <c r="BO16" s="121">
        <f t="shared" si="19"/>
        <v>23325</v>
      </c>
      <c r="BP16" s="121">
        <f t="shared" si="19"/>
        <v>973354</v>
      </c>
      <c r="BQ16" s="121">
        <f t="shared" si="19"/>
        <v>39840</v>
      </c>
      <c r="BR16" s="121">
        <f t="shared" si="19"/>
        <v>39840</v>
      </c>
      <c r="BS16" s="121">
        <f t="shared" si="19"/>
        <v>0</v>
      </c>
      <c r="BT16" s="121">
        <f t="shared" si="19"/>
        <v>0</v>
      </c>
      <c r="BU16" s="121">
        <f t="shared" si="19"/>
        <v>0</v>
      </c>
      <c r="BV16" s="121">
        <f t="shared" si="19"/>
        <v>170057</v>
      </c>
      <c r="BW16" s="121">
        <f t="shared" si="19"/>
        <v>0</v>
      </c>
      <c r="BX16" s="121">
        <f t="shared" si="19"/>
        <v>170046</v>
      </c>
      <c r="BY16" s="121">
        <f t="shared" si="19"/>
        <v>11</v>
      </c>
      <c r="BZ16" s="121">
        <f t="shared" si="19"/>
        <v>0</v>
      </c>
      <c r="CA16" s="121">
        <f t="shared" ref="BX16:CI58" si="20">SUM(W16,AY16)</f>
        <v>763457</v>
      </c>
      <c r="CB16" s="121">
        <f t="shared" si="20"/>
        <v>618270</v>
      </c>
      <c r="CC16" s="121">
        <f t="shared" si="20"/>
        <v>131965</v>
      </c>
      <c r="CD16" s="121">
        <f t="shared" si="20"/>
        <v>9423</v>
      </c>
      <c r="CE16" s="121">
        <f t="shared" si="20"/>
        <v>3799</v>
      </c>
      <c r="CF16" s="121">
        <f t="shared" si="20"/>
        <v>0</v>
      </c>
      <c r="CG16" s="121">
        <f t="shared" si="20"/>
        <v>0</v>
      </c>
      <c r="CH16" s="121">
        <f t="shared" si="20"/>
        <v>368305</v>
      </c>
      <c r="CI16" s="121">
        <f t="shared" si="20"/>
        <v>1341659</v>
      </c>
    </row>
    <row r="17" spans="1:87" s="136" customFormat="1" ht="13.5" customHeight="1" x14ac:dyDescent="0.15">
      <c r="A17" s="119" t="s">
        <v>23</v>
      </c>
      <c r="B17" s="120" t="s">
        <v>364</v>
      </c>
      <c r="C17" s="119" t="s">
        <v>365</v>
      </c>
      <c r="D17" s="121">
        <f t="shared" si="5"/>
        <v>0</v>
      </c>
      <c r="E17" s="121">
        <f t="shared" si="6"/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 t="shared" si="7"/>
        <v>850377</v>
      </c>
      <c r="M17" s="121">
        <f t="shared" si="8"/>
        <v>256103</v>
      </c>
      <c r="N17" s="121">
        <v>21969</v>
      </c>
      <c r="O17" s="121">
        <v>138486</v>
      </c>
      <c r="P17" s="121">
        <v>87222</v>
      </c>
      <c r="Q17" s="121">
        <v>8426</v>
      </c>
      <c r="R17" s="121">
        <f t="shared" si="9"/>
        <v>494479</v>
      </c>
      <c r="S17" s="121">
        <v>38656</v>
      </c>
      <c r="T17" s="121">
        <v>449512</v>
      </c>
      <c r="U17" s="121">
        <v>6311</v>
      </c>
      <c r="V17" s="121">
        <v>7182</v>
      </c>
      <c r="W17" s="121">
        <f t="shared" si="10"/>
        <v>92613</v>
      </c>
      <c r="X17" s="121">
        <v>23688</v>
      </c>
      <c r="Y17" s="121">
        <v>65361</v>
      </c>
      <c r="Z17" s="121">
        <v>3564</v>
      </c>
      <c r="AA17" s="121">
        <v>0</v>
      </c>
      <c r="AB17" s="121">
        <v>0</v>
      </c>
      <c r="AC17" s="121">
        <v>0</v>
      </c>
      <c r="AD17" s="121">
        <v>0</v>
      </c>
      <c r="AE17" s="121">
        <f t="shared" si="11"/>
        <v>850377</v>
      </c>
      <c r="AF17" s="121">
        <f t="shared" si="12"/>
        <v>30780</v>
      </c>
      <c r="AG17" s="121">
        <f t="shared" si="13"/>
        <v>30780</v>
      </c>
      <c r="AH17" s="121">
        <v>0</v>
      </c>
      <c r="AI17" s="121">
        <v>30780</v>
      </c>
      <c r="AJ17" s="121">
        <v>0</v>
      </c>
      <c r="AK17" s="121">
        <v>0</v>
      </c>
      <c r="AL17" s="121">
        <v>0</v>
      </c>
      <c r="AM17" s="121">
        <v>0</v>
      </c>
      <c r="AN17" s="121">
        <f t="shared" si="14"/>
        <v>228635</v>
      </c>
      <c r="AO17" s="121">
        <f t="shared" si="15"/>
        <v>31356</v>
      </c>
      <c r="AP17" s="121">
        <v>0</v>
      </c>
      <c r="AQ17" s="121">
        <v>0</v>
      </c>
      <c r="AR17" s="121">
        <v>31356</v>
      </c>
      <c r="AS17" s="121">
        <v>0</v>
      </c>
      <c r="AT17" s="121">
        <f t="shared" si="16"/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 t="shared" si="17"/>
        <v>197279</v>
      </c>
      <c r="AZ17" s="121">
        <v>60636</v>
      </c>
      <c r="BA17" s="121">
        <v>30197</v>
      </c>
      <c r="BB17" s="121">
        <v>0</v>
      </c>
      <c r="BC17" s="121">
        <v>106446</v>
      </c>
      <c r="BD17" s="121">
        <v>0</v>
      </c>
      <c r="BE17" s="121">
        <v>0</v>
      </c>
      <c r="BF17" s="121">
        <v>0</v>
      </c>
      <c r="BG17" s="121">
        <f t="shared" si="18"/>
        <v>259415</v>
      </c>
      <c r="BH17" s="121">
        <f t="shared" ref="BH17:BW32" si="21">SUM(D17,AF17)</f>
        <v>30780</v>
      </c>
      <c r="BI17" s="121">
        <f t="shared" si="21"/>
        <v>30780</v>
      </c>
      <c r="BJ17" s="121">
        <f t="shared" si="21"/>
        <v>0</v>
      </c>
      <c r="BK17" s="121">
        <f t="shared" si="21"/>
        <v>30780</v>
      </c>
      <c r="BL17" s="121">
        <f t="shared" si="21"/>
        <v>0</v>
      </c>
      <c r="BM17" s="121">
        <f t="shared" si="21"/>
        <v>0</v>
      </c>
      <c r="BN17" s="121">
        <f t="shared" si="21"/>
        <v>0</v>
      </c>
      <c r="BO17" s="121">
        <f t="shared" si="21"/>
        <v>0</v>
      </c>
      <c r="BP17" s="121">
        <f t="shared" si="21"/>
        <v>1079012</v>
      </c>
      <c r="BQ17" s="121">
        <f t="shared" si="21"/>
        <v>287459</v>
      </c>
      <c r="BR17" s="121">
        <f t="shared" si="21"/>
        <v>21969</v>
      </c>
      <c r="BS17" s="121">
        <f t="shared" si="21"/>
        <v>138486</v>
      </c>
      <c r="BT17" s="121">
        <f t="shared" si="21"/>
        <v>118578</v>
      </c>
      <c r="BU17" s="121">
        <f t="shared" si="21"/>
        <v>8426</v>
      </c>
      <c r="BV17" s="121">
        <f t="shared" si="21"/>
        <v>494479</v>
      </c>
      <c r="BW17" s="121">
        <f t="shared" si="19"/>
        <v>38656</v>
      </c>
      <c r="BX17" s="121">
        <f t="shared" si="20"/>
        <v>449512</v>
      </c>
      <c r="BY17" s="121">
        <f t="shared" si="20"/>
        <v>6311</v>
      </c>
      <c r="BZ17" s="121">
        <f t="shared" si="20"/>
        <v>7182</v>
      </c>
      <c r="CA17" s="121">
        <f t="shared" si="20"/>
        <v>289892</v>
      </c>
      <c r="CB17" s="121">
        <f t="shared" si="20"/>
        <v>84324</v>
      </c>
      <c r="CC17" s="121">
        <f t="shared" si="20"/>
        <v>95558</v>
      </c>
      <c r="CD17" s="121">
        <f t="shared" si="20"/>
        <v>3564</v>
      </c>
      <c r="CE17" s="121">
        <f t="shared" si="20"/>
        <v>106446</v>
      </c>
      <c r="CF17" s="121">
        <f t="shared" si="20"/>
        <v>0</v>
      </c>
      <c r="CG17" s="121">
        <f t="shared" si="20"/>
        <v>0</v>
      </c>
      <c r="CH17" s="121">
        <f t="shared" si="20"/>
        <v>0</v>
      </c>
      <c r="CI17" s="121">
        <f t="shared" si="20"/>
        <v>1109792</v>
      </c>
    </row>
    <row r="18" spans="1:87" s="136" customFormat="1" ht="13.5" customHeight="1" x14ac:dyDescent="0.15">
      <c r="A18" s="119" t="s">
        <v>23</v>
      </c>
      <c r="B18" s="120" t="s">
        <v>367</v>
      </c>
      <c r="C18" s="119" t="s">
        <v>368</v>
      </c>
      <c r="D18" s="121">
        <f t="shared" si="5"/>
        <v>773</v>
      </c>
      <c r="E18" s="121">
        <f t="shared" si="6"/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773</v>
      </c>
      <c r="K18" s="121">
        <v>75716</v>
      </c>
      <c r="L18" s="121">
        <f t="shared" si="7"/>
        <v>212605</v>
      </c>
      <c r="M18" s="121">
        <f t="shared" si="8"/>
        <v>20696</v>
      </c>
      <c r="N18" s="121">
        <v>20696</v>
      </c>
      <c r="O18" s="121">
        <v>0</v>
      </c>
      <c r="P18" s="121">
        <v>0</v>
      </c>
      <c r="Q18" s="121">
        <v>0</v>
      </c>
      <c r="R18" s="121">
        <f t="shared" si="9"/>
        <v>9895</v>
      </c>
      <c r="S18" s="121">
        <v>1267</v>
      </c>
      <c r="T18" s="121">
        <v>0</v>
      </c>
      <c r="U18" s="121">
        <v>8628</v>
      </c>
      <c r="V18" s="121">
        <v>0</v>
      </c>
      <c r="W18" s="121">
        <f t="shared" si="10"/>
        <v>182014</v>
      </c>
      <c r="X18" s="121">
        <v>167936</v>
      </c>
      <c r="Y18" s="121">
        <v>0</v>
      </c>
      <c r="Z18" s="121">
        <v>0</v>
      </c>
      <c r="AA18" s="121">
        <v>14078</v>
      </c>
      <c r="AB18" s="121">
        <v>375279</v>
      </c>
      <c r="AC18" s="121">
        <v>0</v>
      </c>
      <c r="AD18" s="121">
        <v>82816</v>
      </c>
      <c r="AE18" s="121">
        <f t="shared" si="11"/>
        <v>296194</v>
      </c>
      <c r="AF18" s="121">
        <f t="shared" si="12"/>
        <v>0</v>
      </c>
      <c r="AG18" s="121">
        <f t="shared" si="13"/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14118</v>
      </c>
      <c r="AN18" s="121">
        <f t="shared" si="14"/>
        <v>0</v>
      </c>
      <c r="AO18" s="121">
        <f t="shared" si="15"/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 t="shared" si="16"/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 t="shared" si="17"/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77871</v>
      </c>
      <c r="BE18" s="121">
        <v>0</v>
      </c>
      <c r="BF18" s="121">
        <v>0</v>
      </c>
      <c r="BG18" s="121">
        <f t="shared" si="18"/>
        <v>0</v>
      </c>
      <c r="BH18" s="121">
        <f t="shared" si="21"/>
        <v>773</v>
      </c>
      <c r="BI18" s="121">
        <f t="shared" si="21"/>
        <v>0</v>
      </c>
      <c r="BJ18" s="121">
        <f t="shared" si="21"/>
        <v>0</v>
      </c>
      <c r="BK18" s="121">
        <f t="shared" si="21"/>
        <v>0</v>
      </c>
      <c r="BL18" s="121">
        <f t="shared" si="21"/>
        <v>0</v>
      </c>
      <c r="BM18" s="121">
        <f t="shared" si="21"/>
        <v>0</v>
      </c>
      <c r="BN18" s="121">
        <f t="shared" si="21"/>
        <v>773</v>
      </c>
      <c r="BO18" s="121">
        <f t="shared" si="21"/>
        <v>89834</v>
      </c>
      <c r="BP18" s="121">
        <f t="shared" si="21"/>
        <v>212605</v>
      </c>
      <c r="BQ18" s="121">
        <f t="shared" si="21"/>
        <v>20696</v>
      </c>
      <c r="BR18" s="121">
        <f t="shared" si="21"/>
        <v>20696</v>
      </c>
      <c r="BS18" s="121">
        <f t="shared" si="21"/>
        <v>0</v>
      </c>
      <c r="BT18" s="121">
        <f t="shared" si="21"/>
        <v>0</v>
      </c>
      <c r="BU18" s="121">
        <f t="shared" si="21"/>
        <v>0</v>
      </c>
      <c r="BV18" s="121">
        <f t="shared" si="21"/>
        <v>9895</v>
      </c>
      <c r="BW18" s="121">
        <f t="shared" si="19"/>
        <v>1267</v>
      </c>
      <c r="BX18" s="121">
        <f t="shared" si="20"/>
        <v>0</v>
      </c>
      <c r="BY18" s="121">
        <f t="shared" si="20"/>
        <v>8628</v>
      </c>
      <c r="BZ18" s="121">
        <f t="shared" si="20"/>
        <v>0</v>
      </c>
      <c r="CA18" s="121">
        <f t="shared" si="20"/>
        <v>182014</v>
      </c>
      <c r="CB18" s="121">
        <f t="shared" si="20"/>
        <v>167936</v>
      </c>
      <c r="CC18" s="121">
        <f t="shared" si="20"/>
        <v>0</v>
      </c>
      <c r="CD18" s="121">
        <f t="shared" si="20"/>
        <v>0</v>
      </c>
      <c r="CE18" s="121">
        <f t="shared" si="20"/>
        <v>14078</v>
      </c>
      <c r="CF18" s="121">
        <f t="shared" si="20"/>
        <v>453150</v>
      </c>
      <c r="CG18" s="121">
        <f t="shared" si="20"/>
        <v>0</v>
      </c>
      <c r="CH18" s="121">
        <f t="shared" si="20"/>
        <v>82816</v>
      </c>
      <c r="CI18" s="121">
        <f t="shared" si="20"/>
        <v>296194</v>
      </c>
    </row>
    <row r="19" spans="1:87" s="136" customFormat="1" ht="13.5" customHeight="1" x14ac:dyDescent="0.15">
      <c r="A19" s="119" t="s">
        <v>23</v>
      </c>
      <c r="B19" s="120" t="s">
        <v>372</v>
      </c>
      <c r="C19" s="119" t="s">
        <v>373</v>
      </c>
      <c r="D19" s="121">
        <f t="shared" si="5"/>
        <v>298752</v>
      </c>
      <c r="E19" s="121">
        <f t="shared" si="6"/>
        <v>298752</v>
      </c>
      <c r="F19" s="121">
        <v>0</v>
      </c>
      <c r="G19" s="121">
        <v>287842</v>
      </c>
      <c r="H19" s="121">
        <v>10910</v>
      </c>
      <c r="I19" s="121">
        <v>0</v>
      </c>
      <c r="J19" s="121">
        <v>0</v>
      </c>
      <c r="K19" s="121">
        <v>0</v>
      </c>
      <c r="L19" s="121">
        <f t="shared" si="7"/>
        <v>427984</v>
      </c>
      <c r="M19" s="121">
        <f t="shared" si="8"/>
        <v>231624</v>
      </c>
      <c r="N19" s="121">
        <v>22606</v>
      </c>
      <c r="O19" s="121">
        <v>132010</v>
      </c>
      <c r="P19" s="121">
        <v>50341</v>
      </c>
      <c r="Q19" s="121">
        <v>26667</v>
      </c>
      <c r="R19" s="121">
        <f t="shared" si="9"/>
        <v>152292</v>
      </c>
      <c r="S19" s="121">
        <v>17325</v>
      </c>
      <c r="T19" s="121">
        <v>80177</v>
      </c>
      <c r="U19" s="121">
        <v>54790</v>
      </c>
      <c r="V19" s="121">
        <v>0</v>
      </c>
      <c r="W19" s="121">
        <f t="shared" si="10"/>
        <v>44068</v>
      </c>
      <c r="X19" s="121">
        <v>0</v>
      </c>
      <c r="Y19" s="121">
        <v>41602</v>
      </c>
      <c r="Z19" s="121">
        <v>682</v>
      </c>
      <c r="AA19" s="121">
        <v>1784</v>
      </c>
      <c r="AB19" s="121">
        <v>0</v>
      </c>
      <c r="AC19" s="121">
        <v>0</v>
      </c>
      <c r="AD19" s="121">
        <v>0</v>
      </c>
      <c r="AE19" s="121">
        <f t="shared" si="11"/>
        <v>726736</v>
      </c>
      <c r="AF19" s="121">
        <f t="shared" si="12"/>
        <v>0</v>
      </c>
      <c r="AG19" s="121">
        <f t="shared" si="13"/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 t="shared" si="14"/>
        <v>175556</v>
      </c>
      <c r="AO19" s="121">
        <f t="shared" si="15"/>
        <v>72035</v>
      </c>
      <c r="AP19" s="121">
        <v>36228</v>
      </c>
      <c r="AQ19" s="121">
        <v>35807</v>
      </c>
      <c r="AR19" s="121">
        <v>0</v>
      </c>
      <c r="AS19" s="121">
        <v>0</v>
      </c>
      <c r="AT19" s="121">
        <f t="shared" si="16"/>
        <v>97041</v>
      </c>
      <c r="AU19" s="121">
        <v>12625</v>
      </c>
      <c r="AV19" s="121">
        <v>84416</v>
      </c>
      <c r="AW19" s="121">
        <v>0</v>
      </c>
      <c r="AX19" s="121">
        <v>6480</v>
      </c>
      <c r="AY19" s="121">
        <f t="shared" si="17"/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f t="shared" si="18"/>
        <v>175556</v>
      </c>
      <c r="BH19" s="121">
        <f t="shared" si="21"/>
        <v>298752</v>
      </c>
      <c r="BI19" s="121">
        <f t="shared" si="21"/>
        <v>298752</v>
      </c>
      <c r="BJ19" s="121">
        <f t="shared" si="21"/>
        <v>0</v>
      </c>
      <c r="BK19" s="121">
        <f t="shared" si="21"/>
        <v>287842</v>
      </c>
      <c r="BL19" s="121">
        <f t="shared" si="21"/>
        <v>10910</v>
      </c>
      <c r="BM19" s="121">
        <f t="shared" si="21"/>
        <v>0</v>
      </c>
      <c r="BN19" s="121">
        <f t="shared" si="21"/>
        <v>0</v>
      </c>
      <c r="BO19" s="121">
        <f t="shared" si="21"/>
        <v>0</v>
      </c>
      <c r="BP19" s="121">
        <f t="shared" si="21"/>
        <v>603540</v>
      </c>
      <c r="BQ19" s="121">
        <f t="shared" si="21"/>
        <v>303659</v>
      </c>
      <c r="BR19" s="121">
        <f t="shared" si="21"/>
        <v>58834</v>
      </c>
      <c r="BS19" s="121">
        <f t="shared" si="21"/>
        <v>167817</v>
      </c>
      <c r="BT19" s="121">
        <f t="shared" si="21"/>
        <v>50341</v>
      </c>
      <c r="BU19" s="121">
        <f t="shared" si="21"/>
        <v>26667</v>
      </c>
      <c r="BV19" s="121">
        <f t="shared" si="21"/>
        <v>249333</v>
      </c>
      <c r="BW19" s="121">
        <f t="shared" si="19"/>
        <v>29950</v>
      </c>
      <c r="BX19" s="121">
        <f t="shared" si="20"/>
        <v>164593</v>
      </c>
      <c r="BY19" s="121">
        <f t="shared" si="20"/>
        <v>54790</v>
      </c>
      <c r="BZ19" s="121">
        <f t="shared" si="20"/>
        <v>6480</v>
      </c>
      <c r="CA19" s="121">
        <f t="shared" si="20"/>
        <v>44068</v>
      </c>
      <c r="CB19" s="121">
        <f t="shared" si="20"/>
        <v>0</v>
      </c>
      <c r="CC19" s="121">
        <f t="shared" si="20"/>
        <v>41602</v>
      </c>
      <c r="CD19" s="121">
        <f t="shared" si="20"/>
        <v>682</v>
      </c>
      <c r="CE19" s="121">
        <f t="shared" si="20"/>
        <v>1784</v>
      </c>
      <c r="CF19" s="121">
        <f t="shared" si="20"/>
        <v>0</v>
      </c>
      <c r="CG19" s="121">
        <f t="shared" si="20"/>
        <v>0</v>
      </c>
      <c r="CH19" s="121">
        <f t="shared" si="20"/>
        <v>0</v>
      </c>
      <c r="CI19" s="121">
        <f t="shared" si="20"/>
        <v>902292</v>
      </c>
    </row>
    <row r="20" spans="1:87" s="136" customFormat="1" ht="13.5" customHeight="1" x14ac:dyDescent="0.15">
      <c r="A20" s="119" t="s">
        <v>23</v>
      </c>
      <c r="B20" s="120" t="s">
        <v>375</v>
      </c>
      <c r="C20" s="119" t="s">
        <v>376</v>
      </c>
      <c r="D20" s="121">
        <f t="shared" si="5"/>
        <v>0</v>
      </c>
      <c r="E20" s="121">
        <f t="shared" si="6"/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 t="shared" si="7"/>
        <v>1851928</v>
      </c>
      <c r="M20" s="121">
        <f t="shared" si="8"/>
        <v>200607</v>
      </c>
      <c r="N20" s="121">
        <v>105759</v>
      </c>
      <c r="O20" s="121">
        <v>0</v>
      </c>
      <c r="P20" s="121">
        <v>94848</v>
      </c>
      <c r="Q20" s="121">
        <v>0</v>
      </c>
      <c r="R20" s="121">
        <f t="shared" si="9"/>
        <v>486225</v>
      </c>
      <c r="S20" s="121">
        <v>0</v>
      </c>
      <c r="T20" s="121">
        <v>486225</v>
      </c>
      <c r="U20" s="121">
        <v>0</v>
      </c>
      <c r="V20" s="121">
        <v>0</v>
      </c>
      <c r="W20" s="121">
        <f t="shared" si="10"/>
        <v>1165096</v>
      </c>
      <c r="X20" s="121">
        <v>417046</v>
      </c>
      <c r="Y20" s="121">
        <v>712648</v>
      </c>
      <c r="Z20" s="121">
        <v>15419</v>
      </c>
      <c r="AA20" s="121">
        <v>19983</v>
      </c>
      <c r="AB20" s="121">
        <v>17</v>
      </c>
      <c r="AC20" s="121">
        <v>0</v>
      </c>
      <c r="AD20" s="121">
        <v>64339</v>
      </c>
      <c r="AE20" s="121">
        <f t="shared" si="11"/>
        <v>1916267</v>
      </c>
      <c r="AF20" s="121">
        <f t="shared" si="12"/>
        <v>43105</v>
      </c>
      <c r="AG20" s="121">
        <f t="shared" si="13"/>
        <v>43105</v>
      </c>
      <c r="AH20" s="121">
        <v>0</v>
      </c>
      <c r="AI20" s="121">
        <v>0</v>
      </c>
      <c r="AJ20" s="121">
        <v>43105</v>
      </c>
      <c r="AK20" s="121">
        <v>0</v>
      </c>
      <c r="AL20" s="121">
        <v>0</v>
      </c>
      <c r="AM20" s="121">
        <v>0</v>
      </c>
      <c r="AN20" s="121">
        <f t="shared" si="14"/>
        <v>28777</v>
      </c>
      <c r="AO20" s="121">
        <f t="shared" si="15"/>
        <v>3371</v>
      </c>
      <c r="AP20" s="121">
        <v>3371</v>
      </c>
      <c r="AQ20" s="121">
        <v>0</v>
      </c>
      <c r="AR20" s="121">
        <v>0</v>
      </c>
      <c r="AS20" s="121">
        <v>0</v>
      </c>
      <c r="AT20" s="121">
        <f t="shared" si="16"/>
        <v>24824</v>
      </c>
      <c r="AU20" s="121">
        <v>0</v>
      </c>
      <c r="AV20" s="121">
        <v>0</v>
      </c>
      <c r="AW20" s="121">
        <v>24824</v>
      </c>
      <c r="AX20" s="121">
        <v>0</v>
      </c>
      <c r="AY20" s="121">
        <f t="shared" si="17"/>
        <v>582</v>
      </c>
      <c r="AZ20" s="121">
        <v>0</v>
      </c>
      <c r="BA20" s="121">
        <v>0</v>
      </c>
      <c r="BB20" s="121">
        <v>582</v>
      </c>
      <c r="BC20" s="121">
        <v>0</v>
      </c>
      <c r="BD20" s="121">
        <v>0</v>
      </c>
      <c r="BE20" s="121">
        <v>0</v>
      </c>
      <c r="BF20" s="121">
        <v>44905</v>
      </c>
      <c r="BG20" s="121">
        <f t="shared" si="18"/>
        <v>116787</v>
      </c>
      <c r="BH20" s="121">
        <f t="shared" si="21"/>
        <v>43105</v>
      </c>
      <c r="BI20" s="121">
        <f t="shared" si="21"/>
        <v>43105</v>
      </c>
      <c r="BJ20" s="121">
        <f t="shared" si="21"/>
        <v>0</v>
      </c>
      <c r="BK20" s="121">
        <f t="shared" si="21"/>
        <v>0</v>
      </c>
      <c r="BL20" s="121">
        <f t="shared" si="21"/>
        <v>43105</v>
      </c>
      <c r="BM20" s="121">
        <f t="shared" si="21"/>
        <v>0</v>
      </c>
      <c r="BN20" s="121">
        <f t="shared" si="21"/>
        <v>0</v>
      </c>
      <c r="BO20" s="121">
        <f t="shared" si="21"/>
        <v>0</v>
      </c>
      <c r="BP20" s="121">
        <f t="shared" si="21"/>
        <v>1880705</v>
      </c>
      <c r="BQ20" s="121">
        <f t="shared" si="21"/>
        <v>203978</v>
      </c>
      <c r="BR20" s="121">
        <f t="shared" si="21"/>
        <v>109130</v>
      </c>
      <c r="BS20" s="121">
        <f t="shared" si="21"/>
        <v>0</v>
      </c>
      <c r="BT20" s="121">
        <f t="shared" si="21"/>
        <v>94848</v>
      </c>
      <c r="BU20" s="121">
        <f t="shared" si="21"/>
        <v>0</v>
      </c>
      <c r="BV20" s="121">
        <f t="shared" si="21"/>
        <v>511049</v>
      </c>
      <c r="BW20" s="121">
        <f t="shared" si="19"/>
        <v>0</v>
      </c>
      <c r="BX20" s="121">
        <f t="shared" si="20"/>
        <v>486225</v>
      </c>
      <c r="BY20" s="121">
        <f t="shared" si="20"/>
        <v>24824</v>
      </c>
      <c r="BZ20" s="121">
        <f t="shared" si="20"/>
        <v>0</v>
      </c>
      <c r="CA20" s="121">
        <f t="shared" si="20"/>
        <v>1165678</v>
      </c>
      <c r="CB20" s="121">
        <f t="shared" si="20"/>
        <v>417046</v>
      </c>
      <c r="CC20" s="121">
        <f t="shared" si="20"/>
        <v>712648</v>
      </c>
      <c r="CD20" s="121">
        <f t="shared" si="20"/>
        <v>16001</v>
      </c>
      <c r="CE20" s="121">
        <f t="shared" si="20"/>
        <v>19983</v>
      </c>
      <c r="CF20" s="121">
        <f t="shared" si="20"/>
        <v>17</v>
      </c>
      <c r="CG20" s="121">
        <f t="shared" si="20"/>
        <v>0</v>
      </c>
      <c r="CH20" s="121">
        <f t="shared" si="20"/>
        <v>109244</v>
      </c>
      <c r="CI20" s="121">
        <f t="shared" si="20"/>
        <v>2033054</v>
      </c>
    </row>
    <row r="21" spans="1:87" s="136" customFormat="1" ht="13.5" customHeight="1" x14ac:dyDescent="0.15">
      <c r="A21" s="119" t="s">
        <v>23</v>
      </c>
      <c r="B21" s="120" t="s">
        <v>378</v>
      </c>
      <c r="C21" s="119" t="s">
        <v>379</v>
      </c>
      <c r="D21" s="121">
        <f t="shared" si="5"/>
        <v>0</v>
      </c>
      <c r="E21" s="121">
        <f t="shared" si="6"/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130697</v>
      </c>
      <c r="L21" s="121">
        <f t="shared" si="7"/>
        <v>363199</v>
      </c>
      <c r="M21" s="121">
        <f t="shared" si="8"/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 t="shared" si="9"/>
        <v>363199</v>
      </c>
      <c r="S21" s="121">
        <v>363199</v>
      </c>
      <c r="T21" s="121">
        <v>0</v>
      </c>
      <c r="U21" s="121">
        <v>0</v>
      </c>
      <c r="V21" s="121">
        <v>0</v>
      </c>
      <c r="W21" s="121">
        <f t="shared" si="10"/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647782</v>
      </c>
      <c r="AC21" s="121">
        <v>0</v>
      </c>
      <c r="AD21" s="121">
        <v>0</v>
      </c>
      <c r="AE21" s="121">
        <f t="shared" si="11"/>
        <v>363199</v>
      </c>
      <c r="AF21" s="121">
        <f t="shared" si="12"/>
        <v>0</v>
      </c>
      <c r="AG21" s="121">
        <f t="shared" si="13"/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24369</v>
      </c>
      <c r="AN21" s="121">
        <f t="shared" si="14"/>
        <v>0</v>
      </c>
      <c r="AO21" s="121">
        <f t="shared" si="15"/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 t="shared" si="16"/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 t="shared" si="17"/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134416</v>
      </c>
      <c r="BE21" s="121">
        <v>0</v>
      </c>
      <c r="BF21" s="121">
        <v>0</v>
      </c>
      <c r="BG21" s="121">
        <f t="shared" si="18"/>
        <v>0</v>
      </c>
      <c r="BH21" s="121">
        <f t="shared" si="21"/>
        <v>0</v>
      </c>
      <c r="BI21" s="121">
        <f t="shared" si="21"/>
        <v>0</v>
      </c>
      <c r="BJ21" s="121">
        <f t="shared" si="21"/>
        <v>0</v>
      </c>
      <c r="BK21" s="121">
        <f t="shared" si="21"/>
        <v>0</v>
      </c>
      <c r="BL21" s="121">
        <f t="shared" si="21"/>
        <v>0</v>
      </c>
      <c r="BM21" s="121">
        <f t="shared" si="21"/>
        <v>0</v>
      </c>
      <c r="BN21" s="121">
        <f t="shared" si="21"/>
        <v>0</v>
      </c>
      <c r="BO21" s="121">
        <f t="shared" si="21"/>
        <v>155066</v>
      </c>
      <c r="BP21" s="121">
        <f t="shared" si="21"/>
        <v>363199</v>
      </c>
      <c r="BQ21" s="121">
        <f t="shared" si="21"/>
        <v>0</v>
      </c>
      <c r="BR21" s="121">
        <f t="shared" si="21"/>
        <v>0</v>
      </c>
      <c r="BS21" s="121">
        <f t="shared" si="21"/>
        <v>0</v>
      </c>
      <c r="BT21" s="121">
        <f t="shared" si="21"/>
        <v>0</v>
      </c>
      <c r="BU21" s="121">
        <f t="shared" si="21"/>
        <v>0</v>
      </c>
      <c r="BV21" s="121">
        <f t="shared" si="21"/>
        <v>363199</v>
      </c>
      <c r="BW21" s="121">
        <f t="shared" si="19"/>
        <v>363199</v>
      </c>
      <c r="BX21" s="121">
        <f t="shared" si="20"/>
        <v>0</v>
      </c>
      <c r="BY21" s="121">
        <f t="shared" si="20"/>
        <v>0</v>
      </c>
      <c r="BZ21" s="121">
        <f t="shared" si="20"/>
        <v>0</v>
      </c>
      <c r="CA21" s="121">
        <f t="shared" si="20"/>
        <v>0</v>
      </c>
      <c r="CB21" s="121">
        <f t="shared" si="20"/>
        <v>0</v>
      </c>
      <c r="CC21" s="121">
        <f t="shared" si="20"/>
        <v>0</v>
      </c>
      <c r="CD21" s="121">
        <f t="shared" si="20"/>
        <v>0</v>
      </c>
      <c r="CE21" s="121">
        <f t="shared" si="20"/>
        <v>0</v>
      </c>
      <c r="CF21" s="121">
        <f t="shared" si="20"/>
        <v>782198</v>
      </c>
      <c r="CG21" s="121">
        <f t="shared" si="20"/>
        <v>0</v>
      </c>
      <c r="CH21" s="121">
        <f t="shared" si="20"/>
        <v>0</v>
      </c>
      <c r="CI21" s="121">
        <f t="shared" si="20"/>
        <v>363199</v>
      </c>
    </row>
    <row r="22" spans="1:87" s="136" customFormat="1" ht="13.5" customHeight="1" x14ac:dyDescent="0.15">
      <c r="A22" s="119" t="s">
        <v>23</v>
      </c>
      <c r="B22" s="120" t="s">
        <v>381</v>
      </c>
      <c r="C22" s="119" t="s">
        <v>382</v>
      </c>
      <c r="D22" s="121">
        <f t="shared" si="5"/>
        <v>0</v>
      </c>
      <c r="E22" s="121">
        <f t="shared" si="6"/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 t="shared" si="7"/>
        <v>618947</v>
      </c>
      <c r="M22" s="121">
        <f t="shared" si="8"/>
        <v>37638</v>
      </c>
      <c r="N22" s="121">
        <v>37638</v>
      </c>
      <c r="O22" s="121">
        <v>0</v>
      </c>
      <c r="P22" s="121">
        <v>0</v>
      </c>
      <c r="Q22" s="121">
        <v>0</v>
      </c>
      <c r="R22" s="121">
        <f t="shared" si="9"/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 t="shared" si="10"/>
        <v>581309</v>
      </c>
      <c r="X22" s="121">
        <v>137718</v>
      </c>
      <c r="Y22" s="121">
        <v>429921</v>
      </c>
      <c r="Z22" s="121">
        <v>6750</v>
      </c>
      <c r="AA22" s="121">
        <v>6920</v>
      </c>
      <c r="AB22" s="121">
        <v>0</v>
      </c>
      <c r="AC22" s="121">
        <v>0</v>
      </c>
      <c r="AD22" s="121">
        <v>0</v>
      </c>
      <c r="AE22" s="121">
        <f t="shared" si="11"/>
        <v>618947</v>
      </c>
      <c r="AF22" s="121">
        <f t="shared" si="12"/>
        <v>0</v>
      </c>
      <c r="AG22" s="121">
        <f t="shared" si="13"/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 t="shared" si="14"/>
        <v>7573</v>
      </c>
      <c r="AO22" s="121">
        <f t="shared" si="15"/>
        <v>7573</v>
      </c>
      <c r="AP22" s="121">
        <v>7573</v>
      </c>
      <c r="AQ22" s="121">
        <v>0</v>
      </c>
      <c r="AR22" s="121">
        <v>0</v>
      </c>
      <c r="AS22" s="121">
        <v>0</v>
      </c>
      <c r="AT22" s="121">
        <f t="shared" si="16"/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 t="shared" si="17"/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114374</v>
      </c>
      <c r="BE22" s="121">
        <v>0</v>
      </c>
      <c r="BF22" s="121">
        <v>0</v>
      </c>
      <c r="BG22" s="121">
        <f t="shared" si="18"/>
        <v>7573</v>
      </c>
      <c r="BH22" s="121">
        <f t="shared" si="21"/>
        <v>0</v>
      </c>
      <c r="BI22" s="121">
        <f t="shared" si="21"/>
        <v>0</v>
      </c>
      <c r="BJ22" s="121">
        <f t="shared" si="21"/>
        <v>0</v>
      </c>
      <c r="BK22" s="121">
        <f t="shared" si="21"/>
        <v>0</v>
      </c>
      <c r="BL22" s="121">
        <f t="shared" si="21"/>
        <v>0</v>
      </c>
      <c r="BM22" s="121">
        <f t="shared" si="21"/>
        <v>0</v>
      </c>
      <c r="BN22" s="121">
        <f t="shared" si="21"/>
        <v>0</v>
      </c>
      <c r="BO22" s="121">
        <f t="shared" si="21"/>
        <v>0</v>
      </c>
      <c r="BP22" s="121">
        <f t="shared" si="21"/>
        <v>626520</v>
      </c>
      <c r="BQ22" s="121">
        <f t="shared" si="21"/>
        <v>45211</v>
      </c>
      <c r="BR22" s="121">
        <f t="shared" si="21"/>
        <v>45211</v>
      </c>
      <c r="BS22" s="121">
        <f t="shared" si="21"/>
        <v>0</v>
      </c>
      <c r="BT22" s="121">
        <f t="shared" si="21"/>
        <v>0</v>
      </c>
      <c r="BU22" s="121">
        <f t="shared" si="21"/>
        <v>0</v>
      </c>
      <c r="BV22" s="121">
        <f t="shared" si="21"/>
        <v>0</v>
      </c>
      <c r="BW22" s="121">
        <f t="shared" si="19"/>
        <v>0</v>
      </c>
      <c r="BX22" s="121">
        <f t="shared" si="20"/>
        <v>0</v>
      </c>
      <c r="BY22" s="121">
        <f t="shared" si="20"/>
        <v>0</v>
      </c>
      <c r="BZ22" s="121">
        <f t="shared" si="20"/>
        <v>0</v>
      </c>
      <c r="CA22" s="121">
        <f t="shared" si="20"/>
        <v>581309</v>
      </c>
      <c r="CB22" s="121">
        <f t="shared" si="20"/>
        <v>137718</v>
      </c>
      <c r="CC22" s="121">
        <f t="shared" si="20"/>
        <v>429921</v>
      </c>
      <c r="CD22" s="121">
        <f t="shared" si="20"/>
        <v>6750</v>
      </c>
      <c r="CE22" s="121">
        <f t="shared" si="20"/>
        <v>6920</v>
      </c>
      <c r="CF22" s="121">
        <f t="shared" si="20"/>
        <v>114374</v>
      </c>
      <c r="CG22" s="121">
        <f t="shared" si="20"/>
        <v>0</v>
      </c>
      <c r="CH22" s="121">
        <f t="shared" si="20"/>
        <v>0</v>
      </c>
      <c r="CI22" s="121">
        <f t="shared" si="20"/>
        <v>626520</v>
      </c>
    </row>
    <row r="23" spans="1:87" s="136" customFormat="1" ht="13.5" customHeight="1" x14ac:dyDescent="0.15">
      <c r="A23" s="119" t="s">
        <v>23</v>
      </c>
      <c r="B23" s="120" t="s">
        <v>384</v>
      </c>
      <c r="C23" s="119" t="s">
        <v>385</v>
      </c>
      <c r="D23" s="121">
        <f t="shared" si="5"/>
        <v>0</v>
      </c>
      <c r="E23" s="121">
        <f t="shared" si="6"/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 t="shared" si="7"/>
        <v>302607</v>
      </c>
      <c r="M23" s="121">
        <f t="shared" si="8"/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 t="shared" si="9"/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 t="shared" si="10"/>
        <v>302607</v>
      </c>
      <c r="X23" s="121">
        <v>131442</v>
      </c>
      <c r="Y23" s="121">
        <v>98154</v>
      </c>
      <c r="Z23" s="121">
        <v>69615</v>
      </c>
      <c r="AA23" s="121">
        <v>3396</v>
      </c>
      <c r="AB23" s="121">
        <v>202724</v>
      </c>
      <c r="AC23" s="121">
        <v>0</v>
      </c>
      <c r="AD23" s="121">
        <v>141196</v>
      </c>
      <c r="AE23" s="121">
        <f t="shared" si="11"/>
        <v>443803</v>
      </c>
      <c r="AF23" s="121">
        <f t="shared" si="12"/>
        <v>0</v>
      </c>
      <c r="AG23" s="121">
        <f t="shared" si="13"/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 t="shared" si="14"/>
        <v>0</v>
      </c>
      <c r="AO23" s="121">
        <f t="shared" si="15"/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 t="shared" si="16"/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 t="shared" si="17"/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99173</v>
      </c>
      <c r="BE23" s="121">
        <v>0</v>
      </c>
      <c r="BF23" s="121">
        <v>0</v>
      </c>
      <c r="BG23" s="121">
        <f t="shared" si="18"/>
        <v>0</v>
      </c>
      <c r="BH23" s="121">
        <f t="shared" si="21"/>
        <v>0</v>
      </c>
      <c r="BI23" s="121">
        <f t="shared" si="21"/>
        <v>0</v>
      </c>
      <c r="BJ23" s="121">
        <f t="shared" si="21"/>
        <v>0</v>
      </c>
      <c r="BK23" s="121">
        <f t="shared" si="21"/>
        <v>0</v>
      </c>
      <c r="BL23" s="121">
        <f t="shared" si="21"/>
        <v>0</v>
      </c>
      <c r="BM23" s="121">
        <f t="shared" si="21"/>
        <v>0</v>
      </c>
      <c r="BN23" s="121">
        <f t="shared" si="21"/>
        <v>0</v>
      </c>
      <c r="BO23" s="121">
        <f t="shared" si="21"/>
        <v>0</v>
      </c>
      <c r="BP23" s="121">
        <f t="shared" si="21"/>
        <v>302607</v>
      </c>
      <c r="BQ23" s="121">
        <f t="shared" si="21"/>
        <v>0</v>
      </c>
      <c r="BR23" s="121">
        <f t="shared" si="21"/>
        <v>0</v>
      </c>
      <c r="BS23" s="121">
        <f t="shared" si="21"/>
        <v>0</v>
      </c>
      <c r="BT23" s="121">
        <f t="shared" si="21"/>
        <v>0</v>
      </c>
      <c r="BU23" s="121">
        <f t="shared" si="21"/>
        <v>0</v>
      </c>
      <c r="BV23" s="121">
        <f t="shared" si="21"/>
        <v>0</v>
      </c>
      <c r="BW23" s="121">
        <f t="shared" si="19"/>
        <v>0</v>
      </c>
      <c r="BX23" s="121">
        <f t="shared" si="20"/>
        <v>0</v>
      </c>
      <c r="BY23" s="121">
        <f t="shared" si="20"/>
        <v>0</v>
      </c>
      <c r="BZ23" s="121">
        <f t="shared" si="20"/>
        <v>0</v>
      </c>
      <c r="CA23" s="121">
        <f t="shared" si="20"/>
        <v>302607</v>
      </c>
      <c r="CB23" s="121">
        <f t="shared" si="20"/>
        <v>131442</v>
      </c>
      <c r="CC23" s="121">
        <f t="shared" si="20"/>
        <v>98154</v>
      </c>
      <c r="CD23" s="121">
        <f t="shared" si="20"/>
        <v>69615</v>
      </c>
      <c r="CE23" s="121">
        <f t="shared" si="20"/>
        <v>3396</v>
      </c>
      <c r="CF23" s="121">
        <f t="shared" si="20"/>
        <v>301897</v>
      </c>
      <c r="CG23" s="121">
        <f t="shared" si="20"/>
        <v>0</v>
      </c>
      <c r="CH23" s="121">
        <f t="shared" si="20"/>
        <v>141196</v>
      </c>
      <c r="CI23" s="121">
        <f t="shared" si="20"/>
        <v>443803</v>
      </c>
    </row>
    <row r="24" spans="1:87" s="136" customFormat="1" ht="13.5" customHeight="1" x14ac:dyDescent="0.15">
      <c r="A24" s="119" t="s">
        <v>23</v>
      </c>
      <c r="B24" s="120" t="s">
        <v>389</v>
      </c>
      <c r="C24" s="119" t="s">
        <v>390</v>
      </c>
      <c r="D24" s="121">
        <f t="shared" si="5"/>
        <v>0</v>
      </c>
      <c r="E24" s="121">
        <f t="shared" si="6"/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 t="shared" si="7"/>
        <v>334807</v>
      </c>
      <c r="M24" s="121">
        <f t="shared" si="8"/>
        <v>74002</v>
      </c>
      <c r="N24" s="121">
        <v>15001</v>
      </c>
      <c r="O24" s="121">
        <v>0</v>
      </c>
      <c r="P24" s="121">
        <v>59001</v>
      </c>
      <c r="Q24" s="121">
        <v>0</v>
      </c>
      <c r="R24" s="121">
        <f t="shared" si="9"/>
        <v>85200</v>
      </c>
      <c r="S24" s="121">
        <v>3097</v>
      </c>
      <c r="T24" s="121">
        <v>81925</v>
      </c>
      <c r="U24" s="121">
        <v>178</v>
      </c>
      <c r="V24" s="121">
        <v>0</v>
      </c>
      <c r="W24" s="121">
        <f t="shared" si="10"/>
        <v>175605</v>
      </c>
      <c r="X24" s="121">
        <v>128998</v>
      </c>
      <c r="Y24" s="121">
        <v>17941</v>
      </c>
      <c r="Z24" s="121">
        <v>27434</v>
      </c>
      <c r="AA24" s="121">
        <v>1232</v>
      </c>
      <c r="AB24" s="121">
        <v>0</v>
      </c>
      <c r="AC24" s="121">
        <v>0</v>
      </c>
      <c r="AD24" s="121">
        <v>4201</v>
      </c>
      <c r="AE24" s="121">
        <f t="shared" si="11"/>
        <v>339008</v>
      </c>
      <c r="AF24" s="121">
        <f t="shared" si="12"/>
        <v>0</v>
      </c>
      <c r="AG24" s="121">
        <f t="shared" si="13"/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 t="shared" si="14"/>
        <v>160310</v>
      </c>
      <c r="AO24" s="121">
        <f t="shared" si="15"/>
        <v>8994</v>
      </c>
      <c r="AP24" s="121">
        <v>8994</v>
      </c>
      <c r="AQ24" s="121">
        <v>0</v>
      </c>
      <c r="AR24" s="121">
        <v>0</v>
      </c>
      <c r="AS24" s="121">
        <v>0</v>
      </c>
      <c r="AT24" s="121">
        <f t="shared" si="16"/>
        <v>96613</v>
      </c>
      <c r="AU24" s="121">
        <v>0</v>
      </c>
      <c r="AV24" s="121">
        <v>96613</v>
      </c>
      <c r="AW24" s="121">
        <v>0</v>
      </c>
      <c r="AX24" s="121">
        <v>0</v>
      </c>
      <c r="AY24" s="121">
        <f t="shared" si="17"/>
        <v>54703</v>
      </c>
      <c r="AZ24" s="121">
        <v>0</v>
      </c>
      <c r="BA24" s="121">
        <v>50308</v>
      </c>
      <c r="BB24" s="121">
        <v>4395</v>
      </c>
      <c r="BC24" s="121">
        <v>0</v>
      </c>
      <c r="BD24" s="121">
        <v>0</v>
      </c>
      <c r="BE24" s="121">
        <v>0</v>
      </c>
      <c r="BF24" s="121">
        <v>58</v>
      </c>
      <c r="BG24" s="121">
        <f t="shared" si="18"/>
        <v>160368</v>
      </c>
      <c r="BH24" s="121">
        <f t="shared" si="21"/>
        <v>0</v>
      </c>
      <c r="BI24" s="121">
        <f t="shared" si="21"/>
        <v>0</v>
      </c>
      <c r="BJ24" s="121">
        <f t="shared" si="21"/>
        <v>0</v>
      </c>
      <c r="BK24" s="121">
        <f t="shared" si="21"/>
        <v>0</v>
      </c>
      <c r="BL24" s="121">
        <f t="shared" si="21"/>
        <v>0</v>
      </c>
      <c r="BM24" s="121">
        <f t="shared" si="21"/>
        <v>0</v>
      </c>
      <c r="BN24" s="121">
        <f t="shared" si="21"/>
        <v>0</v>
      </c>
      <c r="BO24" s="121">
        <f t="shared" si="21"/>
        <v>0</v>
      </c>
      <c r="BP24" s="121">
        <f t="shared" si="21"/>
        <v>495117</v>
      </c>
      <c r="BQ24" s="121">
        <f t="shared" si="21"/>
        <v>82996</v>
      </c>
      <c r="BR24" s="121">
        <f t="shared" si="21"/>
        <v>23995</v>
      </c>
      <c r="BS24" s="121">
        <f t="shared" si="21"/>
        <v>0</v>
      </c>
      <c r="BT24" s="121">
        <f t="shared" si="21"/>
        <v>59001</v>
      </c>
      <c r="BU24" s="121">
        <f t="shared" si="21"/>
        <v>0</v>
      </c>
      <c r="BV24" s="121">
        <f t="shared" si="21"/>
        <v>181813</v>
      </c>
      <c r="BW24" s="121">
        <f t="shared" si="19"/>
        <v>3097</v>
      </c>
      <c r="BX24" s="121">
        <f t="shared" si="20"/>
        <v>178538</v>
      </c>
      <c r="BY24" s="121">
        <f t="shared" si="20"/>
        <v>178</v>
      </c>
      <c r="BZ24" s="121">
        <f t="shared" si="20"/>
        <v>0</v>
      </c>
      <c r="CA24" s="121">
        <f t="shared" si="20"/>
        <v>230308</v>
      </c>
      <c r="CB24" s="121">
        <f t="shared" si="20"/>
        <v>128998</v>
      </c>
      <c r="CC24" s="121">
        <f t="shared" si="20"/>
        <v>68249</v>
      </c>
      <c r="CD24" s="121">
        <f t="shared" si="20"/>
        <v>31829</v>
      </c>
      <c r="CE24" s="121">
        <f t="shared" si="20"/>
        <v>1232</v>
      </c>
      <c r="CF24" s="121">
        <f t="shared" si="20"/>
        <v>0</v>
      </c>
      <c r="CG24" s="121">
        <f t="shared" si="20"/>
        <v>0</v>
      </c>
      <c r="CH24" s="121">
        <f t="shared" si="20"/>
        <v>4259</v>
      </c>
      <c r="CI24" s="121">
        <f t="shared" si="20"/>
        <v>499376</v>
      </c>
    </row>
    <row r="25" spans="1:87" s="136" customFormat="1" ht="13.5" customHeight="1" x14ac:dyDescent="0.15">
      <c r="A25" s="119" t="s">
        <v>23</v>
      </c>
      <c r="B25" s="120" t="s">
        <v>392</v>
      </c>
      <c r="C25" s="119" t="s">
        <v>393</v>
      </c>
      <c r="D25" s="121">
        <f t="shared" si="5"/>
        <v>0</v>
      </c>
      <c r="E25" s="121">
        <f t="shared" si="6"/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 t="shared" si="7"/>
        <v>297097</v>
      </c>
      <c r="M25" s="121">
        <f t="shared" si="8"/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 t="shared" si="9"/>
        <v>60058</v>
      </c>
      <c r="S25" s="121">
        <v>0</v>
      </c>
      <c r="T25" s="121">
        <v>59060</v>
      </c>
      <c r="U25" s="121">
        <v>998</v>
      </c>
      <c r="V25" s="121">
        <v>0</v>
      </c>
      <c r="W25" s="121">
        <f t="shared" si="10"/>
        <v>237039</v>
      </c>
      <c r="X25" s="121">
        <v>184952</v>
      </c>
      <c r="Y25" s="121">
        <v>52087</v>
      </c>
      <c r="Z25" s="121">
        <v>0</v>
      </c>
      <c r="AA25" s="121">
        <v>0</v>
      </c>
      <c r="AB25" s="121">
        <v>130278</v>
      </c>
      <c r="AC25" s="121">
        <v>0</v>
      </c>
      <c r="AD25" s="121">
        <v>0</v>
      </c>
      <c r="AE25" s="121">
        <f t="shared" si="11"/>
        <v>297097</v>
      </c>
      <c r="AF25" s="121">
        <f t="shared" si="12"/>
        <v>0</v>
      </c>
      <c r="AG25" s="121">
        <f t="shared" si="13"/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 t="shared" si="14"/>
        <v>180803</v>
      </c>
      <c r="AO25" s="121">
        <f t="shared" si="15"/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 t="shared" si="16"/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 t="shared" si="17"/>
        <v>180803</v>
      </c>
      <c r="AZ25" s="121">
        <v>65550</v>
      </c>
      <c r="BA25" s="121">
        <v>0</v>
      </c>
      <c r="BB25" s="121">
        <v>0</v>
      </c>
      <c r="BC25" s="121">
        <v>115253</v>
      </c>
      <c r="BD25" s="121">
        <v>80055</v>
      </c>
      <c r="BE25" s="121">
        <v>0</v>
      </c>
      <c r="BF25" s="121">
        <v>0</v>
      </c>
      <c r="BG25" s="121">
        <f t="shared" si="18"/>
        <v>180803</v>
      </c>
      <c r="BH25" s="121">
        <f t="shared" si="21"/>
        <v>0</v>
      </c>
      <c r="BI25" s="121">
        <f t="shared" si="21"/>
        <v>0</v>
      </c>
      <c r="BJ25" s="121">
        <f t="shared" si="21"/>
        <v>0</v>
      </c>
      <c r="BK25" s="121">
        <f t="shared" si="21"/>
        <v>0</v>
      </c>
      <c r="BL25" s="121">
        <f t="shared" si="21"/>
        <v>0</v>
      </c>
      <c r="BM25" s="121">
        <f t="shared" si="21"/>
        <v>0</v>
      </c>
      <c r="BN25" s="121">
        <f t="shared" si="21"/>
        <v>0</v>
      </c>
      <c r="BO25" s="121">
        <f t="shared" si="21"/>
        <v>0</v>
      </c>
      <c r="BP25" s="121">
        <f t="shared" si="21"/>
        <v>477900</v>
      </c>
      <c r="BQ25" s="121">
        <f t="shared" si="21"/>
        <v>0</v>
      </c>
      <c r="BR25" s="121">
        <f t="shared" si="21"/>
        <v>0</v>
      </c>
      <c r="BS25" s="121">
        <f t="shared" si="21"/>
        <v>0</v>
      </c>
      <c r="BT25" s="121">
        <f t="shared" si="21"/>
        <v>0</v>
      </c>
      <c r="BU25" s="121">
        <f t="shared" si="21"/>
        <v>0</v>
      </c>
      <c r="BV25" s="121">
        <f t="shared" si="21"/>
        <v>60058</v>
      </c>
      <c r="BW25" s="121">
        <f t="shared" si="19"/>
        <v>0</v>
      </c>
      <c r="BX25" s="121">
        <f t="shared" si="20"/>
        <v>59060</v>
      </c>
      <c r="BY25" s="121">
        <f t="shared" si="20"/>
        <v>998</v>
      </c>
      <c r="BZ25" s="121">
        <f t="shared" si="20"/>
        <v>0</v>
      </c>
      <c r="CA25" s="121">
        <f t="shared" si="20"/>
        <v>417842</v>
      </c>
      <c r="CB25" s="121">
        <f t="shared" si="20"/>
        <v>250502</v>
      </c>
      <c r="CC25" s="121">
        <f t="shared" si="20"/>
        <v>52087</v>
      </c>
      <c r="CD25" s="121">
        <f t="shared" si="20"/>
        <v>0</v>
      </c>
      <c r="CE25" s="121">
        <f t="shared" si="20"/>
        <v>115253</v>
      </c>
      <c r="CF25" s="121">
        <f t="shared" si="20"/>
        <v>210333</v>
      </c>
      <c r="CG25" s="121">
        <f t="shared" si="20"/>
        <v>0</v>
      </c>
      <c r="CH25" s="121">
        <f t="shared" si="20"/>
        <v>0</v>
      </c>
      <c r="CI25" s="121">
        <f t="shared" si="20"/>
        <v>477900</v>
      </c>
    </row>
    <row r="26" spans="1:87" s="136" customFormat="1" ht="13.5" customHeight="1" x14ac:dyDescent="0.15">
      <c r="A26" s="119" t="s">
        <v>23</v>
      </c>
      <c r="B26" s="120" t="s">
        <v>395</v>
      </c>
      <c r="C26" s="119" t="s">
        <v>396</v>
      </c>
      <c r="D26" s="121">
        <f t="shared" si="5"/>
        <v>128250</v>
      </c>
      <c r="E26" s="121">
        <f t="shared" si="6"/>
        <v>128250</v>
      </c>
      <c r="F26" s="121">
        <v>0</v>
      </c>
      <c r="G26" s="121">
        <v>128250</v>
      </c>
      <c r="H26" s="121">
        <v>0</v>
      </c>
      <c r="I26" s="121">
        <v>0</v>
      </c>
      <c r="J26" s="121">
        <v>0</v>
      </c>
      <c r="K26" s="121">
        <v>0</v>
      </c>
      <c r="L26" s="121">
        <f t="shared" si="7"/>
        <v>837214</v>
      </c>
      <c r="M26" s="121">
        <f t="shared" si="8"/>
        <v>174425</v>
      </c>
      <c r="N26" s="121">
        <v>45873</v>
      </c>
      <c r="O26" s="121">
        <v>42163</v>
      </c>
      <c r="P26" s="121">
        <v>86376</v>
      </c>
      <c r="Q26" s="121">
        <v>13</v>
      </c>
      <c r="R26" s="121">
        <f t="shared" si="9"/>
        <v>368511</v>
      </c>
      <c r="S26" s="121">
        <v>30764</v>
      </c>
      <c r="T26" s="121">
        <v>336565</v>
      </c>
      <c r="U26" s="121">
        <v>1182</v>
      </c>
      <c r="V26" s="121">
        <v>9778</v>
      </c>
      <c r="W26" s="121">
        <f t="shared" si="10"/>
        <v>284500</v>
      </c>
      <c r="X26" s="121">
        <v>118010</v>
      </c>
      <c r="Y26" s="121">
        <v>139846</v>
      </c>
      <c r="Z26" s="121">
        <v>26644</v>
      </c>
      <c r="AA26" s="121">
        <v>0</v>
      </c>
      <c r="AB26" s="121">
        <v>0</v>
      </c>
      <c r="AC26" s="121">
        <v>0</v>
      </c>
      <c r="AD26" s="121">
        <v>0</v>
      </c>
      <c r="AE26" s="121">
        <f t="shared" si="11"/>
        <v>965464</v>
      </c>
      <c r="AF26" s="121">
        <f t="shared" si="12"/>
        <v>0</v>
      </c>
      <c r="AG26" s="121">
        <f t="shared" si="13"/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 t="shared" si="14"/>
        <v>183152</v>
      </c>
      <c r="AO26" s="121">
        <f t="shared" si="15"/>
        <v>36904</v>
      </c>
      <c r="AP26" s="121">
        <v>17174</v>
      </c>
      <c r="AQ26" s="121">
        <v>0</v>
      </c>
      <c r="AR26" s="121">
        <v>19730</v>
      </c>
      <c r="AS26" s="121">
        <v>0</v>
      </c>
      <c r="AT26" s="121">
        <f t="shared" si="16"/>
        <v>110512</v>
      </c>
      <c r="AU26" s="121">
        <v>0</v>
      </c>
      <c r="AV26" s="121">
        <v>110512</v>
      </c>
      <c r="AW26" s="121">
        <v>0</v>
      </c>
      <c r="AX26" s="121">
        <v>0</v>
      </c>
      <c r="AY26" s="121">
        <f t="shared" si="17"/>
        <v>35736</v>
      </c>
      <c r="AZ26" s="121">
        <v>0</v>
      </c>
      <c r="BA26" s="121">
        <v>35736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f t="shared" si="18"/>
        <v>183152</v>
      </c>
      <c r="BH26" s="121">
        <f t="shared" si="21"/>
        <v>128250</v>
      </c>
      <c r="BI26" s="121">
        <f t="shared" si="21"/>
        <v>128250</v>
      </c>
      <c r="BJ26" s="121">
        <f t="shared" si="21"/>
        <v>0</v>
      </c>
      <c r="BK26" s="121">
        <f t="shared" si="21"/>
        <v>128250</v>
      </c>
      <c r="BL26" s="121">
        <f t="shared" si="21"/>
        <v>0</v>
      </c>
      <c r="BM26" s="121">
        <f t="shared" si="21"/>
        <v>0</v>
      </c>
      <c r="BN26" s="121">
        <f t="shared" si="21"/>
        <v>0</v>
      </c>
      <c r="BO26" s="121">
        <f t="shared" si="21"/>
        <v>0</v>
      </c>
      <c r="BP26" s="121">
        <f t="shared" si="21"/>
        <v>1020366</v>
      </c>
      <c r="BQ26" s="121">
        <f t="shared" si="21"/>
        <v>211329</v>
      </c>
      <c r="BR26" s="121">
        <f t="shared" si="21"/>
        <v>63047</v>
      </c>
      <c r="BS26" s="121">
        <f t="shared" si="21"/>
        <v>42163</v>
      </c>
      <c r="BT26" s="121">
        <f t="shared" si="21"/>
        <v>106106</v>
      </c>
      <c r="BU26" s="121">
        <f t="shared" si="21"/>
        <v>13</v>
      </c>
      <c r="BV26" s="121">
        <f t="shared" si="21"/>
        <v>479023</v>
      </c>
      <c r="BW26" s="121">
        <f t="shared" si="19"/>
        <v>30764</v>
      </c>
      <c r="BX26" s="121">
        <f t="shared" si="20"/>
        <v>447077</v>
      </c>
      <c r="BY26" s="121">
        <f t="shared" si="20"/>
        <v>1182</v>
      </c>
      <c r="BZ26" s="121">
        <f t="shared" si="20"/>
        <v>9778</v>
      </c>
      <c r="CA26" s="121">
        <f t="shared" si="20"/>
        <v>320236</v>
      </c>
      <c r="CB26" s="121">
        <f t="shared" si="20"/>
        <v>118010</v>
      </c>
      <c r="CC26" s="121">
        <f t="shared" si="20"/>
        <v>175582</v>
      </c>
      <c r="CD26" s="121">
        <f t="shared" si="20"/>
        <v>26644</v>
      </c>
      <c r="CE26" s="121">
        <f t="shared" si="20"/>
        <v>0</v>
      </c>
      <c r="CF26" s="121">
        <f t="shared" si="20"/>
        <v>0</v>
      </c>
      <c r="CG26" s="121">
        <f t="shared" si="20"/>
        <v>0</v>
      </c>
      <c r="CH26" s="121">
        <f t="shared" si="20"/>
        <v>0</v>
      </c>
      <c r="CI26" s="121">
        <f t="shared" si="20"/>
        <v>1148616</v>
      </c>
    </row>
    <row r="27" spans="1:87" s="136" customFormat="1" ht="13.5" customHeight="1" x14ac:dyDescent="0.15">
      <c r="A27" s="119" t="s">
        <v>23</v>
      </c>
      <c r="B27" s="120" t="s">
        <v>398</v>
      </c>
      <c r="C27" s="119" t="s">
        <v>399</v>
      </c>
      <c r="D27" s="121">
        <f t="shared" si="5"/>
        <v>558835</v>
      </c>
      <c r="E27" s="121">
        <f t="shared" si="6"/>
        <v>558835</v>
      </c>
      <c r="F27" s="121">
        <v>0</v>
      </c>
      <c r="G27" s="121">
        <v>558835</v>
      </c>
      <c r="H27" s="121">
        <v>0</v>
      </c>
      <c r="I27" s="121">
        <v>0</v>
      </c>
      <c r="J27" s="121">
        <v>0</v>
      </c>
      <c r="K27" s="121">
        <v>0</v>
      </c>
      <c r="L27" s="121">
        <f t="shared" si="7"/>
        <v>357443</v>
      </c>
      <c r="M27" s="121">
        <f t="shared" si="8"/>
        <v>1883</v>
      </c>
      <c r="N27" s="121">
        <v>214</v>
      </c>
      <c r="O27" s="121">
        <v>8</v>
      </c>
      <c r="P27" s="121">
        <v>1518</v>
      </c>
      <c r="Q27" s="121">
        <v>143</v>
      </c>
      <c r="R27" s="121">
        <f t="shared" si="9"/>
        <v>85157</v>
      </c>
      <c r="S27" s="121">
        <v>24589</v>
      </c>
      <c r="T27" s="121">
        <v>55095</v>
      </c>
      <c r="U27" s="121">
        <v>5473</v>
      </c>
      <c r="V27" s="121">
        <v>4277</v>
      </c>
      <c r="W27" s="121">
        <f t="shared" si="10"/>
        <v>266126</v>
      </c>
      <c r="X27" s="121">
        <v>157931</v>
      </c>
      <c r="Y27" s="121">
        <v>95771</v>
      </c>
      <c r="Z27" s="121">
        <v>11654</v>
      </c>
      <c r="AA27" s="121">
        <v>770</v>
      </c>
      <c r="AB27" s="121">
        <v>0</v>
      </c>
      <c r="AC27" s="121">
        <v>0</v>
      </c>
      <c r="AD27" s="121">
        <v>49314</v>
      </c>
      <c r="AE27" s="121">
        <f t="shared" si="11"/>
        <v>965592</v>
      </c>
      <c r="AF27" s="121">
        <f t="shared" si="12"/>
        <v>0</v>
      </c>
      <c r="AG27" s="121">
        <f t="shared" si="13"/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 t="shared" si="14"/>
        <v>89629</v>
      </c>
      <c r="AO27" s="121">
        <f t="shared" si="15"/>
        <v>2</v>
      </c>
      <c r="AP27" s="121">
        <v>1</v>
      </c>
      <c r="AQ27" s="121">
        <v>0</v>
      </c>
      <c r="AR27" s="121">
        <v>1</v>
      </c>
      <c r="AS27" s="121">
        <v>0</v>
      </c>
      <c r="AT27" s="121">
        <f t="shared" si="16"/>
        <v>65681</v>
      </c>
      <c r="AU27" s="121">
        <v>0</v>
      </c>
      <c r="AV27" s="121">
        <v>65681</v>
      </c>
      <c r="AW27" s="121">
        <v>0</v>
      </c>
      <c r="AX27" s="121">
        <v>0</v>
      </c>
      <c r="AY27" s="121">
        <f t="shared" si="17"/>
        <v>23946</v>
      </c>
      <c r="AZ27" s="121">
        <v>0</v>
      </c>
      <c r="BA27" s="121">
        <v>23946</v>
      </c>
      <c r="BB27" s="121">
        <v>0</v>
      </c>
      <c r="BC27" s="121">
        <v>0</v>
      </c>
      <c r="BD27" s="121">
        <v>0</v>
      </c>
      <c r="BE27" s="121">
        <v>0</v>
      </c>
      <c r="BF27" s="121">
        <v>342</v>
      </c>
      <c r="BG27" s="121">
        <f t="shared" si="18"/>
        <v>89971</v>
      </c>
      <c r="BH27" s="121">
        <f t="shared" si="21"/>
        <v>558835</v>
      </c>
      <c r="BI27" s="121">
        <f t="shared" si="21"/>
        <v>558835</v>
      </c>
      <c r="BJ27" s="121">
        <f t="shared" si="21"/>
        <v>0</v>
      </c>
      <c r="BK27" s="121">
        <f t="shared" si="21"/>
        <v>558835</v>
      </c>
      <c r="BL27" s="121">
        <f t="shared" si="21"/>
        <v>0</v>
      </c>
      <c r="BM27" s="121">
        <f t="shared" si="21"/>
        <v>0</v>
      </c>
      <c r="BN27" s="121">
        <f t="shared" si="21"/>
        <v>0</v>
      </c>
      <c r="BO27" s="121">
        <f t="shared" si="21"/>
        <v>0</v>
      </c>
      <c r="BP27" s="121">
        <f t="shared" si="21"/>
        <v>447072</v>
      </c>
      <c r="BQ27" s="121">
        <f t="shared" si="21"/>
        <v>1885</v>
      </c>
      <c r="BR27" s="121">
        <f t="shared" si="21"/>
        <v>215</v>
      </c>
      <c r="BS27" s="121">
        <f t="shared" si="21"/>
        <v>8</v>
      </c>
      <c r="BT27" s="121">
        <f t="shared" si="21"/>
        <v>1519</v>
      </c>
      <c r="BU27" s="121">
        <f t="shared" si="21"/>
        <v>143</v>
      </c>
      <c r="BV27" s="121">
        <f t="shared" si="21"/>
        <v>150838</v>
      </c>
      <c r="BW27" s="121">
        <f t="shared" si="19"/>
        <v>24589</v>
      </c>
      <c r="BX27" s="121">
        <f t="shared" si="20"/>
        <v>120776</v>
      </c>
      <c r="BY27" s="121">
        <f t="shared" si="20"/>
        <v>5473</v>
      </c>
      <c r="BZ27" s="121">
        <f t="shared" si="20"/>
        <v>4277</v>
      </c>
      <c r="CA27" s="121">
        <f t="shared" si="20"/>
        <v>290072</v>
      </c>
      <c r="CB27" s="121">
        <f t="shared" si="20"/>
        <v>157931</v>
      </c>
      <c r="CC27" s="121">
        <f t="shared" si="20"/>
        <v>119717</v>
      </c>
      <c r="CD27" s="121">
        <f t="shared" si="20"/>
        <v>11654</v>
      </c>
      <c r="CE27" s="121">
        <f t="shared" si="20"/>
        <v>770</v>
      </c>
      <c r="CF27" s="121">
        <f t="shared" si="20"/>
        <v>0</v>
      </c>
      <c r="CG27" s="121">
        <f t="shared" si="20"/>
        <v>0</v>
      </c>
      <c r="CH27" s="121">
        <f t="shared" si="20"/>
        <v>49656</v>
      </c>
      <c r="CI27" s="121">
        <f t="shared" si="20"/>
        <v>1055563</v>
      </c>
    </row>
    <row r="28" spans="1:87" s="136" customFormat="1" ht="13.5" customHeight="1" x14ac:dyDescent="0.15">
      <c r="A28" s="119" t="s">
        <v>23</v>
      </c>
      <c r="B28" s="120" t="s">
        <v>401</v>
      </c>
      <c r="C28" s="119" t="s">
        <v>402</v>
      </c>
      <c r="D28" s="121">
        <f t="shared" si="5"/>
        <v>0</v>
      </c>
      <c r="E28" s="121">
        <f t="shared" si="6"/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 t="shared" si="7"/>
        <v>234848</v>
      </c>
      <c r="M28" s="121">
        <f t="shared" si="8"/>
        <v>60153</v>
      </c>
      <c r="N28" s="121">
        <v>54184</v>
      </c>
      <c r="O28" s="121">
        <v>5969</v>
      </c>
      <c r="P28" s="121">
        <v>0</v>
      </c>
      <c r="Q28" s="121">
        <v>0</v>
      </c>
      <c r="R28" s="121">
        <f t="shared" si="9"/>
        <v>5787</v>
      </c>
      <c r="S28" s="121">
        <v>940</v>
      </c>
      <c r="T28" s="121">
        <v>2557</v>
      </c>
      <c r="U28" s="121">
        <v>2290</v>
      </c>
      <c r="V28" s="121">
        <v>0</v>
      </c>
      <c r="W28" s="121">
        <f t="shared" si="10"/>
        <v>168908</v>
      </c>
      <c r="X28" s="121">
        <v>131841</v>
      </c>
      <c r="Y28" s="121">
        <v>33405</v>
      </c>
      <c r="Z28" s="121">
        <v>3662</v>
      </c>
      <c r="AA28" s="121">
        <v>0</v>
      </c>
      <c r="AB28" s="121">
        <v>340412</v>
      </c>
      <c r="AC28" s="121">
        <v>0</v>
      </c>
      <c r="AD28" s="121">
        <v>28059</v>
      </c>
      <c r="AE28" s="121">
        <f t="shared" si="11"/>
        <v>262907</v>
      </c>
      <c r="AF28" s="121">
        <f t="shared" si="12"/>
        <v>0</v>
      </c>
      <c r="AG28" s="121">
        <f t="shared" si="13"/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 t="shared" si="14"/>
        <v>0</v>
      </c>
      <c r="AO28" s="121">
        <f t="shared" si="15"/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 t="shared" si="16"/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 t="shared" si="17"/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84619</v>
      </c>
      <c r="BE28" s="121">
        <v>0</v>
      </c>
      <c r="BF28" s="121">
        <v>0</v>
      </c>
      <c r="BG28" s="121">
        <f t="shared" si="18"/>
        <v>0</v>
      </c>
      <c r="BH28" s="121">
        <f t="shared" si="21"/>
        <v>0</v>
      </c>
      <c r="BI28" s="121">
        <f t="shared" si="21"/>
        <v>0</v>
      </c>
      <c r="BJ28" s="121">
        <f t="shared" si="21"/>
        <v>0</v>
      </c>
      <c r="BK28" s="121">
        <f t="shared" si="21"/>
        <v>0</v>
      </c>
      <c r="BL28" s="121">
        <f t="shared" si="21"/>
        <v>0</v>
      </c>
      <c r="BM28" s="121">
        <f t="shared" si="21"/>
        <v>0</v>
      </c>
      <c r="BN28" s="121">
        <f t="shared" si="21"/>
        <v>0</v>
      </c>
      <c r="BO28" s="121">
        <f t="shared" si="21"/>
        <v>0</v>
      </c>
      <c r="BP28" s="121">
        <f t="shared" si="21"/>
        <v>234848</v>
      </c>
      <c r="BQ28" s="121">
        <f t="shared" si="21"/>
        <v>60153</v>
      </c>
      <c r="BR28" s="121">
        <f t="shared" si="21"/>
        <v>54184</v>
      </c>
      <c r="BS28" s="121">
        <f t="shared" si="21"/>
        <v>5969</v>
      </c>
      <c r="BT28" s="121">
        <f t="shared" si="21"/>
        <v>0</v>
      </c>
      <c r="BU28" s="121">
        <f t="shared" si="21"/>
        <v>0</v>
      </c>
      <c r="BV28" s="121">
        <f t="shared" si="21"/>
        <v>5787</v>
      </c>
      <c r="BW28" s="121">
        <f t="shared" si="19"/>
        <v>940</v>
      </c>
      <c r="BX28" s="121">
        <f t="shared" si="20"/>
        <v>2557</v>
      </c>
      <c r="BY28" s="121">
        <f t="shared" si="20"/>
        <v>2290</v>
      </c>
      <c r="BZ28" s="121">
        <f t="shared" si="20"/>
        <v>0</v>
      </c>
      <c r="CA28" s="121">
        <f t="shared" si="20"/>
        <v>168908</v>
      </c>
      <c r="CB28" s="121">
        <f t="shared" si="20"/>
        <v>131841</v>
      </c>
      <c r="CC28" s="121">
        <f t="shared" si="20"/>
        <v>33405</v>
      </c>
      <c r="CD28" s="121">
        <f t="shared" si="20"/>
        <v>3662</v>
      </c>
      <c r="CE28" s="121">
        <f t="shared" si="20"/>
        <v>0</v>
      </c>
      <c r="CF28" s="121">
        <f t="shared" si="20"/>
        <v>425031</v>
      </c>
      <c r="CG28" s="121">
        <f t="shared" si="20"/>
        <v>0</v>
      </c>
      <c r="CH28" s="121">
        <f t="shared" si="20"/>
        <v>28059</v>
      </c>
      <c r="CI28" s="121">
        <f t="shared" si="20"/>
        <v>262907</v>
      </c>
    </row>
    <row r="29" spans="1:87" s="136" customFormat="1" ht="13.5" customHeight="1" x14ac:dyDescent="0.15">
      <c r="A29" s="119" t="s">
        <v>23</v>
      </c>
      <c r="B29" s="120" t="s">
        <v>406</v>
      </c>
      <c r="C29" s="119" t="s">
        <v>407</v>
      </c>
      <c r="D29" s="121">
        <f t="shared" si="5"/>
        <v>0</v>
      </c>
      <c r="E29" s="121">
        <f t="shared" si="6"/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2998</v>
      </c>
      <c r="L29" s="121">
        <f t="shared" si="7"/>
        <v>601681</v>
      </c>
      <c r="M29" s="121">
        <f t="shared" si="8"/>
        <v>12109</v>
      </c>
      <c r="N29" s="121">
        <v>12109</v>
      </c>
      <c r="O29" s="121">
        <v>0</v>
      </c>
      <c r="P29" s="121">
        <v>0</v>
      </c>
      <c r="Q29" s="121">
        <v>0</v>
      </c>
      <c r="R29" s="121">
        <f t="shared" si="9"/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 t="shared" si="10"/>
        <v>589572</v>
      </c>
      <c r="X29" s="121">
        <v>254723</v>
      </c>
      <c r="Y29" s="121">
        <v>262692</v>
      </c>
      <c r="Z29" s="121">
        <v>2409</v>
      </c>
      <c r="AA29" s="121">
        <v>69748</v>
      </c>
      <c r="AB29" s="121">
        <v>10211</v>
      </c>
      <c r="AC29" s="121">
        <v>0</v>
      </c>
      <c r="AD29" s="121">
        <v>0</v>
      </c>
      <c r="AE29" s="121">
        <f t="shared" si="11"/>
        <v>601681</v>
      </c>
      <c r="AF29" s="121">
        <f t="shared" si="12"/>
        <v>0</v>
      </c>
      <c r="AG29" s="121">
        <f t="shared" si="13"/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3048</v>
      </c>
      <c r="AN29" s="121">
        <f t="shared" si="14"/>
        <v>15328</v>
      </c>
      <c r="AO29" s="121">
        <f t="shared" si="15"/>
        <v>8073</v>
      </c>
      <c r="AP29" s="121">
        <v>8073</v>
      </c>
      <c r="AQ29" s="121">
        <v>0</v>
      </c>
      <c r="AR29" s="121">
        <v>0</v>
      </c>
      <c r="AS29" s="121">
        <v>0</v>
      </c>
      <c r="AT29" s="121">
        <f t="shared" si="16"/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 t="shared" si="17"/>
        <v>7255</v>
      </c>
      <c r="AZ29" s="121">
        <v>6661</v>
      </c>
      <c r="BA29" s="121">
        <v>0</v>
      </c>
      <c r="BB29" s="121">
        <v>0</v>
      </c>
      <c r="BC29" s="121">
        <v>594</v>
      </c>
      <c r="BD29" s="121">
        <v>36148</v>
      </c>
      <c r="BE29" s="121">
        <v>0</v>
      </c>
      <c r="BF29" s="121">
        <v>0</v>
      </c>
      <c r="BG29" s="121">
        <f t="shared" si="18"/>
        <v>15328</v>
      </c>
      <c r="BH29" s="121">
        <f t="shared" si="21"/>
        <v>0</v>
      </c>
      <c r="BI29" s="121">
        <f t="shared" si="21"/>
        <v>0</v>
      </c>
      <c r="BJ29" s="121">
        <f t="shared" si="21"/>
        <v>0</v>
      </c>
      <c r="BK29" s="121">
        <f t="shared" si="21"/>
        <v>0</v>
      </c>
      <c r="BL29" s="121">
        <f t="shared" si="21"/>
        <v>0</v>
      </c>
      <c r="BM29" s="121">
        <f t="shared" si="21"/>
        <v>0</v>
      </c>
      <c r="BN29" s="121">
        <f t="shared" si="21"/>
        <v>0</v>
      </c>
      <c r="BO29" s="121">
        <f t="shared" si="21"/>
        <v>6046</v>
      </c>
      <c r="BP29" s="121">
        <f t="shared" si="21"/>
        <v>617009</v>
      </c>
      <c r="BQ29" s="121">
        <f t="shared" si="21"/>
        <v>20182</v>
      </c>
      <c r="BR29" s="121">
        <f t="shared" si="21"/>
        <v>20182</v>
      </c>
      <c r="BS29" s="121">
        <f t="shared" si="21"/>
        <v>0</v>
      </c>
      <c r="BT29" s="121">
        <f t="shared" si="21"/>
        <v>0</v>
      </c>
      <c r="BU29" s="121">
        <f t="shared" si="21"/>
        <v>0</v>
      </c>
      <c r="BV29" s="121">
        <f t="shared" si="21"/>
        <v>0</v>
      </c>
      <c r="BW29" s="121">
        <f t="shared" si="19"/>
        <v>0</v>
      </c>
      <c r="BX29" s="121">
        <f t="shared" si="20"/>
        <v>0</v>
      </c>
      <c r="BY29" s="121">
        <f t="shared" si="20"/>
        <v>0</v>
      </c>
      <c r="BZ29" s="121">
        <f t="shared" si="20"/>
        <v>0</v>
      </c>
      <c r="CA29" s="121">
        <f t="shared" si="20"/>
        <v>596827</v>
      </c>
      <c r="CB29" s="121">
        <f t="shared" si="20"/>
        <v>261384</v>
      </c>
      <c r="CC29" s="121">
        <f t="shared" si="20"/>
        <v>262692</v>
      </c>
      <c r="CD29" s="121">
        <f t="shared" si="20"/>
        <v>2409</v>
      </c>
      <c r="CE29" s="121">
        <f t="shared" si="20"/>
        <v>70342</v>
      </c>
      <c r="CF29" s="121">
        <f t="shared" si="20"/>
        <v>46359</v>
      </c>
      <c r="CG29" s="121">
        <f t="shared" si="20"/>
        <v>0</v>
      </c>
      <c r="CH29" s="121">
        <f t="shared" si="20"/>
        <v>0</v>
      </c>
      <c r="CI29" s="121">
        <f t="shared" si="20"/>
        <v>617009</v>
      </c>
    </row>
    <row r="30" spans="1:87" s="136" customFormat="1" ht="13.5" customHeight="1" x14ac:dyDescent="0.15">
      <c r="A30" s="119" t="s">
        <v>23</v>
      </c>
      <c r="B30" s="120" t="s">
        <v>409</v>
      </c>
      <c r="C30" s="119" t="s">
        <v>410</v>
      </c>
      <c r="D30" s="121">
        <f t="shared" si="5"/>
        <v>0</v>
      </c>
      <c r="E30" s="121">
        <f t="shared" si="6"/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2634</v>
      </c>
      <c r="L30" s="121">
        <f t="shared" si="7"/>
        <v>523485</v>
      </c>
      <c r="M30" s="121">
        <f t="shared" si="8"/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 t="shared" si="9"/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 t="shared" si="10"/>
        <v>523485</v>
      </c>
      <c r="X30" s="121">
        <v>245346</v>
      </c>
      <c r="Y30" s="121">
        <v>278139</v>
      </c>
      <c r="Z30" s="121">
        <v>0</v>
      </c>
      <c r="AA30" s="121">
        <v>0</v>
      </c>
      <c r="AB30" s="121">
        <v>9718</v>
      </c>
      <c r="AC30" s="121">
        <v>0</v>
      </c>
      <c r="AD30" s="121">
        <v>0</v>
      </c>
      <c r="AE30" s="121">
        <f t="shared" si="11"/>
        <v>523485</v>
      </c>
      <c r="AF30" s="121">
        <f t="shared" si="12"/>
        <v>0</v>
      </c>
      <c r="AG30" s="121">
        <f t="shared" si="13"/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4248</v>
      </c>
      <c r="AN30" s="121">
        <f t="shared" si="14"/>
        <v>7744</v>
      </c>
      <c r="AO30" s="121">
        <f t="shared" si="15"/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 t="shared" si="16"/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 t="shared" si="17"/>
        <v>7744</v>
      </c>
      <c r="AZ30" s="121">
        <v>7744</v>
      </c>
      <c r="BA30" s="121">
        <v>0</v>
      </c>
      <c r="BB30" s="121">
        <v>0</v>
      </c>
      <c r="BC30" s="121">
        <v>0</v>
      </c>
      <c r="BD30" s="121">
        <v>58002</v>
      </c>
      <c r="BE30" s="121">
        <v>0</v>
      </c>
      <c r="BF30" s="121">
        <v>0</v>
      </c>
      <c r="BG30" s="121">
        <f t="shared" si="18"/>
        <v>7744</v>
      </c>
      <c r="BH30" s="121">
        <f t="shared" si="21"/>
        <v>0</v>
      </c>
      <c r="BI30" s="121">
        <f t="shared" si="21"/>
        <v>0</v>
      </c>
      <c r="BJ30" s="121">
        <f t="shared" si="21"/>
        <v>0</v>
      </c>
      <c r="BK30" s="121">
        <f t="shared" si="21"/>
        <v>0</v>
      </c>
      <c r="BL30" s="121">
        <f t="shared" si="21"/>
        <v>0</v>
      </c>
      <c r="BM30" s="121">
        <f t="shared" si="21"/>
        <v>0</v>
      </c>
      <c r="BN30" s="121">
        <f t="shared" si="21"/>
        <v>0</v>
      </c>
      <c r="BO30" s="121">
        <f t="shared" si="21"/>
        <v>6882</v>
      </c>
      <c r="BP30" s="121">
        <f t="shared" si="21"/>
        <v>531229</v>
      </c>
      <c r="BQ30" s="121">
        <f t="shared" si="21"/>
        <v>0</v>
      </c>
      <c r="BR30" s="121">
        <f t="shared" si="21"/>
        <v>0</v>
      </c>
      <c r="BS30" s="121">
        <f t="shared" si="21"/>
        <v>0</v>
      </c>
      <c r="BT30" s="121">
        <f t="shared" si="21"/>
        <v>0</v>
      </c>
      <c r="BU30" s="121">
        <f t="shared" si="21"/>
        <v>0</v>
      </c>
      <c r="BV30" s="121">
        <f t="shared" si="21"/>
        <v>0</v>
      </c>
      <c r="BW30" s="121">
        <f t="shared" si="19"/>
        <v>0</v>
      </c>
      <c r="BX30" s="121">
        <f t="shared" si="20"/>
        <v>0</v>
      </c>
      <c r="BY30" s="121">
        <f t="shared" si="20"/>
        <v>0</v>
      </c>
      <c r="BZ30" s="121">
        <f t="shared" si="20"/>
        <v>0</v>
      </c>
      <c r="CA30" s="121">
        <f t="shared" si="20"/>
        <v>531229</v>
      </c>
      <c r="CB30" s="121">
        <f t="shared" si="20"/>
        <v>253090</v>
      </c>
      <c r="CC30" s="121">
        <f t="shared" si="20"/>
        <v>278139</v>
      </c>
      <c r="CD30" s="121">
        <f t="shared" si="20"/>
        <v>0</v>
      </c>
      <c r="CE30" s="121">
        <f t="shared" si="20"/>
        <v>0</v>
      </c>
      <c r="CF30" s="121">
        <f t="shared" si="20"/>
        <v>67720</v>
      </c>
      <c r="CG30" s="121">
        <f t="shared" si="20"/>
        <v>0</v>
      </c>
      <c r="CH30" s="121">
        <f t="shared" si="20"/>
        <v>0</v>
      </c>
      <c r="CI30" s="121">
        <f t="shared" si="20"/>
        <v>531229</v>
      </c>
    </row>
    <row r="31" spans="1:87" s="136" customFormat="1" ht="13.5" customHeight="1" x14ac:dyDescent="0.15">
      <c r="A31" s="119" t="s">
        <v>23</v>
      </c>
      <c r="B31" s="120" t="s">
        <v>412</v>
      </c>
      <c r="C31" s="119" t="s">
        <v>413</v>
      </c>
      <c r="D31" s="121">
        <f t="shared" si="5"/>
        <v>0</v>
      </c>
      <c r="E31" s="121">
        <f t="shared" si="6"/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 t="shared" si="7"/>
        <v>197396</v>
      </c>
      <c r="M31" s="121">
        <f t="shared" si="8"/>
        <v>45542</v>
      </c>
      <c r="N31" s="121">
        <v>44043</v>
      </c>
      <c r="O31" s="121">
        <v>0</v>
      </c>
      <c r="P31" s="121">
        <v>0</v>
      </c>
      <c r="Q31" s="121">
        <v>1499</v>
      </c>
      <c r="R31" s="121">
        <f t="shared" si="9"/>
        <v>17750</v>
      </c>
      <c r="S31" s="121">
        <v>17750</v>
      </c>
      <c r="T31" s="121">
        <v>0</v>
      </c>
      <c r="U31" s="121">
        <v>0</v>
      </c>
      <c r="V31" s="121">
        <v>0</v>
      </c>
      <c r="W31" s="121">
        <f t="shared" si="10"/>
        <v>134104</v>
      </c>
      <c r="X31" s="121">
        <v>134104</v>
      </c>
      <c r="Y31" s="121">
        <v>0</v>
      </c>
      <c r="Z31" s="121">
        <v>0</v>
      </c>
      <c r="AA31" s="121">
        <v>0</v>
      </c>
      <c r="AB31" s="121">
        <v>336663</v>
      </c>
      <c r="AC31" s="121">
        <v>0</v>
      </c>
      <c r="AD31" s="121">
        <v>0</v>
      </c>
      <c r="AE31" s="121">
        <f t="shared" si="11"/>
        <v>197396</v>
      </c>
      <c r="AF31" s="121">
        <f t="shared" si="12"/>
        <v>0</v>
      </c>
      <c r="AG31" s="121">
        <f t="shared" si="13"/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 t="shared" si="14"/>
        <v>0</v>
      </c>
      <c r="AO31" s="121">
        <f t="shared" si="15"/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 t="shared" si="16"/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 t="shared" si="17"/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115477</v>
      </c>
      <c r="BE31" s="121">
        <v>0</v>
      </c>
      <c r="BF31" s="121">
        <v>0</v>
      </c>
      <c r="BG31" s="121">
        <f t="shared" si="18"/>
        <v>0</v>
      </c>
      <c r="BH31" s="121">
        <f t="shared" si="21"/>
        <v>0</v>
      </c>
      <c r="BI31" s="121">
        <f t="shared" si="21"/>
        <v>0</v>
      </c>
      <c r="BJ31" s="121">
        <f t="shared" si="21"/>
        <v>0</v>
      </c>
      <c r="BK31" s="121">
        <f t="shared" si="21"/>
        <v>0</v>
      </c>
      <c r="BL31" s="121">
        <f t="shared" si="21"/>
        <v>0</v>
      </c>
      <c r="BM31" s="121">
        <f t="shared" si="21"/>
        <v>0</v>
      </c>
      <c r="BN31" s="121">
        <f t="shared" si="21"/>
        <v>0</v>
      </c>
      <c r="BO31" s="121">
        <f t="shared" si="21"/>
        <v>0</v>
      </c>
      <c r="BP31" s="121">
        <f t="shared" si="21"/>
        <v>197396</v>
      </c>
      <c r="BQ31" s="121">
        <f t="shared" si="21"/>
        <v>45542</v>
      </c>
      <c r="BR31" s="121">
        <f t="shared" si="21"/>
        <v>44043</v>
      </c>
      <c r="BS31" s="121">
        <f t="shared" si="21"/>
        <v>0</v>
      </c>
      <c r="BT31" s="121">
        <f t="shared" si="21"/>
        <v>0</v>
      </c>
      <c r="BU31" s="121">
        <f t="shared" si="21"/>
        <v>1499</v>
      </c>
      <c r="BV31" s="121">
        <f t="shared" si="21"/>
        <v>17750</v>
      </c>
      <c r="BW31" s="121">
        <f t="shared" si="19"/>
        <v>17750</v>
      </c>
      <c r="BX31" s="121">
        <f t="shared" si="20"/>
        <v>0</v>
      </c>
      <c r="BY31" s="121">
        <f t="shared" si="20"/>
        <v>0</v>
      </c>
      <c r="BZ31" s="121">
        <f t="shared" si="20"/>
        <v>0</v>
      </c>
      <c r="CA31" s="121">
        <f t="shared" si="20"/>
        <v>134104</v>
      </c>
      <c r="CB31" s="121">
        <f t="shared" si="20"/>
        <v>134104</v>
      </c>
      <c r="CC31" s="121">
        <f t="shared" si="20"/>
        <v>0</v>
      </c>
      <c r="CD31" s="121">
        <f t="shared" si="20"/>
        <v>0</v>
      </c>
      <c r="CE31" s="121">
        <f t="shared" si="20"/>
        <v>0</v>
      </c>
      <c r="CF31" s="121">
        <f t="shared" si="20"/>
        <v>452140</v>
      </c>
      <c r="CG31" s="121">
        <f t="shared" si="20"/>
        <v>0</v>
      </c>
      <c r="CH31" s="121">
        <f t="shared" si="20"/>
        <v>0</v>
      </c>
      <c r="CI31" s="121">
        <f t="shared" si="20"/>
        <v>197396</v>
      </c>
    </row>
    <row r="32" spans="1:87" s="136" customFormat="1" ht="13.5" customHeight="1" x14ac:dyDescent="0.15">
      <c r="A32" s="119" t="s">
        <v>23</v>
      </c>
      <c r="B32" s="120" t="s">
        <v>415</v>
      </c>
      <c r="C32" s="119" t="s">
        <v>416</v>
      </c>
      <c r="D32" s="121">
        <f t="shared" si="5"/>
        <v>0</v>
      </c>
      <c r="E32" s="121">
        <f t="shared" si="6"/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 t="shared" si="7"/>
        <v>380146</v>
      </c>
      <c r="M32" s="121">
        <f t="shared" si="8"/>
        <v>101125</v>
      </c>
      <c r="N32" s="121">
        <v>27226</v>
      </c>
      <c r="O32" s="121">
        <v>35005</v>
      </c>
      <c r="P32" s="121">
        <v>27226</v>
      </c>
      <c r="Q32" s="121">
        <v>11668</v>
      </c>
      <c r="R32" s="121">
        <f t="shared" si="9"/>
        <v>210286</v>
      </c>
      <c r="S32" s="121">
        <v>1766</v>
      </c>
      <c r="T32" s="121">
        <v>206754</v>
      </c>
      <c r="U32" s="121">
        <v>1766</v>
      </c>
      <c r="V32" s="121">
        <v>0</v>
      </c>
      <c r="W32" s="121">
        <f t="shared" si="10"/>
        <v>68735</v>
      </c>
      <c r="X32" s="121">
        <v>26523</v>
      </c>
      <c r="Y32" s="121">
        <v>26819</v>
      </c>
      <c r="Z32" s="121">
        <v>15143</v>
      </c>
      <c r="AA32" s="121">
        <v>250</v>
      </c>
      <c r="AB32" s="121">
        <v>64093</v>
      </c>
      <c r="AC32" s="121">
        <v>0</v>
      </c>
      <c r="AD32" s="121">
        <v>0</v>
      </c>
      <c r="AE32" s="121">
        <f t="shared" si="11"/>
        <v>380146</v>
      </c>
      <c r="AF32" s="121">
        <f t="shared" si="12"/>
        <v>0</v>
      </c>
      <c r="AG32" s="121">
        <f t="shared" si="13"/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 t="shared" si="14"/>
        <v>47819</v>
      </c>
      <c r="AO32" s="121">
        <f t="shared" si="15"/>
        <v>3890</v>
      </c>
      <c r="AP32" s="121">
        <v>3890</v>
      </c>
      <c r="AQ32" s="121">
        <v>0</v>
      </c>
      <c r="AR32" s="121">
        <v>0</v>
      </c>
      <c r="AS32" s="121">
        <v>0</v>
      </c>
      <c r="AT32" s="121">
        <f t="shared" si="16"/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 t="shared" si="17"/>
        <v>43929</v>
      </c>
      <c r="AZ32" s="121">
        <v>43929</v>
      </c>
      <c r="BA32" s="121">
        <v>0</v>
      </c>
      <c r="BB32" s="121">
        <v>0</v>
      </c>
      <c r="BC32" s="121">
        <v>0</v>
      </c>
      <c r="BD32" s="121">
        <v>64027</v>
      </c>
      <c r="BE32" s="121">
        <v>0</v>
      </c>
      <c r="BF32" s="121">
        <v>0</v>
      </c>
      <c r="BG32" s="121">
        <f t="shared" si="18"/>
        <v>47819</v>
      </c>
      <c r="BH32" s="121">
        <f t="shared" si="21"/>
        <v>0</v>
      </c>
      <c r="BI32" s="121">
        <f t="shared" si="21"/>
        <v>0</v>
      </c>
      <c r="BJ32" s="121">
        <f t="shared" si="21"/>
        <v>0</v>
      </c>
      <c r="BK32" s="121">
        <f t="shared" si="21"/>
        <v>0</v>
      </c>
      <c r="BL32" s="121">
        <f t="shared" si="21"/>
        <v>0</v>
      </c>
      <c r="BM32" s="121">
        <f t="shared" si="21"/>
        <v>0</v>
      </c>
      <c r="BN32" s="121">
        <f t="shared" si="21"/>
        <v>0</v>
      </c>
      <c r="BO32" s="121">
        <f t="shared" si="21"/>
        <v>0</v>
      </c>
      <c r="BP32" s="121">
        <f t="shared" si="21"/>
        <v>427965</v>
      </c>
      <c r="BQ32" s="121">
        <f t="shared" si="21"/>
        <v>105015</v>
      </c>
      <c r="BR32" s="121">
        <f t="shared" si="21"/>
        <v>31116</v>
      </c>
      <c r="BS32" s="121">
        <f t="shared" si="21"/>
        <v>35005</v>
      </c>
      <c r="BT32" s="121">
        <f t="shared" si="21"/>
        <v>27226</v>
      </c>
      <c r="BU32" s="121">
        <f t="shared" si="21"/>
        <v>11668</v>
      </c>
      <c r="BV32" s="121">
        <f t="shared" si="21"/>
        <v>210286</v>
      </c>
      <c r="BW32" s="121">
        <f t="shared" si="21"/>
        <v>1766</v>
      </c>
      <c r="BX32" s="121">
        <f t="shared" si="20"/>
        <v>206754</v>
      </c>
      <c r="BY32" s="121">
        <f t="shared" si="20"/>
        <v>1766</v>
      </c>
      <c r="BZ32" s="121">
        <f t="shared" si="20"/>
        <v>0</v>
      </c>
      <c r="CA32" s="121">
        <f t="shared" si="20"/>
        <v>112664</v>
      </c>
      <c r="CB32" s="121">
        <f t="shared" si="20"/>
        <v>70452</v>
      </c>
      <c r="CC32" s="121">
        <f t="shared" si="20"/>
        <v>26819</v>
      </c>
      <c r="CD32" s="121">
        <f t="shared" si="20"/>
        <v>15143</v>
      </c>
      <c r="CE32" s="121">
        <f t="shared" si="20"/>
        <v>250</v>
      </c>
      <c r="CF32" s="121">
        <f t="shared" si="20"/>
        <v>128120</v>
      </c>
      <c r="CG32" s="121">
        <f t="shared" si="20"/>
        <v>0</v>
      </c>
      <c r="CH32" s="121">
        <f t="shared" si="20"/>
        <v>0</v>
      </c>
      <c r="CI32" s="121">
        <f t="shared" si="20"/>
        <v>427965</v>
      </c>
    </row>
    <row r="33" spans="1:87" s="136" customFormat="1" ht="13.5" customHeight="1" x14ac:dyDescent="0.15">
      <c r="A33" s="119" t="s">
        <v>23</v>
      </c>
      <c r="B33" s="120" t="s">
        <v>418</v>
      </c>
      <c r="C33" s="119" t="s">
        <v>419</v>
      </c>
      <c r="D33" s="121">
        <f t="shared" si="5"/>
        <v>0</v>
      </c>
      <c r="E33" s="121">
        <f t="shared" si="6"/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 t="shared" si="7"/>
        <v>67778</v>
      </c>
      <c r="M33" s="121">
        <f t="shared" si="8"/>
        <v>6370</v>
      </c>
      <c r="N33" s="121">
        <v>6226</v>
      </c>
      <c r="O33" s="121">
        <v>0</v>
      </c>
      <c r="P33" s="121">
        <v>0</v>
      </c>
      <c r="Q33" s="121">
        <v>144</v>
      </c>
      <c r="R33" s="121">
        <f t="shared" si="9"/>
        <v>61408</v>
      </c>
      <c r="S33" s="121">
        <v>60504</v>
      </c>
      <c r="T33" s="121">
        <v>904</v>
      </c>
      <c r="U33" s="121">
        <v>0</v>
      </c>
      <c r="V33" s="121">
        <v>0</v>
      </c>
      <c r="W33" s="121">
        <f t="shared" si="10"/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98435</v>
      </c>
      <c r="AC33" s="121">
        <v>0</v>
      </c>
      <c r="AD33" s="121">
        <v>0</v>
      </c>
      <c r="AE33" s="121">
        <f t="shared" si="11"/>
        <v>67778</v>
      </c>
      <c r="AF33" s="121">
        <f t="shared" si="12"/>
        <v>0</v>
      </c>
      <c r="AG33" s="121">
        <f t="shared" si="13"/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 t="shared" si="14"/>
        <v>0</v>
      </c>
      <c r="AO33" s="121">
        <f t="shared" si="15"/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 t="shared" si="16"/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 t="shared" si="17"/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15027</v>
      </c>
      <c r="BE33" s="121">
        <v>0</v>
      </c>
      <c r="BF33" s="121">
        <v>0</v>
      </c>
      <c r="BG33" s="121">
        <f t="shared" si="18"/>
        <v>0</v>
      </c>
      <c r="BH33" s="121">
        <f t="shared" ref="BH33:BW58" si="22">SUM(D33,AF33)</f>
        <v>0</v>
      </c>
      <c r="BI33" s="121">
        <f t="shared" si="22"/>
        <v>0</v>
      </c>
      <c r="BJ33" s="121">
        <f t="shared" si="22"/>
        <v>0</v>
      </c>
      <c r="BK33" s="121">
        <f t="shared" si="22"/>
        <v>0</v>
      </c>
      <c r="BL33" s="121">
        <f t="shared" si="22"/>
        <v>0</v>
      </c>
      <c r="BM33" s="121">
        <f t="shared" si="22"/>
        <v>0</v>
      </c>
      <c r="BN33" s="121">
        <f t="shared" si="22"/>
        <v>0</v>
      </c>
      <c r="BO33" s="121">
        <f t="shared" si="22"/>
        <v>0</v>
      </c>
      <c r="BP33" s="121">
        <f t="shared" si="22"/>
        <v>67778</v>
      </c>
      <c r="BQ33" s="121">
        <f t="shared" si="22"/>
        <v>6370</v>
      </c>
      <c r="BR33" s="121">
        <f t="shared" si="22"/>
        <v>6226</v>
      </c>
      <c r="BS33" s="121">
        <f t="shared" si="22"/>
        <v>0</v>
      </c>
      <c r="BT33" s="121">
        <f t="shared" si="22"/>
        <v>0</v>
      </c>
      <c r="BU33" s="121">
        <f t="shared" si="22"/>
        <v>144</v>
      </c>
      <c r="BV33" s="121">
        <f t="shared" si="22"/>
        <v>61408</v>
      </c>
      <c r="BW33" s="121">
        <f t="shared" si="22"/>
        <v>60504</v>
      </c>
      <c r="BX33" s="121">
        <f t="shared" si="20"/>
        <v>904</v>
      </c>
      <c r="BY33" s="121">
        <f t="shared" si="20"/>
        <v>0</v>
      </c>
      <c r="BZ33" s="121">
        <f t="shared" si="20"/>
        <v>0</v>
      </c>
      <c r="CA33" s="121">
        <f t="shared" si="20"/>
        <v>0</v>
      </c>
      <c r="CB33" s="121">
        <f t="shared" si="20"/>
        <v>0</v>
      </c>
      <c r="CC33" s="121">
        <f t="shared" si="20"/>
        <v>0</v>
      </c>
      <c r="CD33" s="121">
        <f t="shared" si="20"/>
        <v>0</v>
      </c>
      <c r="CE33" s="121">
        <f t="shared" si="20"/>
        <v>0</v>
      </c>
      <c r="CF33" s="121">
        <f t="shared" si="20"/>
        <v>113462</v>
      </c>
      <c r="CG33" s="121">
        <f t="shared" si="20"/>
        <v>0</v>
      </c>
      <c r="CH33" s="121">
        <f t="shared" si="20"/>
        <v>0</v>
      </c>
      <c r="CI33" s="121">
        <f t="shared" si="20"/>
        <v>67778</v>
      </c>
    </row>
    <row r="34" spans="1:87" s="136" customFormat="1" ht="13.5" customHeight="1" x14ac:dyDescent="0.15">
      <c r="A34" s="119" t="s">
        <v>23</v>
      </c>
      <c r="B34" s="120" t="s">
        <v>423</v>
      </c>
      <c r="C34" s="119" t="s">
        <v>424</v>
      </c>
      <c r="D34" s="121">
        <f t="shared" si="5"/>
        <v>0</v>
      </c>
      <c r="E34" s="121">
        <f t="shared" si="6"/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 t="shared" si="7"/>
        <v>73161</v>
      </c>
      <c r="M34" s="121">
        <f t="shared" si="8"/>
        <v>15816</v>
      </c>
      <c r="N34" s="121">
        <v>12780</v>
      </c>
      <c r="O34" s="121">
        <v>0</v>
      </c>
      <c r="P34" s="121">
        <v>0</v>
      </c>
      <c r="Q34" s="121">
        <v>3036</v>
      </c>
      <c r="R34" s="121">
        <f t="shared" si="9"/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 t="shared" si="10"/>
        <v>57345</v>
      </c>
      <c r="X34" s="121">
        <v>48658</v>
      </c>
      <c r="Y34" s="121">
        <v>8687</v>
      </c>
      <c r="Z34" s="121">
        <v>0</v>
      </c>
      <c r="AA34" s="121">
        <v>0</v>
      </c>
      <c r="AB34" s="121">
        <v>112039</v>
      </c>
      <c r="AC34" s="121">
        <v>0</v>
      </c>
      <c r="AD34" s="121">
        <v>39555</v>
      </c>
      <c r="AE34" s="121">
        <f t="shared" si="11"/>
        <v>112716</v>
      </c>
      <c r="AF34" s="121">
        <f t="shared" si="12"/>
        <v>0</v>
      </c>
      <c r="AG34" s="121">
        <f t="shared" si="13"/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 t="shared" si="14"/>
        <v>0</v>
      </c>
      <c r="AO34" s="121">
        <f t="shared" si="15"/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 t="shared" si="16"/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 t="shared" si="17"/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53638</v>
      </c>
      <c r="BE34" s="121">
        <v>0</v>
      </c>
      <c r="BF34" s="121">
        <v>0</v>
      </c>
      <c r="BG34" s="121">
        <f t="shared" si="18"/>
        <v>0</v>
      </c>
      <c r="BH34" s="121">
        <f t="shared" si="22"/>
        <v>0</v>
      </c>
      <c r="BI34" s="121">
        <f t="shared" si="22"/>
        <v>0</v>
      </c>
      <c r="BJ34" s="121">
        <f t="shared" si="22"/>
        <v>0</v>
      </c>
      <c r="BK34" s="121">
        <f t="shared" si="22"/>
        <v>0</v>
      </c>
      <c r="BL34" s="121">
        <f t="shared" si="22"/>
        <v>0</v>
      </c>
      <c r="BM34" s="121">
        <f t="shared" si="22"/>
        <v>0</v>
      </c>
      <c r="BN34" s="121">
        <f t="shared" si="22"/>
        <v>0</v>
      </c>
      <c r="BO34" s="121">
        <f t="shared" si="22"/>
        <v>0</v>
      </c>
      <c r="BP34" s="121">
        <f t="shared" si="22"/>
        <v>73161</v>
      </c>
      <c r="BQ34" s="121">
        <f t="shared" si="22"/>
        <v>15816</v>
      </c>
      <c r="BR34" s="121">
        <f t="shared" si="22"/>
        <v>12780</v>
      </c>
      <c r="BS34" s="121">
        <f t="shared" si="22"/>
        <v>0</v>
      </c>
      <c r="BT34" s="121">
        <f t="shared" si="22"/>
        <v>0</v>
      </c>
      <c r="BU34" s="121">
        <f t="shared" si="22"/>
        <v>3036</v>
      </c>
      <c r="BV34" s="121">
        <f t="shared" si="22"/>
        <v>0</v>
      </c>
      <c r="BW34" s="121">
        <f t="shared" si="22"/>
        <v>0</v>
      </c>
      <c r="BX34" s="121">
        <f t="shared" si="20"/>
        <v>0</v>
      </c>
      <c r="BY34" s="121">
        <f t="shared" si="20"/>
        <v>0</v>
      </c>
      <c r="BZ34" s="121">
        <f t="shared" si="20"/>
        <v>0</v>
      </c>
      <c r="CA34" s="121">
        <f t="shared" si="20"/>
        <v>57345</v>
      </c>
      <c r="CB34" s="121">
        <f t="shared" si="20"/>
        <v>48658</v>
      </c>
      <c r="CC34" s="121">
        <f t="shared" si="20"/>
        <v>8687</v>
      </c>
      <c r="CD34" s="121">
        <f t="shared" si="20"/>
        <v>0</v>
      </c>
      <c r="CE34" s="121">
        <f t="shared" si="20"/>
        <v>0</v>
      </c>
      <c r="CF34" s="121">
        <f t="shared" si="20"/>
        <v>165677</v>
      </c>
      <c r="CG34" s="121">
        <f t="shared" si="20"/>
        <v>0</v>
      </c>
      <c r="CH34" s="121">
        <f t="shared" si="20"/>
        <v>39555</v>
      </c>
      <c r="CI34" s="121">
        <f t="shared" si="20"/>
        <v>112716</v>
      </c>
    </row>
    <row r="35" spans="1:87" s="136" customFormat="1" ht="13.5" customHeight="1" x14ac:dyDescent="0.15">
      <c r="A35" s="119" t="s">
        <v>23</v>
      </c>
      <c r="B35" s="120" t="s">
        <v>426</v>
      </c>
      <c r="C35" s="119" t="s">
        <v>427</v>
      </c>
      <c r="D35" s="121">
        <f t="shared" si="5"/>
        <v>286</v>
      </c>
      <c r="E35" s="121">
        <f t="shared" si="6"/>
        <v>286</v>
      </c>
      <c r="F35" s="121">
        <v>286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 t="shared" si="7"/>
        <v>40464</v>
      </c>
      <c r="M35" s="121">
        <f t="shared" si="8"/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 t="shared" si="9"/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 t="shared" si="10"/>
        <v>40464</v>
      </c>
      <c r="X35" s="121">
        <v>36129</v>
      </c>
      <c r="Y35" s="121">
        <v>2332</v>
      </c>
      <c r="Z35" s="121">
        <v>2003</v>
      </c>
      <c r="AA35" s="121">
        <v>0</v>
      </c>
      <c r="AB35" s="121">
        <v>50181</v>
      </c>
      <c r="AC35" s="121">
        <v>0</v>
      </c>
      <c r="AD35" s="121">
        <v>0</v>
      </c>
      <c r="AE35" s="121">
        <f t="shared" si="11"/>
        <v>40750</v>
      </c>
      <c r="AF35" s="121">
        <f t="shared" si="12"/>
        <v>0</v>
      </c>
      <c r="AG35" s="121">
        <f t="shared" si="13"/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 t="shared" si="14"/>
        <v>0</v>
      </c>
      <c r="AO35" s="121">
        <f t="shared" si="15"/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 t="shared" si="16"/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 t="shared" si="17"/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29471</v>
      </c>
      <c r="BE35" s="121">
        <v>0</v>
      </c>
      <c r="BF35" s="121">
        <v>0</v>
      </c>
      <c r="BG35" s="121">
        <f t="shared" si="18"/>
        <v>0</v>
      </c>
      <c r="BH35" s="121">
        <f t="shared" si="22"/>
        <v>286</v>
      </c>
      <c r="BI35" s="121">
        <f t="shared" si="22"/>
        <v>286</v>
      </c>
      <c r="BJ35" s="121">
        <f t="shared" si="22"/>
        <v>286</v>
      </c>
      <c r="BK35" s="121">
        <f t="shared" si="22"/>
        <v>0</v>
      </c>
      <c r="BL35" s="121">
        <f t="shared" si="22"/>
        <v>0</v>
      </c>
      <c r="BM35" s="121">
        <f t="shared" si="22"/>
        <v>0</v>
      </c>
      <c r="BN35" s="121">
        <f t="shared" si="22"/>
        <v>0</v>
      </c>
      <c r="BO35" s="121">
        <f t="shared" si="22"/>
        <v>0</v>
      </c>
      <c r="BP35" s="121">
        <f t="shared" si="22"/>
        <v>40464</v>
      </c>
      <c r="BQ35" s="121">
        <f t="shared" si="22"/>
        <v>0</v>
      </c>
      <c r="BR35" s="121">
        <f t="shared" si="22"/>
        <v>0</v>
      </c>
      <c r="BS35" s="121">
        <f t="shared" si="22"/>
        <v>0</v>
      </c>
      <c r="BT35" s="121">
        <f t="shared" si="22"/>
        <v>0</v>
      </c>
      <c r="BU35" s="121">
        <f t="shared" si="22"/>
        <v>0</v>
      </c>
      <c r="BV35" s="121">
        <f t="shared" si="22"/>
        <v>0</v>
      </c>
      <c r="BW35" s="121">
        <f t="shared" si="22"/>
        <v>0</v>
      </c>
      <c r="BX35" s="121">
        <f t="shared" si="20"/>
        <v>0</v>
      </c>
      <c r="BY35" s="121">
        <f t="shared" si="20"/>
        <v>0</v>
      </c>
      <c r="BZ35" s="121">
        <f t="shared" si="20"/>
        <v>0</v>
      </c>
      <c r="CA35" s="121">
        <f t="shared" si="20"/>
        <v>40464</v>
      </c>
      <c r="CB35" s="121">
        <f t="shared" si="20"/>
        <v>36129</v>
      </c>
      <c r="CC35" s="121">
        <f t="shared" si="20"/>
        <v>2332</v>
      </c>
      <c r="CD35" s="121">
        <f t="shared" si="20"/>
        <v>2003</v>
      </c>
      <c r="CE35" s="121">
        <f t="shared" si="20"/>
        <v>0</v>
      </c>
      <c r="CF35" s="121">
        <f t="shared" si="20"/>
        <v>79652</v>
      </c>
      <c r="CG35" s="121">
        <f t="shared" si="20"/>
        <v>0</v>
      </c>
      <c r="CH35" s="121">
        <f t="shared" si="20"/>
        <v>0</v>
      </c>
      <c r="CI35" s="121">
        <f t="shared" si="20"/>
        <v>40750</v>
      </c>
    </row>
    <row r="36" spans="1:87" s="136" customFormat="1" ht="13.5" customHeight="1" x14ac:dyDescent="0.15">
      <c r="A36" s="119" t="s">
        <v>23</v>
      </c>
      <c r="B36" s="120" t="s">
        <v>429</v>
      </c>
      <c r="C36" s="119" t="s">
        <v>430</v>
      </c>
      <c r="D36" s="121">
        <f t="shared" si="5"/>
        <v>0</v>
      </c>
      <c r="E36" s="121">
        <f t="shared" si="6"/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 t="shared" si="7"/>
        <v>24870</v>
      </c>
      <c r="M36" s="121">
        <f t="shared" si="8"/>
        <v>5865</v>
      </c>
      <c r="N36" s="121">
        <v>0</v>
      </c>
      <c r="O36" s="121">
        <v>5805</v>
      </c>
      <c r="P36" s="121">
        <v>0</v>
      </c>
      <c r="Q36" s="121">
        <v>60</v>
      </c>
      <c r="R36" s="121">
        <f t="shared" si="9"/>
        <v>3067</v>
      </c>
      <c r="S36" s="121">
        <v>3067</v>
      </c>
      <c r="T36" s="121">
        <v>0</v>
      </c>
      <c r="U36" s="121">
        <v>0</v>
      </c>
      <c r="V36" s="121">
        <v>0</v>
      </c>
      <c r="W36" s="121">
        <f t="shared" si="10"/>
        <v>15938</v>
      </c>
      <c r="X36" s="121">
        <v>8619</v>
      </c>
      <c r="Y36" s="121">
        <v>5791</v>
      </c>
      <c r="Z36" s="121">
        <v>1528</v>
      </c>
      <c r="AA36" s="121">
        <v>0</v>
      </c>
      <c r="AB36" s="121">
        <v>94793</v>
      </c>
      <c r="AC36" s="121">
        <v>0</v>
      </c>
      <c r="AD36" s="121">
        <v>0</v>
      </c>
      <c r="AE36" s="121">
        <f t="shared" si="11"/>
        <v>24870</v>
      </c>
      <c r="AF36" s="121">
        <f t="shared" si="12"/>
        <v>0</v>
      </c>
      <c r="AG36" s="121">
        <f t="shared" si="13"/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 t="shared" si="14"/>
        <v>0</v>
      </c>
      <c r="AO36" s="121">
        <f t="shared" si="15"/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 t="shared" si="16"/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 t="shared" si="17"/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16583</v>
      </c>
      <c r="BE36" s="121">
        <v>0</v>
      </c>
      <c r="BF36" s="121">
        <v>0</v>
      </c>
      <c r="BG36" s="121">
        <f t="shared" si="18"/>
        <v>0</v>
      </c>
      <c r="BH36" s="121">
        <f t="shared" si="22"/>
        <v>0</v>
      </c>
      <c r="BI36" s="121">
        <f t="shared" si="22"/>
        <v>0</v>
      </c>
      <c r="BJ36" s="121">
        <f t="shared" si="22"/>
        <v>0</v>
      </c>
      <c r="BK36" s="121">
        <f t="shared" si="22"/>
        <v>0</v>
      </c>
      <c r="BL36" s="121">
        <f t="shared" si="22"/>
        <v>0</v>
      </c>
      <c r="BM36" s="121">
        <f t="shared" si="22"/>
        <v>0</v>
      </c>
      <c r="BN36" s="121">
        <f t="shared" si="22"/>
        <v>0</v>
      </c>
      <c r="BO36" s="121">
        <f t="shared" si="22"/>
        <v>0</v>
      </c>
      <c r="BP36" s="121">
        <f t="shared" si="22"/>
        <v>24870</v>
      </c>
      <c r="BQ36" s="121">
        <f t="shared" si="22"/>
        <v>5865</v>
      </c>
      <c r="BR36" s="121">
        <f t="shared" si="22"/>
        <v>0</v>
      </c>
      <c r="BS36" s="121">
        <f t="shared" si="22"/>
        <v>5805</v>
      </c>
      <c r="BT36" s="121">
        <f t="shared" si="22"/>
        <v>0</v>
      </c>
      <c r="BU36" s="121">
        <f t="shared" si="22"/>
        <v>60</v>
      </c>
      <c r="BV36" s="121">
        <f t="shared" si="22"/>
        <v>3067</v>
      </c>
      <c r="BW36" s="121">
        <f t="shared" si="22"/>
        <v>3067</v>
      </c>
      <c r="BX36" s="121">
        <f t="shared" si="20"/>
        <v>0</v>
      </c>
      <c r="BY36" s="121">
        <f t="shared" si="20"/>
        <v>0</v>
      </c>
      <c r="BZ36" s="121">
        <f t="shared" si="20"/>
        <v>0</v>
      </c>
      <c r="CA36" s="121">
        <f t="shared" si="20"/>
        <v>15938</v>
      </c>
      <c r="CB36" s="121">
        <f t="shared" si="20"/>
        <v>8619</v>
      </c>
      <c r="CC36" s="121">
        <f t="shared" si="20"/>
        <v>5791</v>
      </c>
      <c r="CD36" s="121">
        <f t="shared" si="20"/>
        <v>1528</v>
      </c>
      <c r="CE36" s="121">
        <f t="shared" si="20"/>
        <v>0</v>
      </c>
      <c r="CF36" s="121">
        <f t="shared" si="20"/>
        <v>111376</v>
      </c>
      <c r="CG36" s="121">
        <f t="shared" si="20"/>
        <v>0</v>
      </c>
      <c r="CH36" s="121">
        <f t="shared" si="20"/>
        <v>0</v>
      </c>
      <c r="CI36" s="121">
        <f t="shared" si="20"/>
        <v>24870</v>
      </c>
    </row>
    <row r="37" spans="1:87" s="136" customFormat="1" ht="13.5" customHeight="1" x14ac:dyDescent="0.15">
      <c r="A37" s="119" t="s">
        <v>23</v>
      </c>
      <c r="B37" s="120" t="s">
        <v>432</v>
      </c>
      <c r="C37" s="119" t="s">
        <v>433</v>
      </c>
      <c r="D37" s="121">
        <f t="shared" si="5"/>
        <v>0</v>
      </c>
      <c r="E37" s="121">
        <f t="shared" si="6"/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 t="shared" si="7"/>
        <v>275255</v>
      </c>
      <c r="M37" s="121">
        <f t="shared" si="8"/>
        <v>10072</v>
      </c>
      <c r="N37" s="121">
        <v>5371</v>
      </c>
      <c r="O37" s="121">
        <v>0</v>
      </c>
      <c r="P37" s="121">
        <v>4701</v>
      </c>
      <c r="Q37" s="121">
        <v>0</v>
      </c>
      <c r="R37" s="121">
        <f t="shared" si="9"/>
        <v>13112</v>
      </c>
      <c r="S37" s="121">
        <v>0</v>
      </c>
      <c r="T37" s="121">
        <v>13112</v>
      </c>
      <c r="U37" s="121">
        <v>0</v>
      </c>
      <c r="V37" s="121">
        <v>0</v>
      </c>
      <c r="W37" s="121">
        <f t="shared" si="10"/>
        <v>252071</v>
      </c>
      <c r="X37" s="121">
        <v>224650</v>
      </c>
      <c r="Y37" s="121">
        <v>16253</v>
      </c>
      <c r="Z37" s="121">
        <v>977</v>
      </c>
      <c r="AA37" s="121">
        <v>10191</v>
      </c>
      <c r="AB37" s="121">
        <v>74424</v>
      </c>
      <c r="AC37" s="121">
        <v>0</v>
      </c>
      <c r="AD37" s="121">
        <v>0</v>
      </c>
      <c r="AE37" s="121">
        <f t="shared" si="11"/>
        <v>275255</v>
      </c>
      <c r="AF37" s="121">
        <f t="shared" si="12"/>
        <v>0</v>
      </c>
      <c r="AG37" s="121">
        <f t="shared" si="13"/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 t="shared" si="14"/>
        <v>8422</v>
      </c>
      <c r="AO37" s="121">
        <f t="shared" si="15"/>
        <v>4064</v>
      </c>
      <c r="AP37" s="121">
        <v>4064</v>
      </c>
      <c r="AQ37" s="121">
        <v>0</v>
      </c>
      <c r="AR37" s="121">
        <v>0</v>
      </c>
      <c r="AS37" s="121">
        <v>0</v>
      </c>
      <c r="AT37" s="121">
        <f t="shared" si="16"/>
        <v>4358</v>
      </c>
      <c r="AU37" s="121">
        <v>0</v>
      </c>
      <c r="AV37" s="121">
        <v>0</v>
      </c>
      <c r="AW37" s="121">
        <v>4358</v>
      </c>
      <c r="AX37" s="121">
        <v>0</v>
      </c>
      <c r="AY37" s="121">
        <f t="shared" si="17"/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92972</v>
      </c>
      <c r="BE37" s="121">
        <v>0</v>
      </c>
      <c r="BF37" s="121">
        <v>0</v>
      </c>
      <c r="BG37" s="121">
        <f t="shared" si="18"/>
        <v>8422</v>
      </c>
      <c r="BH37" s="121">
        <f t="shared" si="22"/>
        <v>0</v>
      </c>
      <c r="BI37" s="121">
        <f t="shared" si="22"/>
        <v>0</v>
      </c>
      <c r="BJ37" s="121">
        <f t="shared" si="22"/>
        <v>0</v>
      </c>
      <c r="BK37" s="121">
        <f t="shared" si="22"/>
        <v>0</v>
      </c>
      <c r="BL37" s="121">
        <f t="shared" si="22"/>
        <v>0</v>
      </c>
      <c r="BM37" s="121">
        <f t="shared" si="22"/>
        <v>0</v>
      </c>
      <c r="BN37" s="121">
        <f t="shared" si="22"/>
        <v>0</v>
      </c>
      <c r="BO37" s="121">
        <f t="shared" si="22"/>
        <v>0</v>
      </c>
      <c r="BP37" s="121">
        <f t="shared" si="22"/>
        <v>283677</v>
      </c>
      <c r="BQ37" s="121">
        <f t="shared" si="22"/>
        <v>14136</v>
      </c>
      <c r="BR37" s="121">
        <f t="shared" si="22"/>
        <v>9435</v>
      </c>
      <c r="BS37" s="121">
        <f t="shared" si="22"/>
        <v>0</v>
      </c>
      <c r="BT37" s="121">
        <f t="shared" si="22"/>
        <v>4701</v>
      </c>
      <c r="BU37" s="121">
        <f t="shared" si="22"/>
        <v>0</v>
      </c>
      <c r="BV37" s="121">
        <f t="shared" si="22"/>
        <v>17470</v>
      </c>
      <c r="BW37" s="121">
        <f t="shared" si="22"/>
        <v>0</v>
      </c>
      <c r="BX37" s="121">
        <f t="shared" si="20"/>
        <v>13112</v>
      </c>
      <c r="BY37" s="121">
        <f t="shared" si="20"/>
        <v>4358</v>
      </c>
      <c r="BZ37" s="121">
        <f t="shared" si="20"/>
        <v>0</v>
      </c>
      <c r="CA37" s="121">
        <f t="shared" si="20"/>
        <v>252071</v>
      </c>
      <c r="CB37" s="121">
        <f t="shared" si="20"/>
        <v>224650</v>
      </c>
      <c r="CC37" s="121">
        <f t="shared" si="20"/>
        <v>16253</v>
      </c>
      <c r="CD37" s="121">
        <f t="shared" ref="CC37:CI58" si="23">SUM(Z37,BB37)</f>
        <v>977</v>
      </c>
      <c r="CE37" s="121">
        <f t="shared" si="23"/>
        <v>10191</v>
      </c>
      <c r="CF37" s="121">
        <f t="shared" si="23"/>
        <v>167396</v>
      </c>
      <c r="CG37" s="121">
        <f t="shared" si="23"/>
        <v>0</v>
      </c>
      <c r="CH37" s="121">
        <f t="shared" si="23"/>
        <v>0</v>
      </c>
      <c r="CI37" s="121">
        <f t="shared" si="23"/>
        <v>283677</v>
      </c>
    </row>
    <row r="38" spans="1:87" s="136" customFormat="1" ht="13.5" customHeight="1" x14ac:dyDescent="0.15">
      <c r="A38" s="119" t="s">
        <v>23</v>
      </c>
      <c r="B38" s="120" t="s">
        <v>435</v>
      </c>
      <c r="C38" s="119" t="s">
        <v>436</v>
      </c>
      <c r="D38" s="121">
        <f t="shared" si="5"/>
        <v>0</v>
      </c>
      <c r="E38" s="121">
        <f t="shared" si="6"/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 t="shared" si="7"/>
        <v>147724</v>
      </c>
      <c r="M38" s="121">
        <f t="shared" si="8"/>
        <v>16975</v>
      </c>
      <c r="N38" s="121">
        <v>16975</v>
      </c>
      <c r="O38" s="121">
        <v>0</v>
      </c>
      <c r="P38" s="121">
        <v>0</v>
      </c>
      <c r="Q38" s="121">
        <v>0</v>
      </c>
      <c r="R38" s="121">
        <f t="shared" si="9"/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 t="shared" si="10"/>
        <v>130749</v>
      </c>
      <c r="X38" s="121">
        <v>89104</v>
      </c>
      <c r="Y38" s="121">
        <v>29394</v>
      </c>
      <c r="Z38" s="121">
        <v>6210</v>
      </c>
      <c r="AA38" s="121">
        <v>6041</v>
      </c>
      <c r="AB38" s="121">
        <v>75556</v>
      </c>
      <c r="AC38" s="121">
        <v>0</v>
      </c>
      <c r="AD38" s="121">
        <v>0</v>
      </c>
      <c r="AE38" s="121">
        <f t="shared" si="11"/>
        <v>147724</v>
      </c>
      <c r="AF38" s="121">
        <f t="shared" si="12"/>
        <v>0</v>
      </c>
      <c r="AG38" s="121">
        <f t="shared" si="13"/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 t="shared" si="14"/>
        <v>11316</v>
      </c>
      <c r="AO38" s="121">
        <f t="shared" si="15"/>
        <v>11316</v>
      </c>
      <c r="AP38" s="121">
        <v>11316</v>
      </c>
      <c r="AQ38" s="121">
        <v>0</v>
      </c>
      <c r="AR38" s="121">
        <v>0</v>
      </c>
      <c r="AS38" s="121">
        <v>0</v>
      </c>
      <c r="AT38" s="121">
        <f t="shared" si="16"/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 t="shared" si="17"/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84638</v>
      </c>
      <c r="BE38" s="121">
        <v>0</v>
      </c>
      <c r="BF38" s="121">
        <v>0</v>
      </c>
      <c r="BG38" s="121">
        <f t="shared" si="18"/>
        <v>11316</v>
      </c>
      <c r="BH38" s="121">
        <f t="shared" si="22"/>
        <v>0</v>
      </c>
      <c r="BI38" s="121">
        <f t="shared" si="22"/>
        <v>0</v>
      </c>
      <c r="BJ38" s="121">
        <f t="shared" si="22"/>
        <v>0</v>
      </c>
      <c r="BK38" s="121">
        <f t="shared" si="22"/>
        <v>0</v>
      </c>
      <c r="BL38" s="121">
        <f t="shared" si="22"/>
        <v>0</v>
      </c>
      <c r="BM38" s="121">
        <f t="shared" si="22"/>
        <v>0</v>
      </c>
      <c r="BN38" s="121">
        <f t="shared" si="22"/>
        <v>0</v>
      </c>
      <c r="BO38" s="121">
        <f t="shared" si="22"/>
        <v>0</v>
      </c>
      <c r="BP38" s="121">
        <f t="shared" si="22"/>
        <v>159040</v>
      </c>
      <c r="BQ38" s="121">
        <f t="shared" si="22"/>
        <v>28291</v>
      </c>
      <c r="BR38" s="121">
        <f t="shared" si="22"/>
        <v>28291</v>
      </c>
      <c r="BS38" s="121">
        <f t="shared" si="22"/>
        <v>0</v>
      </c>
      <c r="BT38" s="121">
        <f t="shared" si="22"/>
        <v>0</v>
      </c>
      <c r="BU38" s="121">
        <f t="shared" si="22"/>
        <v>0</v>
      </c>
      <c r="BV38" s="121">
        <f t="shared" si="22"/>
        <v>0</v>
      </c>
      <c r="BW38" s="121">
        <f t="shared" si="22"/>
        <v>0</v>
      </c>
      <c r="BX38" s="121">
        <f t="shared" ref="BX38:CB58" si="24">SUM(T38,AV38)</f>
        <v>0</v>
      </c>
      <c r="BY38" s="121">
        <f t="shared" si="24"/>
        <v>0</v>
      </c>
      <c r="BZ38" s="121">
        <f t="shared" si="24"/>
        <v>0</v>
      </c>
      <c r="CA38" s="121">
        <f t="shared" si="24"/>
        <v>130749</v>
      </c>
      <c r="CB38" s="121">
        <f t="shared" si="24"/>
        <v>89104</v>
      </c>
      <c r="CC38" s="121">
        <f t="shared" si="23"/>
        <v>29394</v>
      </c>
      <c r="CD38" s="121">
        <f t="shared" si="23"/>
        <v>6210</v>
      </c>
      <c r="CE38" s="121">
        <f t="shared" si="23"/>
        <v>6041</v>
      </c>
      <c r="CF38" s="121">
        <f t="shared" si="23"/>
        <v>160194</v>
      </c>
      <c r="CG38" s="121">
        <f t="shared" si="23"/>
        <v>0</v>
      </c>
      <c r="CH38" s="121">
        <f t="shared" si="23"/>
        <v>0</v>
      </c>
      <c r="CI38" s="121">
        <f t="shared" si="23"/>
        <v>159040</v>
      </c>
    </row>
    <row r="39" spans="1:87" s="136" customFormat="1" ht="13.5" customHeight="1" x14ac:dyDescent="0.15">
      <c r="A39" s="119" t="s">
        <v>23</v>
      </c>
      <c r="B39" s="120" t="s">
        <v>438</v>
      </c>
      <c r="C39" s="119" t="s">
        <v>439</v>
      </c>
      <c r="D39" s="121">
        <f t="shared" si="5"/>
        <v>0</v>
      </c>
      <c r="E39" s="121">
        <f t="shared" si="6"/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 t="shared" si="7"/>
        <v>130200</v>
      </c>
      <c r="M39" s="121">
        <f t="shared" si="8"/>
        <v>19030</v>
      </c>
      <c r="N39" s="121">
        <v>8921</v>
      </c>
      <c r="O39" s="121">
        <v>0</v>
      </c>
      <c r="P39" s="121">
        <v>10109</v>
      </c>
      <c r="Q39" s="121">
        <v>0</v>
      </c>
      <c r="R39" s="121">
        <f t="shared" si="9"/>
        <v>102241</v>
      </c>
      <c r="S39" s="121">
        <v>102241</v>
      </c>
      <c r="T39" s="121">
        <v>0</v>
      </c>
      <c r="U39" s="121">
        <v>0</v>
      </c>
      <c r="V39" s="121">
        <v>0</v>
      </c>
      <c r="W39" s="121">
        <f t="shared" si="10"/>
        <v>8929</v>
      </c>
      <c r="X39" s="121">
        <v>0</v>
      </c>
      <c r="Y39" s="121">
        <v>0</v>
      </c>
      <c r="Z39" s="121">
        <v>8929</v>
      </c>
      <c r="AA39" s="121">
        <v>0</v>
      </c>
      <c r="AB39" s="121">
        <v>78608</v>
      </c>
      <c r="AC39" s="121">
        <v>0</v>
      </c>
      <c r="AD39" s="121">
        <v>121462</v>
      </c>
      <c r="AE39" s="121">
        <f t="shared" si="11"/>
        <v>251662</v>
      </c>
      <c r="AF39" s="121">
        <f t="shared" si="12"/>
        <v>0</v>
      </c>
      <c r="AG39" s="121">
        <f t="shared" si="13"/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 t="shared" si="14"/>
        <v>0</v>
      </c>
      <c r="AO39" s="121">
        <f t="shared" si="15"/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 t="shared" si="16"/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 t="shared" si="17"/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79083</v>
      </c>
      <c r="BE39" s="121">
        <v>0</v>
      </c>
      <c r="BF39" s="121">
        <v>3804</v>
      </c>
      <c r="BG39" s="121">
        <f t="shared" si="18"/>
        <v>3804</v>
      </c>
      <c r="BH39" s="121">
        <f t="shared" si="22"/>
        <v>0</v>
      </c>
      <c r="BI39" s="121">
        <f t="shared" si="22"/>
        <v>0</v>
      </c>
      <c r="BJ39" s="121">
        <f t="shared" si="22"/>
        <v>0</v>
      </c>
      <c r="BK39" s="121">
        <f t="shared" si="22"/>
        <v>0</v>
      </c>
      <c r="BL39" s="121">
        <f t="shared" si="22"/>
        <v>0</v>
      </c>
      <c r="BM39" s="121">
        <f t="shared" si="22"/>
        <v>0</v>
      </c>
      <c r="BN39" s="121">
        <f t="shared" si="22"/>
        <v>0</v>
      </c>
      <c r="BO39" s="121">
        <f t="shared" si="22"/>
        <v>0</v>
      </c>
      <c r="BP39" s="121">
        <f t="shared" si="22"/>
        <v>130200</v>
      </c>
      <c r="BQ39" s="121">
        <f t="shared" si="22"/>
        <v>19030</v>
      </c>
      <c r="BR39" s="121">
        <f t="shared" si="22"/>
        <v>8921</v>
      </c>
      <c r="BS39" s="121">
        <f t="shared" si="22"/>
        <v>0</v>
      </c>
      <c r="BT39" s="121">
        <f t="shared" si="22"/>
        <v>10109</v>
      </c>
      <c r="BU39" s="121">
        <f t="shared" si="22"/>
        <v>0</v>
      </c>
      <c r="BV39" s="121">
        <f t="shared" si="22"/>
        <v>102241</v>
      </c>
      <c r="BW39" s="121">
        <f t="shared" si="22"/>
        <v>102241</v>
      </c>
      <c r="BX39" s="121">
        <f t="shared" si="24"/>
        <v>0</v>
      </c>
      <c r="BY39" s="121">
        <f t="shared" si="24"/>
        <v>0</v>
      </c>
      <c r="BZ39" s="121">
        <f t="shared" si="24"/>
        <v>0</v>
      </c>
      <c r="CA39" s="121">
        <f t="shared" si="24"/>
        <v>8929</v>
      </c>
      <c r="CB39" s="121">
        <f t="shared" si="24"/>
        <v>0</v>
      </c>
      <c r="CC39" s="121">
        <f t="shared" si="23"/>
        <v>0</v>
      </c>
      <c r="CD39" s="121">
        <f t="shared" si="23"/>
        <v>8929</v>
      </c>
      <c r="CE39" s="121">
        <f t="shared" si="23"/>
        <v>0</v>
      </c>
      <c r="CF39" s="121">
        <f t="shared" si="23"/>
        <v>157691</v>
      </c>
      <c r="CG39" s="121">
        <f t="shared" si="23"/>
        <v>0</v>
      </c>
      <c r="CH39" s="121">
        <f t="shared" si="23"/>
        <v>125266</v>
      </c>
      <c r="CI39" s="121">
        <f t="shared" si="23"/>
        <v>255466</v>
      </c>
    </row>
    <row r="40" spans="1:87" s="136" customFormat="1" ht="13.5" customHeight="1" x14ac:dyDescent="0.15">
      <c r="A40" s="119" t="s">
        <v>23</v>
      </c>
      <c r="B40" s="120" t="s">
        <v>441</v>
      </c>
      <c r="C40" s="119" t="s">
        <v>442</v>
      </c>
      <c r="D40" s="121">
        <f t="shared" si="5"/>
        <v>0</v>
      </c>
      <c r="E40" s="121">
        <f t="shared" si="6"/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 t="shared" si="7"/>
        <v>134323</v>
      </c>
      <c r="M40" s="121">
        <f t="shared" si="8"/>
        <v>13601</v>
      </c>
      <c r="N40" s="121">
        <v>13601</v>
      </c>
      <c r="O40" s="121">
        <v>0</v>
      </c>
      <c r="P40" s="121">
        <v>0</v>
      </c>
      <c r="Q40" s="121">
        <v>0</v>
      </c>
      <c r="R40" s="121">
        <f t="shared" si="9"/>
        <v>5619</v>
      </c>
      <c r="S40" s="121">
        <v>0</v>
      </c>
      <c r="T40" s="121">
        <v>5619</v>
      </c>
      <c r="U40" s="121">
        <v>0</v>
      </c>
      <c r="V40" s="121">
        <v>0</v>
      </c>
      <c r="W40" s="121">
        <f t="shared" si="10"/>
        <v>114977</v>
      </c>
      <c r="X40" s="121">
        <v>63291</v>
      </c>
      <c r="Y40" s="121">
        <v>51552</v>
      </c>
      <c r="Z40" s="121">
        <v>134</v>
      </c>
      <c r="AA40" s="121">
        <v>0</v>
      </c>
      <c r="AB40" s="121">
        <v>77083</v>
      </c>
      <c r="AC40" s="121">
        <v>126</v>
      </c>
      <c r="AD40" s="121">
        <v>7599</v>
      </c>
      <c r="AE40" s="121">
        <f t="shared" si="11"/>
        <v>141922</v>
      </c>
      <c r="AF40" s="121">
        <f t="shared" si="12"/>
        <v>0</v>
      </c>
      <c r="AG40" s="121">
        <f t="shared" si="13"/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 t="shared" si="14"/>
        <v>0</v>
      </c>
      <c r="AO40" s="121">
        <f t="shared" si="15"/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 t="shared" si="16"/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 t="shared" si="17"/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14420</v>
      </c>
      <c r="BE40" s="121">
        <v>0</v>
      </c>
      <c r="BF40" s="121">
        <v>0</v>
      </c>
      <c r="BG40" s="121">
        <f t="shared" si="18"/>
        <v>0</v>
      </c>
      <c r="BH40" s="121">
        <f t="shared" si="22"/>
        <v>0</v>
      </c>
      <c r="BI40" s="121">
        <f t="shared" si="22"/>
        <v>0</v>
      </c>
      <c r="BJ40" s="121">
        <f t="shared" si="22"/>
        <v>0</v>
      </c>
      <c r="BK40" s="121">
        <f t="shared" si="22"/>
        <v>0</v>
      </c>
      <c r="BL40" s="121">
        <f t="shared" si="22"/>
        <v>0</v>
      </c>
      <c r="BM40" s="121">
        <f t="shared" si="22"/>
        <v>0</v>
      </c>
      <c r="BN40" s="121">
        <f t="shared" si="22"/>
        <v>0</v>
      </c>
      <c r="BO40" s="121">
        <f t="shared" si="22"/>
        <v>0</v>
      </c>
      <c r="BP40" s="121">
        <f t="shared" si="22"/>
        <v>134323</v>
      </c>
      <c r="BQ40" s="121">
        <f t="shared" si="22"/>
        <v>13601</v>
      </c>
      <c r="BR40" s="121">
        <f t="shared" si="22"/>
        <v>13601</v>
      </c>
      <c r="BS40" s="121">
        <f t="shared" si="22"/>
        <v>0</v>
      </c>
      <c r="BT40" s="121">
        <f t="shared" si="22"/>
        <v>0</v>
      </c>
      <c r="BU40" s="121">
        <f t="shared" si="22"/>
        <v>0</v>
      </c>
      <c r="BV40" s="121">
        <f t="shared" si="22"/>
        <v>5619</v>
      </c>
      <c r="BW40" s="121">
        <f t="shared" si="22"/>
        <v>0</v>
      </c>
      <c r="BX40" s="121">
        <f t="shared" si="24"/>
        <v>5619</v>
      </c>
      <c r="BY40" s="121">
        <f t="shared" si="24"/>
        <v>0</v>
      </c>
      <c r="BZ40" s="121">
        <f t="shared" si="24"/>
        <v>0</v>
      </c>
      <c r="CA40" s="121">
        <f t="shared" si="24"/>
        <v>114977</v>
      </c>
      <c r="CB40" s="121">
        <f t="shared" si="24"/>
        <v>63291</v>
      </c>
      <c r="CC40" s="121">
        <f t="shared" si="23"/>
        <v>51552</v>
      </c>
      <c r="CD40" s="121">
        <f t="shared" si="23"/>
        <v>134</v>
      </c>
      <c r="CE40" s="121">
        <f t="shared" si="23"/>
        <v>0</v>
      </c>
      <c r="CF40" s="121">
        <f t="shared" si="23"/>
        <v>91503</v>
      </c>
      <c r="CG40" s="121">
        <f t="shared" si="23"/>
        <v>126</v>
      </c>
      <c r="CH40" s="121">
        <f t="shared" si="23"/>
        <v>7599</v>
      </c>
      <c r="CI40" s="121">
        <f t="shared" si="23"/>
        <v>141922</v>
      </c>
    </row>
    <row r="41" spans="1:87" s="136" customFormat="1" ht="13.5" customHeight="1" x14ac:dyDescent="0.15">
      <c r="A41" s="119" t="s">
        <v>23</v>
      </c>
      <c r="B41" s="120" t="s">
        <v>445</v>
      </c>
      <c r="C41" s="119" t="s">
        <v>446</v>
      </c>
      <c r="D41" s="121">
        <f t="shared" si="5"/>
        <v>0</v>
      </c>
      <c r="E41" s="121">
        <f t="shared" si="6"/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12195</v>
      </c>
      <c r="L41" s="121">
        <f t="shared" si="7"/>
        <v>31654</v>
      </c>
      <c r="M41" s="121">
        <f t="shared" si="8"/>
        <v>4499</v>
      </c>
      <c r="N41" s="121">
        <v>4499</v>
      </c>
      <c r="O41" s="121">
        <v>0</v>
      </c>
      <c r="P41" s="121">
        <v>0</v>
      </c>
      <c r="Q41" s="121">
        <v>0</v>
      </c>
      <c r="R41" s="121">
        <f t="shared" si="9"/>
        <v>46</v>
      </c>
      <c r="S41" s="121">
        <v>46</v>
      </c>
      <c r="T41" s="121">
        <v>0</v>
      </c>
      <c r="U41" s="121">
        <v>0</v>
      </c>
      <c r="V41" s="121">
        <v>0</v>
      </c>
      <c r="W41" s="121">
        <f t="shared" si="10"/>
        <v>27109</v>
      </c>
      <c r="X41" s="121">
        <v>25739</v>
      </c>
      <c r="Y41" s="121">
        <v>0</v>
      </c>
      <c r="Z41" s="121">
        <v>0</v>
      </c>
      <c r="AA41" s="121">
        <v>1370</v>
      </c>
      <c r="AB41" s="121">
        <v>60441</v>
      </c>
      <c r="AC41" s="121">
        <v>0</v>
      </c>
      <c r="AD41" s="121">
        <v>0</v>
      </c>
      <c r="AE41" s="121">
        <f t="shared" si="11"/>
        <v>31654</v>
      </c>
      <c r="AF41" s="121">
        <f t="shared" si="12"/>
        <v>0</v>
      </c>
      <c r="AG41" s="121">
        <f t="shared" si="13"/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2274</v>
      </c>
      <c r="AN41" s="121">
        <f t="shared" si="14"/>
        <v>1499</v>
      </c>
      <c r="AO41" s="121">
        <f t="shared" si="15"/>
        <v>1499</v>
      </c>
      <c r="AP41" s="121">
        <v>1499</v>
      </c>
      <c r="AQ41" s="121">
        <v>0</v>
      </c>
      <c r="AR41" s="121">
        <v>0</v>
      </c>
      <c r="AS41" s="121">
        <v>0</v>
      </c>
      <c r="AT41" s="121">
        <f t="shared" si="16"/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 t="shared" si="17"/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12541</v>
      </c>
      <c r="BE41" s="121">
        <v>0</v>
      </c>
      <c r="BF41" s="121">
        <v>0</v>
      </c>
      <c r="BG41" s="121">
        <f t="shared" si="18"/>
        <v>1499</v>
      </c>
      <c r="BH41" s="121">
        <f t="shared" si="22"/>
        <v>0</v>
      </c>
      <c r="BI41" s="121">
        <f t="shared" si="22"/>
        <v>0</v>
      </c>
      <c r="BJ41" s="121">
        <f t="shared" si="22"/>
        <v>0</v>
      </c>
      <c r="BK41" s="121">
        <f t="shared" si="22"/>
        <v>0</v>
      </c>
      <c r="BL41" s="121">
        <f t="shared" si="22"/>
        <v>0</v>
      </c>
      <c r="BM41" s="121">
        <f t="shared" si="22"/>
        <v>0</v>
      </c>
      <c r="BN41" s="121">
        <f t="shared" si="22"/>
        <v>0</v>
      </c>
      <c r="BO41" s="121">
        <f t="shared" si="22"/>
        <v>14469</v>
      </c>
      <c r="BP41" s="121">
        <f t="shared" si="22"/>
        <v>33153</v>
      </c>
      <c r="BQ41" s="121">
        <f t="shared" si="22"/>
        <v>5998</v>
      </c>
      <c r="BR41" s="121">
        <f t="shared" si="22"/>
        <v>5998</v>
      </c>
      <c r="BS41" s="121">
        <f t="shared" si="22"/>
        <v>0</v>
      </c>
      <c r="BT41" s="121">
        <f t="shared" si="22"/>
        <v>0</v>
      </c>
      <c r="BU41" s="121">
        <f t="shared" si="22"/>
        <v>0</v>
      </c>
      <c r="BV41" s="121">
        <f t="shared" si="22"/>
        <v>46</v>
      </c>
      <c r="BW41" s="121">
        <f t="shared" si="22"/>
        <v>46</v>
      </c>
      <c r="BX41" s="121">
        <f t="shared" si="24"/>
        <v>0</v>
      </c>
      <c r="BY41" s="121">
        <f t="shared" si="24"/>
        <v>0</v>
      </c>
      <c r="BZ41" s="121">
        <f t="shared" si="24"/>
        <v>0</v>
      </c>
      <c r="CA41" s="121">
        <f t="shared" si="24"/>
        <v>27109</v>
      </c>
      <c r="CB41" s="121">
        <f t="shared" si="24"/>
        <v>25739</v>
      </c>
      <c r="CC41" s="121">
        <f t="shared" si="23"/>
        <v>0</v>
      </c>
      <c r="CD41" s="121">
        <f t="shared" si="23"/>
        <v>0</v>
      </c>
      <c r="CE41" s="121">
        <f t="shared" si="23"/>
        <v>1370</v>
      </c>
      <c r="CF41" s="121">
        <f t="shared" si="23"/>
        <v>72982</v>
      </c>
      <c r="CG41" s="121">
        <f t="shared" si="23"/>
        <v>0</v>
      </c>
      <c r="CH41" s="121">
        <f t="shared" si="23"/>
        <v>0</v>
      </c>
      <c r="CI41" s="121">
        <f t="shared" si="23"/>
        <v>33153</v>
      </c>
    </row>
    <row r="42" spans="1:87" s="136" customFormat="1" ht="13.5" customHeight="1" x14ac:dyDescent="0.15">
      <c r="A42" s="119" t="s">
        <v>23</v>
      </c>
      <c r="B42" s="120" t="s">
        <v>448</v>
      </c>
      <c r="C42" s="119" t="s">
        <v>449</v>
      </c>
      <c r="D42" s="121">
        <f t="shared" si="5"/>
        <v>0</v>
      </c>
      <c r="E42" s="121">
        <f t="shared" si="6"/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8177</v>
      </c>
      <c r="L42" s="121">
        <f t="shared" si="7"/>
        <v>28054</v>
      </c>
      <c r="M42" s="121">
        <f t="shared" si="8"/>
        <v>6690</v>
      </c>
      <c r="N42" s="121">
        <v>6690</v>
      </c>
      <c r="O42" s="121">
        <v>0</v>
      </c>
      <c r="P42" s="121">
        <v>0</v>
      </c>
      <c r="Q42" s="121">
        <v>0</v>
      </c>
      <c r="R42" s="121">
        <f t="shared" si="9"/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 t="shared" si="10"/>
        <v>21364</v>
      </c>
      <c r="X42" s="121">
        <v>20808</v>
      </c>
      <c r="Y42" s="121">
        <v>127</v>
      </c>
      <c r="Z42" s="121">
        <v>429</v>
      </c>
      <c r="AA42" s="121">
        <v>0</v>
      </c>
      <c r="AB42" s="121">
        <v>40527</v>
      </c>
      <c r="AC42" s="121">
        <v>0</v>
      </c>
      <c r="AD42" s="121">
        <v>0</v>
      </c>
      <c r="AE42" s="121">
        <f t="shared" si="11"/>
        <v>28054</v>
      </c>
      <c r="AF42" s="121">
        <f t="shared" si="12"/>
        <v>0</v>
      </c>
      <c r="AG42" s="121">
        <f t="shared" si="13"/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1525</v>
      </c>
      <c r="AN42" s="121">
        <f t="shared" si="14"/>
        <v>0</v>
      </c>
      <c r="AO42" s="121">
        <f t="shared" si="15"/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 t="shared" si="16"/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 t="shared" si="17"/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8409</v>
      </c>
      <c r="BE42" s="121">
        <v>0</v>
      </c>
      <c r="BF42" s="121">
        <v>0</v>
      </c>
      <c r="BG42" s="121">
        <f t="shared" si="18"/>
        <v>0</v>
      </c>
      <c r="BH42" s="121">
        <f t="shared" si="22"/>
        <v>0</v>
      </c>
      <c r="BI42" s="121">
        <f t="shared" si="22"/>
        <v>0</v>
      </c>
      <c r="BJ42" s="121">
        <f t="shared" si="22"/>
        <v>0</v>
      </c>
      <c r="BK42" s="121">
        <f t="shared" si="22"/>
        <v>0</v>
      </c>
      <c r="BL42" s="121">
        <f t="shared" si="22"/>
        <v>0</v>
      </c>
      <c r="BM42" s="121">
        <f t="shared" si="22"/>
        <v>0</v>
      </c>
      <c r="BN42" s="121">
        <f t="shared" si="22"/>
        <v>0</v>
      </c>
      <c r="BO42" s="121">
        <f t="shared" si="22"/>
        <v>9702</v>
      </c>
      <c r="BP42" s="121">
        <f t="shared" si="22"/>
        <v>28054</v>
      </c>
      <c r="BQ42" s="121">
        <f t="shared" si="22"/>
        <v>6690</v>
      </c>
      <c r="BR42" s="121">
        <f t="shared" si="22"/>
        <v>6690</v>
      </c>
      <c r="BS42" s="121">
        <f t="shared" si="22"/>
        <v>0</v>
      </c>
      <c r="BT42" s="121">
        <f t="shared" si="22"/>
        <v>0</v>
      </c>
      <c r="BU42" s="121">
        <f t="shared" si="22"/>
        <v>0</v>
      </c>
      <c r="BV42" s="121">
        <f t="shared" si="22"/>
        <v>0</v>
      </c>
      <c r="BW42" s="121">
        <f t="shared" si="22"/>
        <v>0</v>
      </c>
      <c r="BX42" s="121">
        <f t="shared" si="24"/>
        <v>0</v>
      </c>
      <c r="BY42" s="121">
        <f t="shared" si="24"/>
        <v>0</v>
      </c>
      <c r="BZ42" s="121">
        <f t="shared" si="24"/>
        <v>0</v>
      </c>
      <c r="CA42" s="121">
        <f t="shared" si="24"/>
        <v>21364</v>
      </c>
      <c r="CB42" s="121">
        <f t="shared" si="24"/>
        <v>20808</v>
      </c>
      <c r="CC42" s="121">
        <f t="shared" si="23"/>
        <v>127</v>
      </c>
      <c r="CD42" s="121">
        <f t="shared" si="23"/>
        <v>429</v>
      </c>
      <c r="CE42" s="121">
        <f t="shared" si="23"/>
        <v>0</v>
      </c>
      <c r="CF42" s="121">
        <f t="shared" si="23"/>
        <v>48936</v>
      </c>
      <c r="CG42" s="121">
        <f t="shared" si="23"/>
        <v>0</v>
      </c>
      <c r="CH42" s="121">
        <f t="shared" si="23"/>
        <v>0</v>
      </c>
      <c r="CI42" s="121">
        <f t="shared" si="23"/>
        <v>28054</v>
      </c>
    </row>
    <row r="43" spans="1:87" s="136" customFormat="1" ht="13.5" customHeight="1" x14ac:dyDescent="0.15">
      <c r="A43" s="119" t="s">
        <v>23</v>
      </c>
      <c r="B43" s="120" t="s">
        <v>451</v>
      </c>
      <c r="C43" s="119" t="s">
        <v>452</v>
      </c>
      <c r="D43" s="121">
        <f t="shared" si="5"/>
        <v>0</v>
      </c>
      <c r="E43" s="121">
        <f t="shared" si="6"/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12169</v>
      </c>
      <c r="L43" s="121">
        <f t="shared" si="7"/>
        <v>55274</v>
      </c>
      <c r="M43" s="121">
        <f t="shared" si="8"/>
        <v>6140</v>
      </c>
      <c r="N43" s="121">
        <v>6140</v>
      </c>
      <c r="O43" s="121">
        <v>0</v>
      </c>
      <c r="P43" s="121">
        <v>0</v>
      </c>
      <c r="Q43" s="121">
        <v>0</v>
      </c>
      <c r="R43" s="121">
        <f t="shared" si="9"/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 t="shared" si="10"/>
        <v>49134</v>
      </c>
      <c r="X43" s="121">
        <v>40263</v>
      </c>
      <c r="Y43" s="121">
        <v>4606</v>
      </c>
      <c r="Z43" s="121">
        <v>1229</v>
      </c>
      <c r="AA43" s="121">
        <v>3036</v>
      </c>
      <c r="AB43" s="121">
        <v>60316</v>
      </c>
      <c r="AC43" s="121">
        <v>0</v>
      </c>
      <c r="AD43" s="121">
        <v>0</v>
      </c>
      <c r="AE43" s="121">
        <f t="shared" si="11"/>
        <v>55274</v>
      </c>
      <c r="AF43" s="121">
        <f t="shared" si="12"/>
        <v>0</v>
      </c>
      <c r="AG43" s="121">
        <f t="shared" si="13"/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2269</v>
      </c>
      <c r="AN43" s="121">
        <f t="shared" si="14"/>
        <v>6140</v>
      </c>
      <c r="AO43" s="121">
        <f t="shared" si="15"/>
        <v>6140</v>
      </c>
      <c r="AP43" s="121">
        <v>6140</v>
      </c>
      <c r="AQ43" s="121">
        <v>0</v>
      </c>
      <c r="AR43" s="121">
        <v>0</v>
      </c>
      <c r="AS43" s="121">
        <v>0</v>
      </c>
      <c r="AT43" s="121">
        <f t="shared" si="16"/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 t="shared" si="17"/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12516</v>
      </c>
      <c r="BE43" s="121">
        <v>0</v>
      </c>
      <c r="BF43" s="121">
        <v>0</v>
      </c>
      <c r="BG43" s="121">
        <f t="shared" si="18"/>
        <v>6140</v>
      </c>
      <c r="BH43" s="121">
        <f t="shared" si="22"/>
        <v>0</v>
      </c>
      <c r="BI43" s="121">
        <f t="shared" si="22"/>
        <v>0</v>
      </c>
      <c r="BJ43" s="121">
        <f t="shared" si="22"/>
        <v>0</v>
      </c>
      <c r="BK43" s="121">
        <f t="shared" si="22"/>
        <v>0</v>
      </c>
      <c r="BL43" s="121">
        <f t="shared" si="22"/>
        <v>0</v>
      </c>
      <c r="BM43" s="121">
        <f t="shared" si="22"/>
        <v>0</v>
      </c>
      <c r="BN43" s="121">
        <f t="shared" si="22"/>
        <v>0</v>
      </c>
      <c r="BO43" s="121">
        <f t="shared" si="22"/>
        <v>14438</v>
      </c>
      <c r="BP43" s="121">
        <f t="shared" si="22"/>
        <v>61414</v>
      </c>
      <c r="BQ43" s="121">
        <f t="shared" si="22"/>
        <v>12280</v>
      </c>
      <c r="BR43" s="121">
        <f t="shared" si="22"/>
        <v>12280</v>
      </c>
      <c r="BS43" s="121">
        <f t="shared" si="22"/>
        <v>0</v>
      </c>
      <c r="BT43" s="121">
        <f t="shared" si="22"/>
        <v>0</v>
      </c>
      <c r="BU43" s="121">
        <f t="shared" si="22"/>
        <v>0</v>
      </c>
      <c r="BV43" s="121">
        <f t="shared" si="22"/>
        <v>0</v>
      </c>
      <c r="BW43" s="121">
        <f t="shared" si="22"/>
        <v>0</v>
      </c>
      <c r="BX43" s="121">
        <f t="shared" si="24"/>
        <v>0</v>
      </c>
      <c r="BY43" s="121">
        <f t="shared" si="24"/>
        <v>0</v>
      </c>
      <c r="BZ43" s="121">
        <f t="shared" si="24"/>
        <v>0</v>
      </c>
      <c r="CA43" s="121">
        <f t="shared" si="24"/>
        <v>49134</v>
      </c>
      <c r="CB43" s="121">
        <f t="shared" si="24"/>
        <v>40263</v>
      </c>
      <c r="CC43" s="121">
        <f t="shared" si="23"/>
        <v>4606</v>
      </c>
      <c r="CD43" s="121">
        <f t="shared" si="23"/>
        <v>1229</v>
      </c>
      <c r="CE43" s="121">
        <f t="shared" si="23"/>
        <v>3036</v>
      </c>
      <c r="CF43" s="121">
        <f t="shared" si="23"/>
        <v>72832</v>
      </c>
      <c r="CG43" s="121">
        <f t="shared" si="23"/>
        <v>0</v>
      </c>
      <c r="CH43" s="121">
        <f t="shared" si="23"/>
        <v>0</v>
      </c>
      <c r="CI43" s="121">
        <f t="shared" si="23"/>
        <v>61414</v>
      </c>
    </row>
    <row r="44" spans="1:87" s="136" customFormat="1" ht="13.5" customHeight="1" x14ac:dyDescent="0.15">
      <c r="A44" s="119" t="s">
        <v>23</v>
      </c>
      <c r="B44" s="120" t="s">
        <v>454</v>
      </c>
      <c r="C44" s="119" t="s">
        <v>455</v>
      </c>
      <c r="D44" s="121">
        <f t="shared" si="5"/>
        <v>0</v>
      </c>
      <c r="E44" s="121">
        <f t="shared" si="6"/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7922</v>
      </c>
      <c r="L44" s="121">
        <f t="shared" si="7"/>
        <v>0</v>
      </c>
      <c r="M44" s="121">
        <f t="shared" si="8"/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f t="shared" si="9"/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f t="shared" si="10"/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39263</v>
      </c>
      <c r="AC44" s="121">
        <v>0</v>
      </c>
      <c r="AD44" s="121">
        <v>0</v>
      </c>
      <c r="AE44" s="121">
        <f t="shared" si="11"/>
        <v>0</v>
      </c>
      <c r="AF44" s="121">
        <f t="shared" si="12"/>
        <v>0</v>
      </c>
      <c r="AG44" s="121">
        <f t="shared" si="13"/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1477</v>
      </c>
      <c r="AN44" s="121">
        <f t="shared" si="14"/>
        <v>0</v>
      </c>
      <c r="AO44" s="121">
        <f t="shared" si="15"/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 t="shared" si="16"/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 t="shared" si="17"/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8147</v>
      </c>
      <c r="BE44" s="121">
        <v>0</v>
      </c>
      <c r="BF44" s="121">
        <v>0</v>
      </c>
      <c r="BG44" s="121">
        <f t="shared" si="18"/>
        <v>0</v>
      </c>
      <c r="BH44" s="121">
        <f t="shared" si="22"/>
        <v>0</v>
      </c>
      <c r="BI44" s="121">
        <f t="shared" si="22"/>
        <v>0</v>
      </c>
      <c r="BJ44" s="121">
        <f t="shared" si="22"/>
        <v>0</v>
      </c>
      <c r="BK44" s="121">
        <f t="shared" si="22"/>
        <v>0</v>
      </c>
      <c r="BL44" s="121">
        <f t="shared" si="22"/>
        <v>0</v>
      </c>
      <c r="BM44" s="121">
        <f t="shared" si="22"/>
        <v>0</v>
      </c>
      <c r="BN44" s="121">
        <f t="shared" si="22"/>
        <v>0</v>
      </c>
      <c r="BO44" s="121">
        <f t="shared" si="22"/>
        <v>9399</v>
      </c>
      <c r="BP44" s="121">
        <f t="shared" si="22"/>
        <v>0</v>
      </c>
      <c r="BQ44" s="121">
        <f t="shared" si="22"/>
        <v>0</v>
      </c>
      <c r="BR44" s="121">
        <f t="shared" si="22"/>
        <v>0</v>
      </c>
      <c r="BS44" s="121">
        <f t="shared" si="22"/>
        <v>0</v>
      </c>
      <c r="BT44" s="121">
        <f t="shared" si="22"/>
        <v>0</v>
      </c>
      <c r="BU44" s="121">
        <f t="shared" si="22"/>
        <v>0</v>
      </c>
      <c r="BV44" s="121">
        <f t="shared" si="22"/>
        <v>0</v>
      </c>
      <c r="BW44" s="121">
        <f t="shared" si="22"/>
        <v>0</v>
      </c>
      <c r="BX44" s="121">
        <f t="shared" si="24"/>
        <v>0</v>
      </c>
      <c r="BY44" s="121">
        <f t="shared" si="24"/>
        <v>0</v>
      </c>
      <c r="BZ44" s="121">
        <f t="shared" si="24"/>
        <v>0</v>
      </c>
      <c r="CA44" s="121">
        <f t="shared" si="24"/>
        <v>0</v>
      </c>
      <c r="CB44" s="121">
        <f t="shared" si="24"/>
        <v>0</v>
      </c>
      <c r="CC44" s="121">
        <f t="shared" si="23"/>
        <v>0</v>
      </c>
      <c r="CD44" s="121">
        <f t="shared" si="23"/>
        <v>0</v>
      </c>
      <c r="CE44" s="121">
        <f t="shared" si="23"/>
        <v>0</v>
      </c>
      <c r="CF44" s="121">
        <f t="shared" si="23"/>
        <v>47410</v>
      </c>
      <c r="CG44" s="121">
        <f t="shared" si="23"/>
        <v>0</v>
      </c>
      <c r="CH44" s="121">
        <f t="shared" si="23"/>
        <v>0</v>
      </c>
      <c r="CI44" s="121">
        <f t="shared" si="23"/>
        <v>0</v>
      </c>
    </row>
    <row r="45" spans="1:87" s="136" customFormat="1" ht="13.5" customHeight="1" x14ac:dyDescent="0.15">
      <c r="A45" s="119" t="s">
        <v>23</v>
      </c>
      <c r="B45" s="120" t="s">
        <v>457</v>
      </c>
      <c r="C45" s="119" t="s">
        <v>458</v>
      </c>
      <c r="D45" s="121">
        <f t="shared" si="5"/>
        <v>0</v>
      </c>
      <c r="E45" s="121">
        <f t="shared" si="6"/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12071</v>
      </c>
      <c r="L45" s="121">
        <f t="shared" si="7"/>
        <v>54842</v>
      </c>
      <c r="M45" s="121">
        <f t="shared" si="8"/>
        <v>15195</v>
      </c>
      <c r="N45" s="121">
        <v>15195</v>
      </c>
      <c r="O45" s="121">
        <v>0</v>
      </c>
      <c r="P45" s="121">
        <v>0</v>
      </c>
      <c r="Q45" s="121">
        <v>0</v>
      </c>
      <c r="R45" s="121">
        <f t="shared" si="9"/>
        <v>2234</v>
      </c>
      <c r="S45" s="121">
        <v>0</v>
      </c>
      <c r="T45" s="121">
        <v>0</v>
      </c>
      <c r="U45" s="121">
        <v>2234</v>
      </c>
      <c r="V45" s="121">
        <v>0</v>
      </c>
      <c r="W45" s="121">
        <f t="shared" si="10"/>
        <v>37413</v>
      </c>
      <c r="X45" s="121">
        <v>37073</v>
      </c>
      <c r="Y45" s="121">
        <v>0</v>
      </c>
      <c r="Z45" s="121">
        <v>340</v>
      </c>
      <c r="AA45" s="121">
        <v>0</v>
      </c>
      <c r="AB45" s="121">
        <v>59834</v>
      </c>
      <c r="AC45" s="121">
        <v>0</v>
      </c>
      <c r="AD45" s="121">
        <v>0</v>
      </c>
      <c r="AE45" s="121">
        <f t="shared" si="11"/>
        <v>54842</v>
      </c>
      <c r="AF45" s="121">
        <f t="shared" si="12"/>
        <v>0</v>
      </c>
      <c r="AG45" s="121">
        <f t="shared" si="13"/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2251</v>
      </c>
      <c r="AN45" s="121">
        <f t="shared" si="14"/>
        <v>0</v>
      </c>
      <c r="AO45" s="121">
        <f t="shared" si="15"/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 t="shared" si="16"/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 t="shared" si="17"/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12416</v>
      </c>
      <c r="BE45" s="121">
        <v>0</v>
      </c>
      <c r="BF45" s="121">
        <v>0</v>
      </c>
      <c r="BG45" s="121">
        <f t="shared" si="18"/>
        <v>0</v>
      </c>
      <c r="BH45" s="121">
        <f t="shared" si="22"/>
        <v>0</v>
      </c>
      <c r="BI45" s="121">
        <f t="shared" si="22"/>
        <v>0</v>
      </c>
      <c r="BJ45" s="121">
        <f t="shared" si="22"/>
        <v>0</v>
      </c>
      <c r="BK45" s="121">
        <f t="shared" si="22"/>
        <v>0</v>
      </c>
      <c r="BL45" s="121">
        <f t="shared" si="22"/>
        <v>0</v>
      </c>
      <c r="BM45" s="121">
        <f t="shared" si="22"/>
        <v>0</v>
      </c>
      <c r="BN45" s="121">
        <f t="shared" si="22"/>
        <v>0</v>
      </c>
      <c r="BO45" s="121">
        <f t="shared" si="22"/>
        <v>14322</v>
      </c>
      <c r="BP45" s="121">
        <f t="shared" si="22"/>
        <v>54842</v>
      </c>
      <c r="BQ45" s="121">
        <f t="shared" si="22"/>
        <v>15195</v>
      </c>
      <c r="BR45" s="121">
        <f t="shared" si="22"/>
        <v>15195</v>
      </c>
      <c r="BS45" s="121">
        <f t="shared" si="22"/>
        <v>0</v>
      </c>
      <c r="BT45" s="121">
        <f t="shared" si="22"/>
        <v>0</v>
      </c>
      <c r="BU45" s="121">
        <f t="shared" si="22"/>
        <v>0</v>
      </c>
      <c r="BV45" s="121">
        <f t="shared" si="22"/>
        <v>2234</v>
      </c>
      <c r="BW45" s="121">
        <f t="shared" si="22"/>
        <v>0</v>
      </c>
      <c r="BX45" s="121">
        <f t="shared" si="24"/>
        <v>0</v>
      </c>
      <c r="BY45" s="121">
        <f t="shared" si="24"/>
        <v>2234</v>
      </c>
      <c r="BZ45" s="121">
        <f t="shared" si="24"/>
        <v>0</v>
      </c>
      <c r="CA45" s="121">
        <f t="shared" si="24"/>
        <v>37413</v>
      </c>
      <c r="CB45" s="121">
        <f t="shared" si="24"/>
        <v>37073</v>
      </c>
      <c r="CC45" s="121">
        <f t="shared" si="23"/>
        <v>0</v>
      </c>
      <c r="CD45" s="121">
        <f t="shared" si="23"/>
        <v>340</v>
      </c>
      <c r="CE45" s="121">
        <f t="shared" si="23"/>
        <v>0</v>
      </c>
      <c r="CF45" s="121">
        <f t="shared" si="23"/>
        <v>72250</v>
      </c>
      <c r="CG45" s="121">
        <f t="shared" si="23"/>
        <v>0</v>
      </c>
      <c r="CH45" s="121">
        <f t="shared" si="23"/>
        <v>0</v>
      </c>
      <c r="CI45" s="121">
        <f t="shared" si="23"/>
        <v>54842</v>
      </c>
    </row>
    <row r="46" spans="1:87" s="136" customFormat="1" ht="13.5" customHeight="1" x14ac:dyDescent="0.15">
      <c r="A46" s="119" t="s">
        <v>23</v>
      </c>
      <c r="B46" s="120" t="s">
        <v>461</v>
      </c>
      <c r="C46" s="119" t="s">
        <v>462</v>
      </c>
      <c r="D46" s="121">
        <f t="shared" si="5"/>
        <v>0</v>
      </c>
      <c r="E46" s="121">
        <f t="shared" si="6"/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17053</v>
      </c>
      <c r="L46" s="121">
        <f t="shared" si="7"/>
        <v>46222</v>
      </c>
      <c r="M46" s="121">
        <f t="shared" si="8"/>
        <v>10988</v>
      </c>
      <c r="N46" s="121">
        <v>7649</v>
      </c>
      <c r="O46" s="121">
        <v>3339</v>
      </c>
      <c r="P46" s="121">
        <v>0</v>
      </c>
      <c r="Q46" s="121">
        <v>0</v>
      </c>
      <c r="R46" s="121">
        <f t="shared" si="9"/>
        <v>4697</v>
      </c>
      <c r="S46" s="121">
        <v>4697</v>
      </c>
      <c r="T46" s="121">
        <v>0</v>
      </c>
      <c r="U46" s="121">
        <v>0</v>
      </c>
      <c r="V46" s="121">
        <v>10854</v>
      </c>
      <c r="W46" s="121">
        <f t="shared" si="10"/>
        <v>19683</v>
      </c>
      <c r="X46" s="121">
        <v>17376</v>
      </c>
      <c r="Y46" s="121">
        <v>1761</v>
      </c>
      <c r="Z46" s="121">
        <v>546</v>
      </c>
      <c r="AA46" s="121">
        <v>0</v>
      </c>
      <c r="AB46" s="121">
        <v>84520</v>
      </c>
      <c r="AC46" s="121">
        <v>0</v>
      </c>
      <c r="AD46" s="121">
        <v>1819</v>
      </c>
      <c r="AE46" s="121">
        <f t="shared" si="11"/>
        <v>48041</v>
      </c>
      <c r="AF46" s="121">
        <f t="shared" si="12"/>
        <v>0</v>
      </c>
      <c r="AG46" s="121">
        <f t="shared" si="13"/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3180</v>
      </c>
      <c r="AN46" s="121">
        <f t="shared" si="14"/>
        <v>0</v>
      </c>
      <c r="AO46" s="121">
        <f t="shared" si="15"/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 t="shared" si="16"/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 t="shared" si="17"/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17538</v>
      </c>
      <c r="BE46" s="121">
        <v>0</v>
      </c>
      <c r="BF46" s="121">
        <v>0</v>
      </c>
      <c r="BG46" s="121">
        <f t="shared" si="18"/>
        <v>0</v>
      </c>
      <c r="BH46" s="121">
        <f t="shared" si="22"/>
        <v>0</v>
      </c>
      <c r="BI46" s="121">
        <f t="shared" si="22"/>
        <v>0</v>
      </c>
      <c r="BJ46" s="121">
        <f t="shared" si="22"/>
        <v>0</v>
      </c>
      <c r="BK46" s="121">
        <f t="shared" si="22"/>
        <v>0</v>
      </c>
      <c r="BL46" s="121">
        <f t="shared" si="22"/>
        <v>0</v>
      </c>
      <c r="BM46" s="121">
        <f t="shared" si="22"/>
        <v>0</v>
      </c>
      <c r="BN46" s="121">
        <f t="shared" si="22"/>
        <v>0</v>
      </c>
      <c r="BO46" s="121">
        <f t="shared" si="22"/>
        <v>20233</v>
      </c>
      <c r="BP46" s="121">
        <f t="shared" si="22"/>
        <v>46222</v>
      </c>
      <c r="BQ46" s="121">
        <f t="shared" si="22"/>
        <v>10988</v>
      </c>
      <c r="BR46" s="121">
        <f t="shared" si="22"/>
        <v>7649</v>
      </c>
      <c r="BS46" s="121">
        <f t="shared" si="22"/>
        <v>3339</v>
      </c>
      <c r="BT46" s="121">
        <f t="shared" si="22"/>
        <v>0</v>
      </c>
      <c r="BU46" s="121">
        <f t="shared" si="22"/>
        <v>0</v>
      </c>
      <c r="BV46" s="121">
        <f t="shared" si="22"/>
        <v>4697</v>
      </c>
      <c r="BW46" s="121">
        <f t="shared" si="22"/>
        <v>4697</v>
      </c>
      <c r="BX46" s="121">
        <f t="shared" si="24"/>
        <v>0</v>
      </c>
      <c r="BY46" s="121">
        <f t="shared" si="24"/>
        <v>0</v>
      </c>
      <c r="BZ46" s="121">
        <f t="shared" si="24"/>
        <v>10854</v>
      </c>
      <c r="CA46" s="121">
        <f t="shared" si="24"/>
        <v>19683</v>
      </c>
      <c r="CB46" s="121">
        <f t="shared" si="24"/>
        <v>17376</v>
      </c>
      <c r="CC46" s="121">
        <f t="shared" si="23"/>
        <v>1761</v>
      </c>
      <c r="CD46" s="121">
        <f t="shared" si="23"/>
        <v>546</v>
      </c>
      <c r="CE46" s="121">
        <f t="shared" si="23"/>
        <v>0</v>
      </c>
      <c r="CF46" s="121">
        <f t="shared" si="23"/>
        <v>102058</v>
      </c>
      <c r="CG46" s="121">
        <f t="shared" si="23"/>
        <v>0</v>
      </c>
      <c r="CH46" s="121">
        <f t="shared" si="23"/>
        <v>1819</v>
      </c>
      <c r="CI46" s="121">
        <f t="shared" si="23"/>
        <v>48041</v>
      </c>
    </row>
    <row r="47" spans="1:87" s="136" customFormat="1" ht="13.5" customHeight="1" x14ac:dyDescent="0.15">
      <c r="A47" s="119" t="s">
        <v>23</v>
      </c>
      <c r="B47" s="120" t="s">
        <v>464</v>
      </c>
      <c r="C47" s="119" t="s">
        <v>465</v>
      </c>
      <c r="D47" s="121">
        <f t="shared" si="5"/>
        <v>0</v>
      </c>
      <c r="E47" s="121">
        <f t="shared" si="6"/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4121</v>
      </c>
      <c r="L47" s="121">
        <f t="shared" si="7"/>
        <v>14888</v>
      </c>
      <c r="M47" s="121">
        <f t="shared" si="8"/>
        <v>9943</v>
      </c>
      <c r="N47" s="121">
        <v>8656</v>
      </c>
      <c r="O47" s="121">
        <v>1287</v>
      </c>
      <c r="P47" s="121">
        <v>0</v>
      </c>
      <c r="Q47" s="121">
        <v>0</v>
      </c>
      <c r="R47" s="121">
        <f t="shared" si="9"/>
        <v>753</v>
      </c>
      <c r="S47" s="121">
        <v>753</v>
      </c>
      <c r="T47" s="121">
        <v>0</v>
      </c>
      <c r="U47" s="121">
        <v>0</v>
      </c>
      <c r="V47" s="121">
        <v>0</v>
      </c>
      <c r="W47" s="121">
        <f t="shared" si="10"/>
        <v>4192</v>
      </c>
      <c r="X47" s="121">
        <v>4192</v>
      </c>
      <c r="Y47" s="121">
        <v>0</v>
      </c>
      <c r="Z47" s="121">
        <v>0</v>
      </c>
      <c r="AA47" s="121">
        <v>0</v>
      </c>
      <c r="AB47" s="121">
        <v>20429</v>
      </c>
      <c r="AC47" s="121">
        <v>0</v>
      </c>
      <c r="AD47" s="121">
        <v>755</v>
      </c>
      <c r="AE47" s="121">
        <f t="shared" si="11"/>
        <v>15643</v>
      </c>
      <c r="AF47" s="121">
        <f t="shared" si="12"/>
        <v>0</v>
      </c>
      <c r="AG47" s="121">
        <f t="shared" si="13"/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769</v>
      </c>
      <c r="AN47" s="121">
        <f t="shared" si="14"/>
        <v>0</v>
      </c>
      <c r="AO47" s="121">
        <f t="shared" si="15"/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 t="shared" si="16"/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 t="shared" si="17"/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4239</v>
      </c>
      <c r="BE47" s="121">
        <v>0</v>
      </c>
      <c r="BF47" s="121">
        <v>0</v>
      </c>
      <c r="BG47" s="121">
        <f t="shared" si="18"/>
        <v>0</v>
      </c>
      <c r="BH47" s="121">
        <f t="shared" si="22"/>
        <v>0</v>
      </c>
      <c r="BI47" s="121">
        <f t="shared" si="22"/>
        <v>0</v>
      </c>
      <c r="BJ47" s="121">
        <f t="shared" si="22"/>
        <v>0</v>
      </c>
      <c r="BK47" s="121">
        <f t="shared" si="22"/>
        <v>0</v>
      </c>
      <c r="BL47" s="121">
        <f t="shared" si="22"/>
        <v>0</v>
      </c>
      <c r="BM47" s="121">
        <f t="shared" si="22"/>
        <v>0</v>
      </c>
      <c r="BN47" s="121">
        <f t="shared" si="22"/>
        <v>0</v>
      </c>
      <c r="BO47" s="121">
        <f t="shared" si="22"/>
        <v>4890</v>
      </c>
      <c r="BP47" s="121">
        <f t="shared" si="22"/>
        <v>14888</v>
      </c>
      <c r="BQ47" s="121">
        <f t="shared" si="22"/>
        <v>9943</v>
      </c>
      <c r="BR47" s="121">
        <f t="shared" si="22"/>
        <v>8656</v>
      </c>
      <c r="BS47" s="121">
        <f t="shared" si="22"/>
        <v>1287</v>
      </c>
      <c r="BT47" s="121">
        <f t="shared" si="22"/>
        <v>0</v>
      </c>
      <c r="BU47" s="121">
        <f t="shared" si="22"/>
        <v>0</v>
      </c>
      <c r="BV47" s="121">
        <f t="shared" si="22"/>
        <v>753</v>
      </c>
      <c r="BW47" s="121">
        <f t="shared" si="22"/>
        <v>753</v>
      </c>
      <c r="BX47" s="121">
        <f t="shared" si="24"/>
        <v>0</v>
      </c>
      <c r="BY47" s="121">
        <f t="shared" si="24"/>
        <v>0</v>
      </c>
      <c r="BZ47" s="121">
        <f t="shared" si="24"/>
        <v>0</v>
      </c>
      <c r="CA47" s="121">
        <f t="shared" si="24"/>
        <v>4192</v>
      </c>
      <c r="CB47" s="121">
        <f t="shared" si="24"/>
        <v>4192</v>
      </c>
      <c r="CC47" s="121">
        <f t="shared" si="23"/>
        <v>0</v>
      </c>
      <c r="CD47" s="121">
        <f t="shared" si="23"/>
        <v>0</v>
      </c>
      <c r="CE47" s="121">
        <f t="shared" si="23"/>
        <v>0</v>
      </c>
      <c r="CF47" s="121">
        <f t="shared" si="23"/>
        <v>24668</v>
      </c>
      <c r="CG47" s="121">
        <f t="shared" si="23"/>
        <v>0</v>
      </c>
      <c r="CH47" s="121">
        <f t="shared" si="23"/>
        <v>755</v>
      </c>
      <c r="CI47" s="121">
        <f t="shared" si="23"/>
        <v>15643</v>
      </c>
    </row>
    <row r="48" spans="1:87" s="136" customFormat="1" ht="13.5" customHeight="1" x14ac:dyDescent="0.15">
      <c r="A48" s="119" t="s">
        <v>23</v>
      </c>
      <c r="B48" s="120" t="s">
        <v>467</v>
      </c>
      <c r="C48" s="119" t="s">
        <v>468</v>
      </c>
      <c r="D48" s="121">
        <f t="shared" si="5"/>
        <v>0</v>
      </c>
      <c r="E48" s="121">
        <f t="shared" si="6"/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24919</v>
      </c>
      <c r="L48" s="121">
        <f t="shared" si="7"/>
        <v>68981</v>
      </c>
      <c r="M48" s="121">
        <f t="shared" si="8"/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f t="shared" si="9"/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 t="shared" si="10"/>
        <v>68981</v>
      </c>
      <c r="X48" s="121">
        <v>68518</v>
      </c>
      <c r="Y48" s="121">
        <v>0</v>
      </c>
      <c r="Z48" s="121">
        <v>463</v>
      </c>
      <c r="AA48" s="121">
        <v>0</v>
      </c>
      <c r="AB48" s="121">
        <v>123510</v>
      </c>
      <c r="AC48" s="121">
        <v>0</v>
      </c>
      <c r="AD48" s="121">
        <v>0</v>
      </c>
      <c r="AE48" s="121">
        <f t="shared" si="11"/>
        <v>68981</v>
      </c>
      <c r="AF48" s="121">
        <f t="shared" si="12"/>
        <v>0</v>
      </c>
      <c r="AG48" s="121">
        <f t="shared" si="13"/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4646</v>
      </c>
      <c r="AN48" s="121">
        <f t="shared" si="14"/>
        <v>0</v>
      </c>
      <c r="AO48" s="121">
        <f t="shared" si="15"/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f t="shared" si="16"/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 t="shared" si="17"/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25629</v>
      </c>
      <c r="BE48" s="121">
        <v>0</v>
      </c>
      <c r="BF48" s="121">
        <v>0</v>
      </c>
      <c r="BG48" s="121">
        <f t="shared" si="18"/>
        <v>0</v>
      </c>
      <c r="BH48" s="121">
        <f t="shared" si="22"/>
        <v>0</v>
      </c>
      <c r="BI48" s="121">
        <f t="shared" si="22"/>
        <v>0</v>
      </c>
      <c r="BJ48" s="121">
        <f t="shared" si="22"/>
        <v>0</v>
      </c>
      <c r="BK48" s="121">
        <f t="shared" si="22"/>
        <v>0</v>
      </c>
      <c r="BL48" s="121">
        <f t="shared" si="22"/>
        <v>0</v>
      </c>
      <c r="BM48" s="121">
        <f t="shared" si="22"/>
        <v>0</v>
      </c>
      <c r="BN48" s="121">
        <f t="shared" si="22"/>
        <v>0</v>
      </c>
      <c r="BO48" s="121">
        <f t="shared" si="22"/>
        <v>29565</v>
      </c>
      <c r="BP48" s="121">
        <f t="shared" si="22"/>
        <v>68981</v>
      </c>
      <c r="BQ48" s="121">
        <f t="shared" si="22"/>
        <v>0</v>
      </c>
      <c r="BR48" s="121">
        <f t="shared" si="22"/>
        <v>0</v>
      </c>
      <c r="BS48" s="121">
        <f t="shared" si="22"/>
        <v>0</v>
      </c>
      <c r="BT48" s="121">
        <f t="shared" si="22"/>
        <v>0</v>
      </c>
      <c r="BU48" s="121">
        <f t="shared" si="22"/>
        <v>0</v>
      </c>
      <c r="BV48" s="121">
        <f t="shared" si="22"/>
        <v>0</v>
      </c>
      <c r="BW48" s="121">
        <f t="shared" ref="BW48:BW58" si="25">SUM(S48,AU48)</f>
        <v>0</v>
      </c>
      <c r="BX48" s="121">
        <f t="shared" si="24"/>
        <v>0</v>
      </c>
      <c r="BY48" s="121">
        <f t="shared" si="24"/>
        <v>0</v>
      </c>
      <c r="BZ48" s="121">
        <f t="shared" si="24"/>
        <v>0</v>
      </c>
      <c r="CA48" s="121">
        <f t="shared" si="24"/>
        <v>68981</v>
      </c>
      <c r="CB48" s="121">
        <f t="shared" si="24"/>
        <v>68518</v>
      </c>
      <c r="CC48" s="121">
        <f t="shared" si="23"/>
        <v>0</v>
      </c>
      <c r="CD48" s="121">
        <f t="shared" si="23"/>
        <v>463</v>
      </c>
      <c r="CE48" s="121">
        <f t="shared" si="23"/>
        <v>0</v>
      </c>
      <c r="CF48" s="121">
        <f t="shared" si="23"/>
        <v>149139</v>
      </c>
      <c r="CG48" s="121">
        <f t="shared" si="23"/>
        <v>0</v>
      </c>
      <c r="CH48" s="121">
        <f t="shared" si="23"/>
        <v>0</v>
      </c>
      <c r="CI48" s="121">
        <f t="shared" si="23"/>
        <v>68981</v>
      </c>
    </row>
    <row r="49" spans="1:87" s="136" customFormat="1" ht="13.5" customHeight="1" x14ac:dyDescent="0.15">
      <c r="A49" s="119" t="s">
        <v>23</v>
      </c>
      <c r="B49" s="120" t="s">
        <v>470</v>
      </c>
      <c r="C49" s="119" t="s">
        <v>471</v>
      </c>
      <c r="D49" s="121">
        <f t="shared" si="5"/>
        <v>0</v>
      </c>
      <c r="E49" s="121">
        <f t="shared" si="6"/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 t="shared" si="7"/>
        <v>35652</v>
      </c>
      <c r="M49" s="121">
        <f t="shared" si="8"/>
        <v>19580</v>
      </c>
      <c r="N49" s="121">
        <v>6766</v>
      </c>
      <c r="O49" s="121">
        <v>12814</v>
      </c>
      <c r="P49" s="121">
        <v>0</v>
      </c>
      <c r="Q49" s="121">
        <v>0</v>
      </c>
      <c r="R49" s="121">
        <f t="shared" si="9"/>
        <v>1730</v>
      </c>
      <c r="S49" s="121">
        <v>0</v>
      </c>
      <c r="T49" s="121">
        <v>1341</v>
      </c>
      <c r="U49" s="121">
        <v>389</v>
      </c>
      <c r="V49" s="121">
        <v>0</v>
      </c>
      <c r="W49" s="121">
        <f t="shared" si="10"/>
        <v>14342</v>
      </c>
      <c r="X49" s="121">
        <v>0</v>
      </c>
      <c r="Y49" s="121">
        <v>14342</v>
      </c>
      <c r="Z49" s="121">
        <v>0</v>
      </c>
      <c r="AA49" s="121">
        <v>0</v>
      </c>
      <c r="AB49" s="121">
        <v>0</v>
      </c>
      <c r="AC49" s="121">
        <v>0</v>
      </c>
      <c r="AD49" s="121">
        <v>0</v>
      </c>
      <c r="AE49" s="121">
        <f t="shared" si="11"/>
        <v>35652</v>
      </c>
      <c r="AF49" s="121">
        <f t="shared" si="12"/>
        <v>0</v>
      </c>
      <c r="AG49" s="121">
        <f t="shared" si="13"/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 t="shared" si="14"/>
        <v>4417</v>
      </c>
      <c r="AO49" s="121">
        <f t="shared" si="15"/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 t="shared" si="16"/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 t="shared" si="17"/>
        <v>4417</v>
      </c>
      <c r="AZ49" s="121">
        <v>0</v>
      </c>
      <c r="BA49" s="121">
        <v>4417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f t="shared" si="18"/>
        <v>4417</v>
      </c>
      <c r="BH49" s="121">
        <f t="shared" ref="BH49:BV58" si="26">SUM(D49,AF49)</f>
        <v>0</v>
      </c>
      <c r="BI49" s="121">
        <f t="shared" si="26"/>
        <v>0</v>
      </c>
      <c r="BJ49" s="121">
        <f t="shared" si="26"/>
        <v>0</v>
      </c>
      <c r="BK49" s="121">
        <f t="shared" si="26"/>
        <v>0</v>
      </c>
      <c r="BL49" s="121">
        <f t="shared" si="26"/>
        <v>0</v>
      </c>
      <c r="BM49" s="121">
        <f t="shared" si="26"/>
        <v>0</v>
      </c>
      <c r="BN49" s="121">
        <f t="shared" si="26"/>
        <v>0</v>
      </c>
      <c r="BO49" s="121">
        <f t="shared" si="26"/>
        <v>0</v>
      </c>
      <c r="BP49" s="121">
        <f t="shared" si="26"/>
        <v>40069</v>
      </c>
      <c r="BQ49" s="121">
        <f t="shared" si="26"/>
        <v>19580</v>
      </c>
      <c r="BR49" s="121">
        <f t="shared" si="26"/>
        <v>6766</v>
      </c>
      <c r="BS49" s="121">
        <f t="shared" si="26"/>
        <v>12814</v>
      </c>
      <c r="BT49" s="121">
        <f t="shared" si="26"/>
        <v>0</v>
      </c>
      <c r="BU49" s="121">
        <f t="shared" si="26"/>
        <v>0</v>
      </c>
      <c r="BV49" s="121">
        <f t="shared" si="26"/>
        <v>1730</v>
      </c>
      <c r="BW49" s="121">
        <f t="shared" si="25"/>
        <v>0</v>
      </c>
      <c r="BX49" s="121">
        <f t="shared" si="24"/>
        <v>1341</v>
      </c>
      <c r="BY49" s="121">
        <f t="shared" si="24"/>
        <v>389</v>
      </c>
      <c r="BZ49" s="121">
        <f t="shared" si="24"/>
        <v>0</v>
      </c>
      <c r="CA49" s="121">
        <f t="shared" si="24"/>
        <v>18759</v>
      </c>
      <c r="CB49" s="121">
        <f t="shared" si="24"/>
        <v>0</v>
      </c>
      <c r="CC49" s="121">
        <f t="shared" si="23"/>
        <v>18759</v>
      </c>
      <c r="CD49" s="121">
        <f t="shared" si="23"/>
        <v>0</v>
      </c>
      <c r="CE49" s="121">
        <f t="shared" si="23"/>
        <v>0</v>
      </c>
      <c r="CF49" s="121">
        <f t="shared" si="23"/>
        <v>0</v>
      </c>
      <c r="CG49" s="121">
        <f t="shared" si="23"/>
        <v>0</v>
      </c>
      <c r="CH49" s="121">
        <f t="shared" si="23"/>
        <v>0</v>
      </c>
      <c r="CI49" s="121">
        <f t="shared" si="23"/>
        <v>40069</v>
      </c>
    </row>
    <row r="50" spans="1:87" s="136" customFormat="1" ht="13.5" customHeight="1" x14ac:dyDescent="0.15">
      <c r="A50" s="119" t="s">
        <v>23</v>
      </c>
      <c r="B50" s="120" t="s">
        <v>327</v>
      </c>
      <c r="C50" s="119" t="s">
        <v>328</v>
      </c>
      <c r="D50" s="121">
        <f t="shared" si="5"/>
        <v>20106</v>
      </c>
      <c r="E50" s="121">
        <f t="shared" si="6"/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20106</v>
      </c>
      <c r="K50" s="121">
        <v>0</v>
      </c>
      <c r="L50" s="121">
        <f t="shared" si="7"/>
        <v>110557</v>
      </c>
      <c r="M50" s="121">
        <f t="shared" si="8"/>
        <v>70443</v>
      </c>
      <c r="N50" s="121">
        <v>27542</v>
      </c>
      <c r="O50" s="121">
        <v>0</v>
      </c>
      <c r="P50" s="121">
        <v>42901</v>
      </c>
      <c r="Q50" s="121">
        <v>0</v>
      </c>
      <c r="R50" s="121">
        <f t="shared" si="9"/>
        <v>27046</v>
      </c>
      <c r="S50" s="121">
        <v>0</v>
      </c>
      <c r="T50" s="121">
        <v>27046</v>
      </c>
      <c r="U50" s="121">
        <v>0</v>
      </c>
      <c r="V50" s="121">
        <v>0</v>
      </c>
      <c r="W50" s="121">
        <f t="shared" si="10"/>
        <v>13068</v>
      </c>
      <c r="X50" s="121">
        <v>0</v>
      </c>
      <c r="Y50" s="121">
        <v>0</v>
      </c>
      <c r="Z50" s="121">
        <v>3310</v>
      </c>
      <c r="AA50" s="121">
        <v>9758</v>
      </c>
      <c r="AB50" s="121">
        <v>0</v>
      </c>
      <c r="AC50" s="121">
        <v>0</v>
      </c>
      <c r="AD50" s="121">
        <v>0</v>
      </c>
      <c r="AE50" s="121">
        <f t="shared" si="11"/>
        <v>130663</v>
      </c>
      <c r="AF50" s="121">
        <f t="shared" si="12"/>
        <v>14169</v>
      </c>
      <c r="AG50" s="121">
        <f t="shared" si="13"/>
        <v>14169</v>
      </c>
      <c r="AH50" s="121">
        <v>0</v>
      </c>
      <c r="AI50" s="121">
        <v>14169</v>
      </c>
      <c r="AJ50" s="121">
        <v>0</v>
      </c>
      <c r="AK50" s="121">
        <v>0</v>
      </c>
      <c r="AL50" s="121">
        <v>0</v>
      </c>
      <c r="AM50" s="121">
        <v>0</v>
      </c>
      <c r="AN50" s="121">
        <f t="shared" si="14"/>
        <v>193841</v>
      </c>
      <c r="AO50" s="121">
        <f t="shared" si="15"/>
        <v>103484</v>
      </c>
      <c r="AP50" s="121">
        <v>27542</v>
      </c>
      <c r="AQ50" s="121">
        <v>0</v>
      </c>
      <c r="AR50" s="121">
        <v>75942</v>
      </c>
      <c r="AS50" s="121">
        <v>0</v>
      </c>
      <c r="AT50" s="121">
        <f t="shared" si="16"/>
        <v>48086</v>
      </c>
      <c r="AU50" s="121">
        <v>0</v>
      </c>
      <c r="AV50" s="121">
        <v>48086</v>
      </c>
      <c r="AW50" s="121">
        <v>0</v>
      </c>
      <c r="AX50" s="121">
        <v>0</v>
      </c>
      <c r="AY50" s="121">
        <f t="shared" si="17"/>
        <v>42271</v>
      </c>
      <c r="AZ50" s="121">
        <v>0</v>
      </c>
      <c r="BA50" s="121">
        <v>42271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f t="shared" si="18"/>
        <v>208010</v>
      </c>
      <c r="BH50" s="121">
        <f t="shared" si="26"/>
        <v>34275</v>
      </c>
      <c r="BI50" s="121">
        <f t="shared" si="26"/>
        <v>14169</v>
      </c>
      <c r="BJ50" s="121">
        <f t="shared" si="26"/>
        <v>0</v>
      </c>
      <c r="BK50" s="121">
        <f t="shared" si="26"/>
        <v>14169</v>
      </c>
      <c r="BL50" s="121">
        <f t="shared" si="26"/>
        <v>0</v>
      </c>
      <c r="BM50" s="121">
        <f t="shared" si="26"/>
        <v>0</v>
      </c>
      <c r="BN50" s="121">
        <f t="shared" si="26"/>
        <v>20106</v>
      </c>
      <c r="BO50" s="121">
        <f t="shared" si="26"/>
        <v>0</v>
      </c>
      <c r="BP50" s="121">
        <f t="shared" si="26"/>
        <v>304398</v>
      </c>
      <c r="BQ50" s="121">
        <f t="shared" si="26"/>
        <v>173927</v>
      </c>
      <c r="BR50" s="121">
        <f t="shared" si="26"/>
        <v>55084</v>
      </c>
      <c r="BS50" s="121">
        <f t="shared" si="26"/>
        <v>0</v>
      </c>
      <c r="BT50" s="121">
        <f t="shared" si="26"/>
        <v>118843</v>
      </c>
      <c r="BU50" s="121">
        <f t="shared" si="26"/>
        <v>0</v>
      </c>
      <c r="BV50" s="121">
        <f t="shared" si="26"/>
        <v>75132</v>
      </c>
      <c r="BW50" s="121">
        <f t="shared" si="25"/>
        <v>0</v>
      </c>
      <c r="BX50" s="121">
        <f t="shared" si="24"/>
        <v>75132</v>
      </c>
      <c r="BY50" s="121">
        <f t="shared" si="24"/>
        <v>0</v>
      </c>
      <c r="BZ50" s="121">
        <f t="shared" si="24"/>
        <v>0</v>
      </c>
      <c r="CA50" s="121">
        <f t="shared" si="24"/>
        <v>55339</v>
      </c>
      <c r="CB50" s="121">
        <f t="shared" si="24"/>
        <v>0</v>
      </c>
      <c r="CC50" s="121">
        <f t="shared" si="23"/>
        <v>42271</v>
      </c>
      <c r="CD50" s="121">
        <f t="shared" si="23"/>
        <v>3310</v>
      </c>
      <c r="CE50" s="121">
        <f t="shared" si="23"/>
        <v>9758</v>
      </c>
      <c r="CF50" s="121">
        <f t="shared" si="23"/>
        <v>0</v>
      </c>
      <c r="CG50" s="121">
        <f t="shared" si="23"/>
        <v>0</v>
      </c>
      <c r="CH50" s="121">
        <f t="shared" si="23"/>
        <v>0</v>
      </c>
      <c r="CI50" s="121">
        <f t="shared" si="23"/>
        <v>338673</v>
      </c>
    </row>
    <row r="51" spans="1:87" s="136" customFormat="1" ht="13.5" customHeight="1" x14ac:dyDescent="0.15">
      <c r="A51" s="119" t="s">
        <v>23</v>
      </c>
      <c r="B51" s="120" t="s">
        <v>332</v>
      </c>
      <c r="C51" s="119" t="s">
        <v>333</v>
      </c>
      <c r="D51" s="121">
        <f t="shared" si="5"/>
        <v>0</v>
      </c>
      <c r="E51" s="121">
        <f t="shared" si="6"/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 t="shared" si="7"/>
        <v>0</v>
      </c>
      <c r="M51" s="121">
        <f t="shared" si="8"/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f t="shared" si="9"/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 t="shared" si="10"/>
        <v>0</v>
      </c>
      <c r="X51" s="121">
        <v>0</v>
      </c>
      <c r="Y51" s="121">
        <v>0</v>
      </c>
      <c r="Z51" s="121">
        <v>0</v>
      </c>
      <c r="AA51" s="121">
        <v>0</v>
      </c>
      <c r="AB51" s="121">
        <v>0</v>
      </c>
      <c r="AC51" s="121">
        <v>0</v>
      </c>
      <c r="AD51" s="121">
        <v>0</v>
      </c>
      <c r="AE51" s="121">
        <f t="shared" si="11"/>
        <v>0</v>
      </c>
      <c r="AF51" s="121">
        <f t="shared" si="12"/>
        <v>0</v>
      </c>
      <c r="AG51" s="121">
        <f t="shared" si="13"/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 t="shared" si="14"/>
        <v>402693</v>
      </c>
      <c r="AO51" s="121">
        <f t="shared" si="15"/>
        <v>110098</v>
      </c>
      <c r="AP51" s="121">
        <v>32242</v>
      </c>
      <c r="AQ51" s="121">
        <v>0</v>
      </c>
      <c r="AR51" s="121">
        <v>77856</v>
      </c>
      <c r="AS51" s="121">
        <v>0</v>
      </c>
      <c r="AT51" s="121">
        <f t="shared" si="16"/>
        <v>186773</v>
      </c>
      <c r="AU51" s="121">
        <v>0</v>
      </c>
      <c r="AV51" s="121">
        <v>186773</v>
      </c>
      <c r="AW51" s="121">
        <v>0</v>
      </c>
      <c r="AX51" s="121">
        <v>0</v>
      </c>
      <c r="AY51" s="121">
        <f t="shared" si="17"/>
        <v>105822</v>
      </c>
      <c r="AZ51" s="121">
        <v>0</v>
      </c>
      <c r="BA51" s="121">
        <v>103136</v>
      </c>
      <c r="BB51" s="121">
        <v>0</v>
      </c>
      <c r="BC51" s="121">
        <v>2686</v>
      </c>
      <c r="BD51" s="121">
        <v>0</v>
      </c>
      <c r="BE51" s="121">
        <v>0</v>
      </c>
      <c r="BF51" s="121">
        <v>314142</v>
      </c>
      <c r="BG51" s="121">
        <f t="shared" si="18"/>
        <v>716835</v>
      </c>
      <c r="BH51" s="121">
        <f t="shared" si="26"/>
        <v>0</v>
      </c>
      <c r="BI51" s="121">
        <f t="shared" si="26"/>
        <v>0</v>
      </c>
      <c r="BJ51" s="121">
        <f t="shared" si="26"/>
        <v>0</v>
      </c>
      <c r="BK51" s="121">
        <f t="shared" si="26"/>
        <v>0</v>
      </c>
      <c r="BL51" s="121">
        <f t="shared" si="26"/>
        <v>0</v>
      </c>
      <c r="BM51" s="121">
        <f t="shared" si="26"/>
        <v>0</v>
      </c>
      <c r="BN51" s="121">
        <f t="shared" si="26"/>
        <v>0</v>
      </c>
      <c r="BO51" s="121">
        <f t="shared" si="26"/>
        <v>0</v>
      </c>
      <c r="BP51" s="121">
        <f t="shared" si="26"/>
        <v>402693</v>
      </c>
      <c r="BQ51" s="121">
        <f t="shared" si="26"/>
        <v>110098</v>
      </c>
      <c r="BR51" s="121">
        <f t="shared" si="26"/>
        <v>32242</v>
      </c>
      <c r="BS51" s="121">
        <f t="shared" si="26"/>
        <v>0</v>
      </c>
      <c r="BT51" s="121">
        <f t="shared" si="26"/>
        <v>77856</v>
      </c>
      <c r="BU51" s="121">
        <f t="shared" si="26"/>
        <v>0</v>
      </c>
      <c r="BV51" s="121">
        <f t="shared" si="26"/>
        <v>186773</v>
      </c>
      <c r="BW51" s="121">
        <f t="shared" si="25"/>
        <v>0</v>
      </c>
      <c r="BX51" s="121">
        <f t="shared" si="24"/>
        <v>186773</v>
      </c>
      <c r="BY51" s="121">
        <f t="shared" si="24"/>
        <v>0</v>
      </c>
      <c r="BZ51" s="121">
        <f t="shared" si="24"/>
        <v>0</v>
      </c>
      <c r="CA51" s="121">
        <f t="shared" si="24"/>
        <v>105822</v>
      </c>
      <c r="CB51" s="121">
        <f t="shared" si="24"/>
        <v>0</v>
      </c>
      <c r="CC51" s="121">
        <f t="shared" si="23"/>
        <v>103136</v>
      </c>
      <c r="CD51" s="121">
        <f t="shared" si="23"/>
        <v>0</v>
      </c>
      <c r="CE51" s="121">
        <f t="shared" si="23"/>
        <v>2686</v>
      </c>
      <c r="CF51" s="121">
        <f t="shared" si="23"/>
        <v>0</v>
      </c>
      <c r="CG51" s="121">
        <f t="shared" si="23"/>
        <v>0</v>
      </c>
      <c r="CH51" s="121">
        <f t="shared" si="23"/>
        <v>314142</v>
      </c>
      <c r="CI51" s="121">
        <f t="shared" si="23"/>
        <v>716835</v>
      </c>
    </row>
    <row r="52" spans="1:87" s="136" customFormat="1" ht="13.5" customHeight="1" x14ac:dyDescent="0.15">
      <c r="A52" s="119" t="s">
        <v>23</v>
      </c>
      <c r="B52" s="120" t="s">
        <v>370</v>
      </c>
      <c r="C52" s="119" t="s">
        <v>371</v>
      </c>
      <c r="D52" s="121">
        <f t="shared" si="5"/>
        <v>500901</v>
      </c>
      <c r="E52" s="121">
        <f t="shared" si="6"/>
        <v>500901</v>
      </c>
      <c r="F52" s="121">
        <v>0</v>
      </c>
      <c r="G52" s="121">
        <v>500901</v>
      </c>
      <c r="H52" s="121">
        <v>0</v>
      </c>
      <c r="I52" s="121">
        <v>0</v>
      </c>
      <c r="J52" s="121">
        <v>0</v>
      </c>
      <c r="K52" s="121">
        <v>0</v>
      </c>
      <c r="L52" s="121">
        <f t="shared" si="7"/>
        <v>1580360</v>
      </c>
      <c r="M52" s="121">
        <f t="shared" si="8"/>
        <v>178002</v>
      </c>
      <c r="N52" s="121">
        <v>178002</v>
      </c>
      <c r="O52" s="121">
        <v>0</v>
      </c>
      <c r="P52" s="121">
        <v>0</v>
      </c>
      <c r="Q52" s="121">
        <v>0</v>
      </c>
      <c r="R52" s="121">
        <f t="shared" si="9"/>
        <v>272035</v>
      </c>
      <c r="S52" s="121">
        <v>0</v>
      </c>
      <c r="T52" s="121">
        <v>269486</v>
      </c>
      <c r="U52" s="121">
        <v>2549</v>
      </c>
      <c r="V52" s="121">
        <v>0</v>
      </c>
      <c r="W52" s="121">
        <f t="shared" si="10"/>
        <v>1130323</v>
      </c>
      <c r="X52" s="121">
        <v>0</v>
      </c>
      <c r="Y52" s="121">
        <v>1097274</v>
      </c>
      <c r="Z52" s="121">
        <v>33049</v>
      </c>
      <c r="AA52" s="121">
        <v>0</v>
      </c>
      <c r="AB52" s="121">
        <v>0</v>
      </c>
      <c r="AC52" s="121">
        <v>0</v>
      </c>
      <c r="AD52" s="121">
        <v>116844</v>
      </c>
      <c r="AE52" s="121">
        <f t="shared" si="11"/>
        <v>2198105</v>
      </c>
      <c r="AF52" s="121">
        <f t="shared" si="12"/>
        <v>68602</v>
      </c>
      <c r="AG52" s="121">
        <f t="shared" si="13"/>
        <v>68602</v>
      </c>
      <c r="AH52" s="121">
        <v>0</v>
      </c>
      <c r="AI52" s="121">
        <v>68602</v>
      </c>
      <c r="AJ52" s="121">
        <v>0</v>
      </c>
      <c r="AK52" s="121">
        <v>0</v>
      </c>
      <c r="AL52" s="121">
        <v>0</v>
      </c>
      <c r="AM52" s="121">
        <v>0</v>
      </c>
      <c r="AN52" s="121">
        <f t="shared" si="14"/>
        <v>285616</v>
      </c>
      <c r="AO52" s="121">
        <f t="shared" si="15"/>
        <v>67741</v>
      </c>
      <c r="AP52" s="121">
        <v>67741</v>
      </c>
      <c r="AQ52" s="121">
        <v>0</v>
      </c>
      <c r="AR52" s="121">
        <v>0</v>
      </c>
      <c r="AS52" s="121">
        <v>0</v>
      </c>
      <c r="AT52" s="121">
        <f t="shared" si="16"/>
        <v>40779</v>
      </c>
      <c r="AU52" s="121">
        <v>0</v>
      </c>
      <c r="AV52" s="121">
        <v>39682</v>
      </c>
      <c r="AW52" s="121">
        <v>1097</v>
      </c>
      <c r="AX52" s="121">
        <v>0</v>
      </c>
      <c r="AY52" s="121">
        <f t="shared" si="17"/>
        <v>177096</v>
      </c>
      <c r="AZ52" s="121">
        <v>0</v>
      </c>
      <c r="BA52" s="121">
        <v>166957</v>
      </c>
      <c r="BB52" s="121">
        <v>10139</v>
      </c>
      <c r="BC52" s="121">
        <v>0</v>
      </c>
      <c r="BD52" s="121">
        <v>0</v>
      </c>
      <c r="BE52" s="121">
        <v>0</v>
      </c>
      <c r="BF52" s="121">
        <v>44292</v>
      </c>
      <c r="BG52" s="121">
        <f t="shared" si="18"/>
        <v>398510</v>
      </c>
      <c r="BH52" s="121">
        <f t="shared" si="26"/>
        <v>569503</v>
      </c>
      <c r="BI52" s="121">
        <f t="shared" si="26"/>
        <v>569503</v>
      </c>
      <c r="BJ52" s="121">
        <f t="shared" si="26"/>
        <v>0</v>
      </c>
      <c r="BK52" s="121">
        <f t="shared" si="26"/>
        <v>569503</v>
      </c>
      <c r="BL52" s="121">
        <f t="shared" si="26"/>
        <v>0</v>
      </c>
      <c r="BM52" s="121">
        <f t="shared" si="26"/>
        <v>0</v>
      </c>
      <c r="BN52" s="121">
        <f t="shared" si="26"/>
        <v>0</v>
      </c>
      <c r="BO52" s="121">
        <f t="shared" si="26"/>
        <v>0</v>
      </c>
      <c r="BP52" s="121">
        <f t="shared" si="26"/>
        <v>1865976</v>
      </c>
      <c r="BQ52" s="121">
        <f t="shared" si="26"/>
        <v>245743</v>
      </c>
      <c r="BR52" s="121">
        <f t="shared" si="26"/>
        <v>245743</v>
      </c>
      <c r="BS52" s="121">
        <f t="shared" si="26"/>
        <v>0</v>
      </c>
      <c r="BT52" s="121">
        <f t="shared" si="26"/>
        <v>0</v>
      </c>
      <c r="BU52" s="121">
        <f t="shared" si="26"/>
        <v>0</v>
      </c>
      <c r="BV52" s="121">
        <f t="shared" si="26"/>
        <v>312814</v>
      </c>
      <c r="BW52" s="121">
        <f t="shared" si="25"/>
        <v>0</v>
      </c>
      <c r="BX52" s="121">
        <f t="shared" si="24"/>
        <v>309168</v>
      </c>
      <c r="BY52" s="121">
        <f t="shared" si="24"/>
        <v>3646</v>
      </c>
      <c r="BZ52" s="121">
        <f t="shared" si="24"/>
        <v>0</v>
      </c>
      <c r="CA52" s="121">
        <f t="shared" si="24"/>
        <v>1307419</v>
      </c>
      <c r="CB52" s="121">
        <f t="shared" si="24"/>
        <v>0</v>
      </c>
      <c r="CC52" s="121">
        <f t="shared" si="23"/>
        <v>1264231</v>
      </c>
      <c r="CD52" s="121">
        <f t="shared" si="23"/>
        <v>43188</v>
      </c>
      <c r="CE52" s="121">
        <f t="shared" si="23"/>
        <v>0</v>
      </c>
      <c r="CF52" s="121">
        <f t="shared" si="23"/>
        <v>0</v>
      </c>
      <c r="CG52" s="121">
        <f t="shared" si="23"/>
        <v>0</v>
      </c>
      <c r="CH52" s="121">
        <f t="shared" si="23"/>
        <v>161136</v>
      </c>
      <c r="CI52" s="121">
        <f t="shared" si="23"/>
        <v>2596615</v>
      </c>
    </row>
    <row r="53" spans="1:87" s="136" customFormat="1" ht="13.5" customHeight="1" x14ac:dyDescent="0.15">
      <c r="A53" s="119" t="s">
        <v>23</v>
      </c>
      <c r="B53" s="120" t="s">
        <v>404</v>
      </c>
      <c r="C53" s="119" t="s">
        <v>405</v>
      </c>
      <c r="D53" s="121">
        <f t="shared" si="5"/>
        <v>0</v>
      </c>
      <c r="E53" s="121">
        <f t="shared" si="6"/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 t="shared" si="7"/>
        <v>747068</v>
      </c>
      <c r="M53" s="121">
        <f t="shared" si="8"/>
        <v>48689</v>
      </c>
      <c r="N53" s="121">
        <v>37149</v>
      </c>
      <c r="O53" s="121">
        <v>0</v>
      </c>
      <c r="P53" s="121">
        <v>11540</v>
      </c>
      <c r="Q53" s="121">
        <v>0</v>
      </c>
      <c r="R53" s="121">
        <f t="shared" si="9"/>
        <v>362385</v>
      </c>
      <c r="S53" s="121">
        <v>0</v>
      </c>
      <c r="T53" s="121">
        <v>362385</v>
      </c>
      <c r="U53" s="121">
        <v>0</v>
      </c>
      <c r="V53" s="121">
        <v>4921</v>
      </c>
      <c r="W53" s="121">
        <f t="shared" si="10"/>
        <v>324569</v>
      </c>
      <c r="X53" s="121">
        <v>0</v>
      </c>
      <c r="Y53" s="121">
        <v>308340</v>
      </c>
      <c r="Z53" s="121">
        <v>16051</v>
      </c>
      <c r="AA53" s="121">
        <v>178</v>
      </c>
      <c r="AB53" s="121">
        <v>0</v>
      </c>
      <c r="AC53" s="121">
        <v>6504</v>
      </c>
      <c r="AD53" s="121">
        <v>64826</v>
      </c>
      <c r="AE53" s="121">
        <f t="shared" si="11"/>
        <v>811894</v>
      </c>
      <c r="AF53" s="121">
        <f t="shared" si="12"/>
        <v>0</v>
      </c>
      <c r="AG53" s="121">
        <f t="shared" si="13"/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 t="shared" si="14"/>
        <v>151803</v>
      </c>
      <c r="AO53" s="121">
        <f t="shared" si="15"/>
        <v>42659</v>
      </c>
      <c r="AP53" s="121">
        <v>15953</v>
      </c>
      <c r="AQ53" s="121">
        <v>0</v>
      </c>
      <c r="AR53" s="121">
        <v>26706</v>
      </c>
      <c r="AS53" s="121">
        <v>0</v>
      </c>
      <c r="AT53" s="121">
        <f t="shared" si="16"/>
        <v>91121</v>
      </c>
      <c r="AU53" s="121">
        <v>0</v>
      </c>
      <c r="AV53" s="121">
        <v>91121</v>
      </c>
      <c r="AW53" s="121">
        <v>0</v>
      </c>
      <c r="AX53" s="121">
        <v>1675</v>
      </c>
      <c r="AY53" s="121">
        <f t="shared" si="17"/>
        <v>13162</v>
      </c>
      <c r="AZ53" s="121">
        <v>0</v>
      </c>
      <c r="BA53" s="121">
        <v>7445</v>
      </c>
      <c r="BB53" s="121">
        <v>5320</v>
      </c>
      <c r="BC53" s="121">
        <v>397</v>
      </c>
      <c r="BD53" s="121">
        <v>0</v>
      </c>
      <c r="BE53" s="121">
        <v>3186</v>
      </c>
      <c r="BF53" s="121">
        <v>48915</v>
      </c>
      <c r="BG53" s="121">
        <f t="shared" si="18"/>
        <v>200718</v>
      </c>
      <c r="BH53" s="121">
        <f t="shared" si="26"/>
        <v>0</v>
      </c>
      <c r="BI53" s="121">
        <f t="shared" si="26"/>
        <v>0</v>
      </c>
      <c r="BJ53" s="121">
        <f t="shared" si="26"/>
        <v>0</v>
      </c>
      <c r="BK53" s="121">
        <f t="shared" si="26"/>
        <v>0</v>
      </c>
      <c r="BL53" s="121">
        <f t="shared" si="26"/>
        <v>0</v>
      </c>
      <c r="BM53" s="121">
        <f t="shared" si="26"/>
        <v>0</v>
      </c>
      <c r="BN53" s="121">
        <f t="shared" si="26"/>
        <v>0</v>
      </c>
      <c r="BO53" s="121">
        <f t="shared" si="26"/>
        <v>0</v>
      </c>
      <c r="BP53" s="121">
        <f t="shared" si="26"/>
        <v>898871</v>
      </c>
      <c r="BQ53" s="121">
        <f t="shared" si="26"/>
        <v>91348</v>
      </c>
      <c r="BR53" s="121">
        <f t="shared" si="26"/>
        <v>53102</v>
      </c>
      <c r="BS53" s="121">
        <f t="shared" si="26"/>
        <v>0</v>
      </c>
      <c r="BT53" s="121">
        <f t="shared" si="26"/>
        <v>38246</v>
      </c>
      <c r="BU53" s="121">
        <f t="shared" si="26"/>
        <v>0</v>
      </c>
      <c r="BV53" s="121">
        <f t="shared" si="26"/>
        <v>453506</v>
      </c>
      <c r="BW53" s="121">
        <f t="shared" si="25"/>
        <v>0</v>
      </c>
      <c r="BX53" s="121">
        <f t="shared" si="24"/>
        <v>453506</v>
      </c>
      <c r="BY53" s="121">
        <f t="shared" si="24"/>
        <v>0</v>
      </c>
      <c r="BZ53" s="121">
        <f t="shared" si="24"/>
        <v>6596</v>
      </c>
      <c r="CA53" s="121">
        <f t="shared" si="24"/>
        <v>337731</v>
      </c>
      <c r="CB53" s="121">
        <f t="shared" si="24"/>
        <v>0</v>
      </c>
      <c r="CC53" s="121">
        <f t="shared" si="23"/>
        <v>315785</v>
      </c>
      <c r="CD53" s="121">
        <f t="shared" si="23"/>
        <v>21371</v>
      </c>
      <c r="CE53" s="121">
        <f t="shared" si="23"/>
        <v>575</v>
      </c>
      <c r="CF53" s="121">
        <f t="shared" si="23"/>
        <v>0</v>
      </c>
      <c r="CG53" s="121">
        <f t="shared" si="23"/>
        <v>9690</v>
      </c>
      <c r="CH53" s="121">
        <f t="shared" si="23"/>
        <v>113741</v>
      </c>
      <c r="CI53" s="121">
        <f t="shared" si="23"/>
        <v>1012612</v>
      </c>
    </row>
    <row r="54" spans="1:87" s="136" customFormat="1" ht="13.5" customHeight="1" x14ac:dyDescent="0.15">
      <c r="A54" s="119" t="s">
        <v>23</v>
      </c>
      <c r="B54" s="120" t="s">
        <v>387</v>
      </c>
      <c r="C54" s="119" t="s">
        <v>388</v>
      </c>
      <c r="D54" s="121">
        <f t="shared" si="5"/>
        <v>0</v>
      </c>
      <c r="E54" s="121">
        <f t="shared" si="6"/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 t="shared" si="7"/>
        <v>0</v>
      </c>
      <c r="M54" s="121">
        <f t="shared" si="8"/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f t="shared" si="9"/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f t="shared" si="10"/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f t="shared" si="11"/>
        <v>0</v>
      </c>
      <c r="AF54" s="121">
        <f t="shared" si="12"/>
        <v>3672</v>
      </c>
      <c r="AG54" s="121">
        <f t="shared" si="13"/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3672</v>
      </c>
      <c r="AM54" s="121">
        <v>0</v>
      </c>
      <c r="AN54" s="121">
        <f t="shared" si="14"/>
        <v>189634</v>
      </c>
      <c r="AO54" s="121">
        <f t="shared" si="15"/>
        <v>47147</v>
      </c>
      <c r="AP54" s="121">
        <v>47147</v>
      </c>
      <c r="AQ54" s="121">
        <v>0</v>
      </c>
      <c r="AR54" s="121">
        <v>0</v>
      </c>
      <c r="AS54" s="121">
        <v>0</v>
      </c>
      <c r="AT54" s="121">
        <f t="shared" si="16"/>
        <v>132001</v>
      </c>
      <c r="AU54" s="121">
        <v>0</v>
      </c>
      <c r="AV54" s="121">
        <v>132001</v>
      </c>
      <c r="AW54" s="121">
        <v>0</v>
      </c>
      <c r="AX54" s="121">
        <v>0</v>
      </c>
      <c r="AY54" s="121">
        <f t="shared" si="17"/>
        <v>7818</v>
      </c>
      <c r="AZ54" s="121">
        <v>0</v>
      </c>
      <c r="BA54" s="121">
        <v>3394</v>
      </c>
      <c r="BB54" s="121">
        <v>4424</v>
      </c>
      <c r="BC54" s="121">
        <v>0</v>
      </c>
      <c r="BD54" s="121">
        <v>0</v>
      </c>
      <c r="BE54" s="121">
        <v>2668</v>
      </c>
      <c r="BF54" s="121">
        <v>43282</v>
      </c>
      <c r="BG54" s="121">
        <f t="shared" si="18"/>
        <v>236588</v>
      </c>
      <c r="BH54" s="121">
        <f t="shared" si="26"/>
        <v>3672</v>
      </c>
      <c r="BI54" s="121">
        <f t="shared" si="26"/>
        <v>0</v>
      </c>
      <c r="BJ54" s="121">
        <f t="shared" si="26"/>
        <v>0</v>
      </c>
      <c r="BK54" s="121">
        <f t="shared" si="26"/>
        <v>0</v>
      </c>
      <c r="BL54" s="121">
        <f t="shared" si="26"/>
        <v>0</v>
      </c>
      <c r="BM54" s="121">
        <f t="shared" si="26"/>
        <v>0</v>
      </c>
      <c r="BN54" s="121">
        <f t="shared" si="26"/>
        <v>3672</v>
      </c>
      <c r="BO54" s="121">
        <f t="shared" si="26"/>
        <v>0</v>
      </c>
      <c r="BP54" s="121">
        <f t="shared" si="26"/>
        <v>189634</v>
      </c>
      <c r="BQ54" s="121">
        <f t="shared" si="26"/>
        <v>47147</v>
      </c>
      <c r="BR54" s="121">
        <f t="shared" si="26"/>
        <v>47147</v>
      </c>
      <c r="BS54" s="121">
        <f t="shared" si="26"/>
        <v>0</v>
      </c>
      <c r="BT54" s="121">
        <f t="shared" si="26"/>
        <v>0</v>
      </c>
      <c r="BU54" s="121">
        <f t="shared" si="26"/>
        <v>0</v>
      </c>
      <c r="BV54" s="121">
        <f t="shared" si="26"/>
        <v>132001</v>
      </c>
      <c r="BW54" s="121">
        <f t="shared" si="25"/>
        <v>0</v>
      </c>
      <c r="BX54" s="121">
        <f t="shared" si="24"/>
        <v>132001</v>
      </c>
      <c r="BY54" s="121">
        <f t="shared" si="24"/>
        <v>0</v>
      </c>
      <c r="BZ54" s="121">
        <f t="shared" si="24"/>
        <v>0</v>
      </c>
      <c r="CA54" s="121">
        <f t="shared" si="24"/>
        <v>7818</v>
      </c>
      <c r="CB54" s="121">
        <f t="shared" si="24"/>
        <v>0</v>
      </c>
      <c r="CC54" s="121">
        <f t="shared" si="23"/>
        <v>3394</v>
      </c>
      <c r="CD54" s="121">
        <f t="shared" si="23"/>
        <v>4424</v>
      </c>
      <c r="CE54" s="121">
        <f t="shared" si="23"/>
        <v>0</v>
      </c>
      <c r="CF54" s="121">
        <f t="shared" si="23"/>
        <v>0</v>
      </c>
      <c r="CG54" s="121">
        <f t="shared" si="23"/>
        <v>2668</v>
      </c>
      <c r="CH54" s="121">
        <f t="shared" si="23"/>
        <v>43282</v>
      </c>
      <c r="CI54" s="121">
        <f t="shared" si="23"/>
        <v>236588</v>
      </c>
    </row>
    <row r="55" spans="1:87" s="136" customFormat="1" ht="13.5" customHeight="1" x14ac:dyDescent="0.15">
      <c r="A55" s="119" t="s">
        <v>23</v>
      </c>
      <c r="B55" s="120" t="s">
        <v>334</v>
      </c>
      <c r="C55" s="119" t="s">
        <v>335</v>
      </c>
      <c r="D55" s="121">
        <f t="shared" si="5"/>
        <v>1526671</v>
      </c>
      <c r="E55" s="121">
        <f t="shared" si="6"/>
        <v>1526671</v>
      </c>
      <c r="F55" s="121">
        <v>0</v>
      </c>
      <c r="G55" s="121">
        <v>1526671</v>
      </c>
      <c r="H55" s="121">
        <v>0</v>
      </c>
      <c r="I55" s="121">
        <v>0</v>
      </c>
      <c r="J55" s="121">
        <v>0</v>
      </c>
      <c r="K55" s="121">
        <v>0</v>
      </c>
      <c r="L55" s="121">
        <f t="shared" si="7"/>
        <v>993693</v>
      </c>
      <c r="M55" s="121">
        <f t="shared" si="8"/>
        <v>247222</v>
      </c>
      <c r="N55" s="121">
        <v>241488</v>
      </c>
      <c r="O55" s="121">
        <v>0</v>
      </c>
      <c r="P55" s="121">
        <v>5734</v>
      </c>
      <c r="Q55" s="121">
        <v>0</v>
      </c>
      <c r="R55" s="121">
        <f t="shared" si="9"/>
        <v>614337</v>
      </c>
      <c r="S55" s="121">
        <v>0</v>
      </c>
      <c r="T55" s="121">
        <v>614337</v>
      </c>
      <c r="U55" s="121">
        <v>0</v>
      </c>
      <c r="V55" s="121">
        <v>6663</v>
      </c>
      <c r="W55" s="121">
        <f t="shared" si="10"/>
        <v>125471</v>
      </c>
      <c r="X55" s="121">
        <v>0</v>
      </c>
      <c r="Y55" s="121">
        <v>125471</v>
      </c>
      <c r="Z55" s="121">
        <v>0</v>
      </c>
      <c r="AA55" s="121">
        <v>0</v>
      </c>
      <c r="AB55" s="121">
        <v>0</v>
      </c>
      <c r="AC55" s="121">
        <v>0</v>
      </c>
      <c r="AD55" s="121">
        <v>30491</v>
      </c>
      <c r="AE55" s="121">
        <f t="shared" si="11"/>
        <v>2550855</v>
      </c>
      <c r="AF55" s="121">
        <f t="shared" si="12"/>
        <v>0</v>
      </c>
      <c r="AG55" s="121">
        <f t="shared" si="13"/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 t="shared" si="14"/>
        <v>0</v>
      </c>
      <c r="AO55" s="121">
        <f t="shared" si="15"/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f t="shared" si="16"/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 t="shared" si="17"/>
        <v>0</v>
      </c>
      <c r="AZ55" s="121">
        <v>0</v>
      </c>
      <c r="BA55" s="121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f t="shared" si="18"/>
        <v>0</v>
      </c>
      <c r="BH55" s="121">
        <f t="shared" si="26"/>
        <v>1526671</v>
      </c>
      <c r="BI55" s="121">
        <f t="shared" si="26"/>
        <v>1526671</v>
      </c>
      <c r="BJ55" s="121">
        <f t="shared" si="26"/>
        <v>0</v>
      </c>
      <c r="BK55" s="121">
        <f t="shared" si="26"/>
        <v>1526671</v>
      </c>
      <c r="BL55" s="121">
        <f t="shared" si="26"/>
        <v>0</v>
      </c>
      <c r="BM55" s="121">
        <f t="shared" si="26"/>
        <v>0</v>
      </c>
      <c r="BN55" s="121">
        <f t="shared" si="26"/>
        <v>0</v>
      </c>
      <c r="BO55" s="121">
        <f t="shared" si="26"/>
        <v>0</v>
      </c>
      <c r="BP55" s="121">
        <f t="shared" si="26"/>
        <v>993693</v>
      </c>
      <c r="BQ55" s="121">
        <f t="shared" si="26"/>
        <v>247222</v>
      </c>
      <c r="BR55" s="121">
        <f t="shared" si="26"/>
        <v>241488</v>
      </c>
      <c r="BS55" s="121">
        <f t="shared" si="26"/>
        <v>0</v>
      </c>
      <c r="BT55" s="121">
        <f t="shared" si="26"/>
        <v>5734</v>
      </c>
      <c r="BU55" s="121">
        <f t="shared" si="26"/>
        <v>0</v>
      </c>
      <c r="BV55" s="121">
        <f t="shared" si="26"/>
        <v>614337</v>
      </c>
      <c r="BW55" s="121">
        <f t="shared" si="25"/>
        <v>0</v>
      </c>
      <c r="BX55" s="121">
        <f t="shared" si="24"/>
        <v>614337</v>
      </c>
      <c r="BY55" s="121">
        <f t="shared" si="24"/>
        <v>0</v>
      </c>
      <c r="BZ55" s="121">
        <f t="shared" si="24"/>
        <v>6663</v>
      </c>
      <c r="CA55" s="121">
        <f t="shared" si="24"/>
        <v>125471</v>
      </c>
      <c r="CB55" s="121">
        <f t="shared" si="24"/>
        <v>0</v>
      </c>
      <c r="CC55" s="121">
        <f t="shared" si="23"/>
        <v>125471</v>
      </c>
      <c r="CD55" s="121">
        <f t="shared" si="23"/>
        <v>0</v>
      </c>
      <c r="CE55" s="121">
        <f t="shared" si="23"/>
        <v>0</v>
      </c>
      <c r="CF55" s="121">
        <f t="shared" si="23"/>
        <v>0</v>
      </c>
      <c r="CG55" s="121">
        <f t="shared" si="23"/>
        <v>0</v>
      </c>
      <c r="CH55" s="121">
        <f t="shared" si="23"/>
        <v>30491</v>
      </c>
      <c r="CI55" s="121">
        <f t="shared" si="23"/>
        <v>2550855</v>
      </c>
    </row>
    <row r="56" spans="1:87" s="136" customFormat="1" ht="13.5" customHeight="1" x14ac:dyDescent="0.15">
      <c r="A56" s="119" t="s">
        <v>23</v>
      </c>
      <c r="B56" s="120" t="s">
        <v>349</v>
      </c>
      <c r="C56" s="119" t="s">
        <v>350</v>
      </c>
      <c r="D56" s="121">
        <f t="shared" si="5"/>
        <v>0</v>
      </c>
      <c r="E56" s="121">
        <f t="shared" si="6"/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f t="shared" si="7"/>
        <v>0</v>
      </c>
      <c r="M56" s="121">
        <f t="shared" si="8"/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f t="shared" si="9"/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f t="shared" si="10"/>
        <v>0</v>
      </c>
      <c r="X56" s="121">
        <v>0</v>
      </c>
      <c r="Y56" s="121">
        <v>0</v>
      </c>
      <c r="Z56" s="121">
        <v>0</v>
      </c>
      <c r="AA56" s="121">
        <v>0</v>
      </c>
      <c r="AB56" s="121">
        <v>0</v>
      </c>
      <c r="AC56" s="121">
        <v>0</v>
      </c>
      <c r="AD56" s="121">
        <v>0</v>
      </c>
      <c r="AE56" s="121">
        <f t="shared" si="11"/>
        <v>0</v>
      </c>
      <c r="AF56" s="121">
        <f t="shared" si="12"/>
        <v>0</v>
      </c>
      <c r="AG56" s="121">
        <f t="shared" si="13"/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 t="shared" si="14"/>
        <v>152363</v>
      </c>
      <c r="AO56" s="121">
        <f t="shared" si="15"/>
        <v>48849</v>
      </c>
      <c r="AP56" s="121">
        <v>48849</v>
      </c>
      <c r="AQ56" s="121">
        <v>0</v>
      </c>
      <c r="AR56" s="121">
        <v>0</v>
      </c>
      <c r="AS56" s="121">
        <v>0</v>
      </c>
      <c r="AT56" s="121">
        <f t="shared" si="16"/>
        <v>103514</v>
      </c>
      <c r="AU56" s="121">
        <v>0</v>
      </c>
      <c r="AV56" s="121">
        <v>87407</v>
      </c>
      <c r="AW56" s="121">
        <v>16107</v>
      </c>
      <c r="AX56" s="121">
        <v>0</v>
      </c>
      <c r="AY56" s="121">
        <f t="shared" si="17"/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34902</v>
      </c>
      <c r="BG56" s="121">
        <f t="shared" si="18"/>
        <v>187265</v>
      </c>
      <c r="BH56" s="121">
        <f t="shared" si="26"/>
        <v>0</v>
      </c>
      <c r="BI56" s="121">
        <f t="shared" si="26"/>
        <v>0</v>
      </c>
      <c r="BJ56" s="121">
        <f t="shared" si="26"/>
        <v>0</v>
      </c>
      <c r="BK56" s="121">
        <f t="shared" si="26"/>
        <v>0</v>
      </c>
      <c r="BL56" s="121">
        <f t="shared" si="26"/>
        <v>0</v>
      </c>
      <c r="BM56" s="121">
        <f t="shared" si="26"/>
        <v>0</v>
      </c>
      <c r="BN56" s="121">
        <f t="shared" si="26"/>
        <v>0</v>
      </c>
      <c r="BO56" s="121">
        <f t="shared" si="26"/>
        <v>0</v>
      </c>
      <c r="BP56" s="121">
        <f t="shared" si="26"/>
        <v>152363</v>
      </c>
      <c r="BQ56" s="121">
        <f t="shared" si="26"/>
        <v>48849</v>
      </c>
      <c r="BR56" s="121">
        <f t="shared" si="26"/>
        <v>48849</v>
      </c>
      <c r="BS56" s="121">
        <f t="shared" si="26"/>
        <v>0</v>
      </c>
      <c r="BT56" s="121">
        <f t="shared" si="26"/>
        <v>0</v>
      </c>
      <c r="BU56" s="121">
        <f t="shared" si="26"/>
        <v>0</v>
      </c>
      <c r="BV56" s="121">
        <f t="shared" si="26"/>
        <v>103514</v>
      </c>
      <c r="BW56" s="121">
        <f t="shared" si="25"/>
        <v>0</v>
      </c>
      <c r="BX56" s="121">
        <f t="shared" si="24"/>
        <v>87407</v>
      </c>
      <c r="BY56" s="121">
        <f t="shared" si="24"/>
        <v>16107</v>
      </c>
      <c r="BZ56" s="121">
        <f t="shared" si="24"/>
        <v>0</v>
      </c>
      <c r="CA56" s="121">
        <f t="shared" si="24"/>
        <v>0</v>
      </c>
      <c r="CB56" s="121">
        <f t="shared" si="24"/>
        <v>0</v>
      </c>
      <c r="CC56" s="121">
        <f t="shared" si="23"/>
        <v>0</v>
      </c>
      <c r="CD56" s="121">
        <f t="shared" si="23"/>
        <v>0</v>
      </c>
      <c r="CE56" s="121">
        <f t="shared" si="23"/>
        <v>0</v>
      </c>
      <c r="CF56" s="121">
        <f t="shared" si="23"/>
        <v>0</v>
      </c>
      <c r="CG56" s="121">
        <f t="shared" si="23"/>
        <v>0</v>
      </c>
      <c r="CH56" s="121">
        <f t="shared" si="23"/>
        <v>34902</v>
      </c>
      <c r="CI56" s="121">
        <f t="shared" si="23"/>
        <v>187265</v>
      </c>
    </row>
    <row r="57" spans="1:87" s="136" customFormat="1" ht="13.5" customHeight="1" x14ac:dyDescent="0.15">
      <c r="A57" s="119" t="s">
        <v>23</v>
      </c>
      <c r="B57" s="120" t="s">
        <v>347</v>
      </c>
      <c r="C57" s="119" t="s">
        <v>357</v>
      </c>
      <c r="D57" s="121">
        <f t="shared" si="5"/>
        <v>59689</v>
      </c>
      <c r="E57" s="121">
        <f t="shared" si="6"/>
        <v>59689</v>
      </c>
      <c r="F57" s="121">
        <v>0</v>
      </c>
      <c r="G57" s="121">
        <v>0</v>
      </c>
      <c r="H57" s="121">
        <v>59689</v>
      </c>
      <c r="I57" s="121">
        <v>0</v>
      </c>
      <c r="J57" s="121">
        <v>0</v>
      </c>
      <c r="K57" s="121">
        <v>0</v>
      </c>
      <c r="L57" s="121">
        <f t="shared" si="7"/>
        <v>963632</v>
      </c>
      <c r="M57" s="121">
        <f t="shared" si="8"/>
        <v>54202</v>
      </c>
      <c r="N57" s="121">
        <v>27270</v>
      </c>
      <c r="O57" s="121">
        <v>0</v>
      </c>
      <c r="P57" s="121">
        <v>26932</v>
      </c>
      <c r="Q57" s="121">
        <v>0</v>
      </c>
      <c r="R57" s="121">
        <f t="shared" si="9"/>
        <v>329017</v>
      </c>
      <c r="S57" s="121">
        <v>0</v>
      </c>
      <c r="T57" s="121">
        <v>323151</v>
      </c>
      <c r="U57" s="121">
        <v>5866</v>
      </c>
      <c r="V57" s="121">
        <v>0</v>
      </c>
      <c r="W57" s="121">
        <f t="shared" si="10"/>
        <v>580413</v>
      </c>
      <c r="X57" s="121">
        <v>0</v>
      </c>
      <c r="Y57" s="121">
        <v>523712</v>
      </c>
      <c r="Z57" s="121">
        <v>56701</v>
      </c>
      <c r="AA57" s="121">
        <v>0</v>
      </c>
      <c r="AB57" s="121">
        <v>0</v>
      </c>
      <c r="AC57" s="121">
        <v>0</v>
      </c>
      <c r="AD57" s="121">
        <v>32393</v>
      </c>
      <c r="AE57" s="121">
        <f t="shared" si="11"/>
        <v>1055714</v>
      </c>
      <c r="AF57" s="121">
        <f t="shared" si="12"/>
        <v>0</v>
      </c>
      <c r="AG57" s="121">
        <f t="shared" si="13"/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 t="shared" si="14"/>
        <v>0</v>
      </c>
      <c r="AO57" s="121">
        <f t="shared" si="15"/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 t="shared" si="16"/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 t="shared" si="17"/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 t="shared" si="18"/>
        <v>0</v>
      </c>
      <c r="BH57" s="121">
        <f t="shared" si="26"/>
        <v>59689</v>
      </c>
      <c r="BI57" s="121">
        <f t="shared" si="26"/>
        <v>59689</v>
      </c>
      <c r="BJ57" s="121">
        <f t="shared" si="26"/>
        <v>0</v>
      </c>
      <c r="BK57" s="121">
        <f t="shared" si="26"/>
        <v>0</v>
      </c>
      <c r="BL57" s="121">
        <f t="shared" si="26"/>
        <v>59689</v>
      </c>
      <c r="BM57" s="121">
        <f t="shared" si="26"/>
        <v>0</v>
      </c>
      <c r="BN57" s="121">
        <f t="shared" si="26"/>
        <v>0</v>
      </c>
      <c r="BO57" s="121">
        <f t="shared" si="26"/>
        <v>0</v>
      </c>
      <c r="BP57" s="121">
        <f t="shared" si="26"/>
        <v>963632</v>
      </c>
      <c r="BQ57" s="121">
        <f t="shared" si="26"/>
        <v>54202</v>
      </c>
      <c r="BR57" s="121">
        <f t="shared" si="26"/>
        <v>27270</v>
      </c>
      <c r="BS57" s="121">
        <f t="shared" si="26"/>
        <v>0</v>
      </c>
      <c r="BT57" s="121">
        <f t="shared" si="26"/>
        <v>26932</v>
      </c>
      <c r="BU57" s="121">
        <f t="shared" si="26"/>
        <v>0</v>
      </c>
      <c r="BV57" s="121">
        <f t="shared" si="26"/>
        <v>329017</v>
      </c>
      <c r="BW57" s="121">
        <f t="shared" si="25"/>
        <v>0</v>
      </c>
      <c r="BX57" s="121">
        <f t="shared" si="24"/>
        <v>323151</v>
      </c>
      <c r="BY57" s="121">
        <f t="shared" si="24"/>
        <v>5866</v>
      </c>
      <c r="BZ57" s="121">
        <f t="shared" si="24"/>
        <v>0</v>
      </c>
      <c r="CA57" s="121">
        <f t="shared" si="24"/>
        <v>580413</v>
      </c>
      <c r="CB57" s="121">
        <f t="shared" si="24"/>
        <v>0</v>
      </c>
      <c r="CC57" s="121">
        <f t="shared" si="23"/>
        <v>523712</v>
      </c>
      <c r="CD57" s="121">
        <f t="shared" si="23"/>
        <v>56701</v>
      </c>
      <c r="CE57" s="121">
        <f t="shared" si="23"/>
        <v>0</v>
      </c>
      <c r="CF57" s="121">
        <f t="shared" si="23"/>
        <v>0</v>
      </c>
      <c r="CG57" s="121">
        <f t="shared" si="23"/>
        <v>0</v>
      </c>
      <c r="CH57" s="121">
        <f t="shared" si="23"/>
        <v>32393</v>
      </c>
      <c r="CI57" s="121">
        <f t="shared" si="23"/>
        <v>1055714</v>
      </c>
    </row>
    <row r="58" spans="1:87" s="136" customFormat="1" ht="13.5" customHeight="1" x14ac:dyDescent="0.15">
      <c r="A58" s="119" t="s">
        <v>23</v>
      </c>
      <c r="B58" s="120" t="s">
        <v>336</v>
      </c>
      <c r="C58" s="119" t="s">
        <v>337</v>
      </c>
      <c r="D58" s="121">
        <f t="shared" si="5"/>
        <v>0</v>
      </c>
      <c r="E58" s="121">
        <f t="shared" si="6"/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f t="shared" si="7"/>
        <v>367764</v>
      </c>
      <c r="M58" s="121">
        <f t="shared" si="8"/>
        <v>64599</v>
      </c>
      <c r="N58" s="121">
        <v>13733</v>
      </c>
      <c r="O58" s="121">
        <v>0</v>
      </c>
      <c r="P58" s="121">
        <v>50866</v>
      </c>
      <c r="Q58" s="121">
        <v>0</v>
      </c>
      <c r="R58" s="121">
        <f t="shared" si="9"/>
        <v>73044</v>
      </c>
      <c r="S58" s="121">
        <v>0</v>
      </c>
      <c r="T58" s="121">
        <v>67291</v>
      </c>
      <c r="U58" s="121">
        <v>5753</v>
      </c>
      <c r="V58" s="121">
        <v>645</v>
      </c>
      <c r="W58" s="121">
        <f t="shared" si="10"/>
        <v>229476</v>
      </c>
      <c r="X58" s="121">
        <v>16753</v>
      </c>
      <c r="Y58" s="121">
        <v>202924</v>
      </c>
      <c r="Z58" s="121">
        <v>1988</v>
      </c>
      <c r="AA58" s="121">
        <v>7811</v>
      </c>
      <c r="AB58" s="121">
        <v>0</v>
      </c>
      <c r="AC58" s="121">
        <v>0</v>
      </c>
      <c r="AD58" s="121">
        <v>162025</v>
      </c>
      <c r="AE58" s="121">
        <f t="shared" si="11"/>
        <v>529789</v>
      </c>
      <c r="AF58" s="121">
        <f t="shared" si="12"/>
        <v>0</v>
      </c>
      <c r="AG58" s="121">
        <f t="shared" si="13"/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f t="shared" si="14"/>
        <v>0</v>
      </c>
      <c r="AO58" s="121">
        <f t="shared" si="15"/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f t="shared" si="16"/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f t="shared" si="17"/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f t="shared" si="18"/>
        <v>0</v>
      </c>
      <c r="BH58" s="121">
        <f t="shared" si="26"/>
        <v>0</v>
      </c>
      <c r="BI58" s="121">
        <f t="shared" si="26"/>
        <v>0</v>
      </c>
      <c r="BJ58" s="121">
        <f t="shared" si="26"/>
        <v>0</v>
      </c>
      <c r="BK58" s="121">
        <f t="shared" si="26"/>
        <v>0</v>
      </c>
      <c r="BL58" s="121">
        <f t="shared" si="26"/>
        <v>0</v>
      </c>
      <c r="BM58" s="121">
        <f t="shared" si="26"/>
        <v>0</v>
      </c>
      <c r="BN58" s="121">
        <f t="shared" si="26"/>
        <v>0</v>
      </c>
      <c r="BO58" s="121">
        <f t="shared" si="26"/>
        <v>0</v>
      </c>
      <c r="BP58" s="121">
        <f t="shared" si="26"/>
        <v>367764</v>
      </c>
      <c r="BQ58" s="121">
        <f t="shared" si="26"/>
        <v>64599</v>
      </c>
      <c r="BR58" s="121">
        <f t="shared" si="26"/>
        <v>13733</v>
      </c>
      <c r="BS58" s="121">
        <f t="shared" si="26"/>
        <v>0</v>
      </c>
      <c r="BT58" s="121">
        <f t="shared" si="26"/>
        <v>50866</v>
      </c>
      <c r="BU58" s="121">
        <f t="shared" si="26"/>
        <v>0</v>
      </c>
      <c r="BV58" s="121">
        <f t="shared" si="26"/>
        <v>73044</v>
      </c>
      <c r="BW58" s="121">
        <f t="shared" si="25"/>
        <v>0</v>
      </c>
      <c r="BX58" s="121">
        <f t="shared" si="24"/>
        <v>67291</v>
      </c>
      <c r="BY58" s="121">
        <f t="shared" si="24"/>
        <v>5753</v>
      </c>
      <c r="BZ58" s="121">
        <f t="shared" si="24"/>
        <v>645</v>
      </c>
      <c r="CA58" s="121">
        <f t="shared" si="24"/>
        <v>229476</v>
      </c>
      <c r="CB58" s="121">
        <f t="shared" si="24"/>
        <v>16753</v>
      </c>
      <c r="CC58" s="121">
        <f t="shared" si="23"/>
        <v>202924</v>
      </c>
      <c r="CD58" s="121">
        <f t="shared" si="23"/>
        <v>1988</v>
      </c>
      <c r="CE58" s="121">
        <f t="shared" si="23"/>
        <v>7811</v>
      </c>
      <c r="CF58" s="121">
        <f t="shared" si="23"/>
        <v>0</v>
      </c>
      <c r="CG58" s="121">
        <f t="shared" si="23"/>
        <v>0</v>
      </c>
      <c r="CH58" s="121">
        <f t="shared" si="23"/>
        <v>162025</v>
      </c>
      <c r="CI58" s="121">
        <f t="shared" si="23"/>
        <v>529789</v>
      </c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998" man="1"/>
    <brk id="67" min="1" max="99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D49" sqref="AD49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>
        <f>COUNTA(A:A) - 3</f>
        <v>42</v>
      </c>
      <c r="C1" s="114">
        <f>SUBTOTAL(3,A:A ) - 2</f>
        <v>43</v>
      </c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7" t="s">
        <v>269</v>
      </c>
      <c r="B2" s="157" t="s">
        <v>270</v>
      </c>
      <c r="C2" s="169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8"/>
      <c r="B3" s="158"/>
      <c r="C3" s="170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8"/>
      <c r="B4" s="158"/>
      <c r="C4" s="166"/>
      <c r="D4" s="108" t="s">
        <v>308</v>
      </c>
      <c r="E4" s="101"/>
      <c r="F4" s="107"/>
      <c r="G4" s="108" t="s">
        <v>309</v>
      </c>
      <c r="H4" s="101"/>
      <c r="I4" s="107"/>
      <c r="J4" s="167" t="s">
        <v>316</v>
      </c>
      <c r="K4" s="165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7" t="s">
        <v>316</v>
      </c>
      <c r="S4" s="165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7" t="s">
        <v>316</v>
      </c>
      <c r="AA4" s="165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7" t="s">
        <v>316</v>
      </c>
      <c r="AI4" s="165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7" t="s">
        <v>316</v>
      </c>
      <c r="AQ4" s="165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7" t="s">
        <v>316</v>
      </c>
      <c r="AY4" s="165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8"/>
      <c r="B5" s="158"/>
      <c r="C5" s="166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8"/>
      <c r="K5" s="166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8"/>
      <c r="S5" s="166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8"/>
      <c r="AA5" s="166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8"/>
      <c r="AI5" s="166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8"/>
      <c r="AQ5" s="166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8"/>
      <c r="AY5" s="166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8"/>
      <c r="B6" s="158"/>
      <c r="C6" s="166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8"/>
      <c r="K6" s="166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8"/>
      <c r="S6" s="166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8"/>
      <c r="AA6" s="166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8"/>
      <c r="AI6" s="166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8"/>
      <c r="AQ6" s="166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8"/>
      <c r="AY6" s="166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岐阜県</v>
      </c>
      <c r="B7" s="139" t="str">
        <f>'廃棄物事業経費（市町村）'!B7</f>
        <v>21000</v>
      </c>
      <c r="C7" s="138" t="s">
        <v>279</v>
      </c>
      <c r="D7" s="140">
        <f>SUM(L7,T7,AB7,AJ7,AR7,AZ7)</f>
        <v>335320</v>
      </c>
      <c r="E7" s="140">
        <f>SUM(M7,U7,AC7,AK7,AS7,BA7)</f>
        <v>4200514</v>
      </c>
      <c r="F7" s="140">
        <f>SUM(D7:E7)</f>
        <v>4535834</v>
      </c>
      <c r="G7" s="140">
        <f>SUM(O7,W7,AE7,AM7,AU7,BC7)</f>
        <v>70677</v>
      </c>
      <c r="H7" s="140">
        <f>SUM(P7,X7,AF7,AN7,AV7,BD7)</f>
        <v>1622006</v>
      </c>
      <c r="I7" s="140">
        <f>SUM(G7:H7)</f>
        <v>1692683</v>
      </c>
      <c r="J7" s="141">
        <f>COUNTIF(J$8:J$1000,"&lt;&gt;")</f>
        <v>32</v>
      </c>
      <c r="K7" s="141">
        <f>COUNTIF(K$8:K$1000,"&lt;&gt;")</f>
        <v>32</v>
      </c>
      <c r="L7" s="140">
        <f>SUM(L$8:L$1000)</f>
        <v>335320</v>
      </c>
      <c r="M7" s="140">
        <f>SUM(M$8:M$1000)</f>
        <v>3600366</v>
      </c>
      <c r="N7" s="140">
        <f>IF(AND(L7&lt;&gt;"",M7&lt;&gt;""),SUM(L7:M7),"")</f>
        <v>3935686</v>
      </c>
      <c r="O7" s="140">
        <f>SUM(O$8:O$1000)</f>
        <v>70677</v>
      </c>
      <c r="P7" s="140">
        <f>SUM(P$8:P$1000)</f>
        <v>1022215</v>
      </c>
      <c r="Q7" s="140">
        <f>IF(AND(O7&lt;&gt;"",P7&lt;&gt;""),SUM(O7:P7),"")</f>
        <v>1092892</v>
      </c>
      <c r="R7" s="141">
        <f>COUNTIF(R$8:R$1000,"&lt;&gt;")</f>
        <v>15</v>
      </c>
      <c r="S7" s="141">
        <f>COUNTIF(S$8:S$1000,"&lt;&gt;")</f>
        <v>15</v>
      </c>
      <c r="T7" s="140">
        <f>SUM(T$8:T$1000)</f>
        <v>0</v>
      </c>
      <c r="U7" s="140">
        <f>SUM(U$8:U$1000)</f>
        <v>363027</v>
      </c>
      <c r="V7" s="140">
        <f>IF(AND(T7&lt;&gt;"",U7&lt;&gt;""),SUM(T7:U7),"")</f>
        <v>363027</v>
      </c>
      <c r="W7" s="140">
        <f>SUM(W$8:W$1000)</f>
        <v>0</v>
      </c>
      <c r="X7" s="140">
        <f>SUM(X$8:X$1000)</f>
        <v>546153</v>
      </c>
      <c r="Y7" s="140">
        <f>IF(AND(W7&lt;&gt;"",X7&lt;&gt;""),SUM(W7:X7),"")</f>
        <v>546153</v>
      </c>
      <c r="Z7" s="141">
        <f>COUNTIF(Z$8:Z$1000,"&lt;&gt;")</f>
        <v>5</v>
      </c>
      <c r="AA7" s="141">
        <f>COUNTIF(AA$8:AA$1000,"&lt;&gt;")</f>
        <v>5</v>
      </c>
      <c r="AB7" s="140">
        <f>SUM(AB$8:AB$1000)</f>
        <v>0</v>
      </c>
      <c r="AC7" s="140">
        <f>SUM(AC$8:AC$1000)</f>
        <v>237121</v>
      </c>
      <c r="AD7" s="140">
        <f>IF(AND(AB7&lt;&gt;"",AC7&lt;&gt;""),SUM(AB7:AC7),"")</f>
        <v>237121</v>
      </c>
      <c r="AE7" s="140">
        <f>SUM(AE$8:AE$1000)</f>
        <v>0</v>
      </c>
      <c r="AF7" s="140">
        <f>SUM(AF$8:AF$1000)</f>
        <v>53638</v>
      </c>
      <c r="AG7" s="140">
        <f>IF(AND(AE7&lt;&gt;"",AF7&lt;&gt;""),SUM(AE7:AF7),"")</f>
        <v>53638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23</v>
      </c>
      <c r="B8" s="120" t="s">
        <v>324</v>
      </c>
      <c r="C8" s="119" t="s">
        <v>325</v>
      </c>
      <c r="D8" s="121">
        <f t="shared" ref="D8:E49" si="0">SUM(L8,T8,AB8,AJ8,AR8,AZ8)</f>
        <v>1323</v>
      </c>
      <c r="E8" s="121">
        <f t="shared" si="0"/>
        <v>2138</v>
      </c>
      <c r="F8" s="121">
        <f t="shared" ref="F8:F49" si="1">SUM(D8:E8)</f>
        <v>3461</v>
      </c>
      <c r="G8" s="121">
        <f t="shared" ref="G8:H49" si="2">SUM(O8,W8,AE8,AM8,AU8,BC8)</f>
        <v>6503</v>
      </c>
      <c r="H8" s="121">
        <f t="shared" si="2"/>
        <v>89431</v>
      </c>
      <c r="I8" s="121">
        <f t="shared" ref="I8:I49" si="3">SUM(G8:H8)</f>
        <v>95934</v>
      </c>
      <c r="J8" s="120" t="s">
        <v>327</v>
      </c>
      <c r="K8" s="119" t="s">
        <v>328</v>
      </c>
      <c r="L8" s="121">
        <v>1323</v>
      </c>
      <c r="M8" s="121">
        <v>2138</v>
      </c>
      <c r="N8" s="121">
        <f t="shared" ref="N8:N49" si="4">IF(AND(L8&lt;&gt;"",M8&lt;&gt;""),SUM(L8:M8),"")</f>
        <v>3461</v>
      </c>
      <c r="O8" s="121">
        <v>6503</v>
      </c>
      <c r="P8" s="121">
        <v>89431</v>
      </c>
      <c r="Q8" s="121">
        <f t="shared" ref="Q8:Q49" si="5">IF(AND(O8&lt;&gt;"",P8&lt;&gt;""),SUM(O8:P8),"")</f>
        <v>95934</v>
      </c>
      <c r="R8" s="120"/>
      <c r="S8" s="119"/>
      <c r="T8" s="121"/>
      <c r="U8" s="121"/>
      <c r="V8" s="121" t="str">
        <f t="shared" ref="V8:V49" si="6">IF(AND(T8&lt;&gt;"",U8&lt;&gt;""),SUM(T8:U8),"")</f>
        <v/>
      </c>
      <c r="W8" s="121"/>
      <c r="X8" s="121"/>
      <c r="Y8" s="121" t="str">
        <f t="shared" ref="Y8:Y49" si="7">IF(AND(W8&lt;&gt;"",X8&lt;&gt;""),SUM(W8:X8),"")</f>
        <v/>
      </c>
      <c r="Z8" s="120"/>
      <c r="AA8" s="119"/>
      <c r="AB8" s="121"/>
      <c r="AC8" s="121"/>
      <c r="AD8" s="121" t="str">
        <f t="shared" ref="AD8:AD49" si="8">IF(AND(AB8&lt;&gt;"",AC8&lt;&gt;""),SUM(AB8:AC8),"")</f>
        <v/>
      </c>
      <c r="AE8" s="121"/>
      <c r="AF8" s="121"/>
      <c r="AG8" s="121" t="str">
        <f t="shared" ref="AG8:AG49" si="9">IF(AND(AE8&lt;&gt;"",AF8&lt;&gt;""),SUM(AE8:AF8),"")</f>
        <v/>
      </c>
      <c r="AH8" s="120"/>
      <c r="AI8" s="119"/>
      <c r="AJ8" s="121"/>
      <c r="AK8" s="121"/>
      <c r="AL8" s="121" t="str">
        <f t="shared" ref="AL8:AL49" si="10">IF(AND(AJ8&lt;&gt;"",AK8&lt;&gt;""),SUM(AJ8:AK8),"")</f>
        <v/>
      </c>
      <c r="AM8" s="121"/>
      <c r="AN8" s="121"/>
      <c r="AO8" s="121" t="str">
        <f t="shared" ref="AO8:AO49" si="11">IF(AND(AM8&lt;&gt;"",AN8&lt;&gt;""),SUM(AM8:AN8),"")</f>
        <v/>
      </c>
      <c r="AP8" s="120"/>
      <c r="AQ8" s="119"/>
      <c r="AR8" s="121"/>
      <c r="AS8" s="121"/>
      <c r="AT8" s="121"/>
      <c r="AU8" s="121"/>
      <c r="AV8" s="121"/>
      <c r="AW8" s="121"/>
      <c r="AX8" s="120"/>
      <c r="AY8" s="119"/>
      <c r="AZ8" s="121"/>
      <c r="BA8" s="121"/>
      <c r="BB8" s="121"/>
      <c r="BC8" s="121"/>
      <c r="BD8" s="121"/>
      <c r="BE8" s="121"/>
    </row>
    <row r="9" spans="1:57" s="136" customFormat="1" ht="13.5" customHeight="1" x14ac:dyDescent="0.15">
      <c r="A9" s="119" t="s">
        <v>23</v>
      </c>
      <c r="B9" s="120" t="s">
        <v>329</v>
      </c>
      <c r="C9" s="119" t="s">
        <v>330</v>
      </c>
      <c r="D9" s="121">
        <f t="shared" si="0"/>
        <v>0</v>
      </c>
      <c r="E9" s="121">
        <f t="shared" si="0"/>
        <v>226040</v>
      </c>
      <c r="F9" s="121">
        <f t="shared" si="1"/>
        <v>226040</v>
      </c>
      <c r="G9" s="121">
        <f t="shared" si="2"/>
        <v>0</v>
      </c>
      <c r="H9" s="121">
        <f t="shared" si="2"/>
        <v>149361</v>
      </c>
      <c r="I9" s="121">
        <f t="shared" si="3"/>
        <v>149361</v>
      </c>
      <c r="J9" s="120" t="s">
        <v>332</v>
      </c>
      <c r="K9" s="119" t="s">
        <v>333</v>
      </c>
      <c r="L9" s="121">
        <v>0</v>
      </c>
      <c r="M9" s="121">
        <v>0</v>
      </c>
      <c r="N9" s="121">
        <f t="shared" si="4"/>
        <v>0</v>
      </c>
      <c r="O9" s="121">
        <v>0</v>
      </c>
      <c r="P9" s="121">
        <v>149361</v>
      </c>
      <c r="Q9" s="121">
        <f t="shared" si="5"/>
        <v>149361</v>
      </c>
      <c r="R9" s="120" t="s">
        <v>334</v>
      </c>
      <c r="S9" s="119" t="s">
        <v>335</v>
      </c>
      <c r="T9" s="121">
        <v>0</v>
      </c>
      <c r="U9" s="121">
        <v>75500</v>
      </c>
      <c r="V9" s="121">
        <f t="shared" si="6"/>
        <v>75500</v>
      </c>
      <c r="W9" s="121">
        <v>0</v>
      </c>
      <c r="X9" s="121">
        <v>0</v>
      </c>
      <c r="Y9" s="121">
        <f t="shared" si="7"/>
        <v>0</v>
      </c>
      <c r="Z9" s="120" t="s">
        <v>336</v>
      </c>
      <c r="AA9" s="119" t="s">
        <v>337</v>
      </c>
      <c r="AB9" s="121">
        <v>0</v>
      </c>
      <c r="AC9" s="121">
        <v>150540</v>
      </c>
      <c r="AD9" s="121">
        <f t="shared" si="8"/>
        <v>150540</v>
      </c>
      <c r="AE9" s="121">
        <v>0</v>
      </c>
      <c r="AF9" s="121">
        <v>0</v>
      </c>
      <c r="AG9" s="121">
        <f t="shared" si="9"/>
        <v>0</v>
      </c>
      <c r="AH9" s="120"/>
      <c r="AI9" s="119"/>
      <c r="AJ9" s="121"/>
      <c r="AK9" s="121"/>
      <c r="AL9" s="121" t="str">
        <f t="shared" si="10"/>
        <v/>
      </c>
      <c r="AM9" s="121"/>
      <c r="AN9" s="121"/>
      <c r="AO9" s="121" t="str">
        <f t="shared" si="11"/>
        <v/>
      </c>
      <c r="AP9" s="120"/>
      <c r="AQ9" s="119"/>
      <c r="AR9" s="121"/>
      <c r="AS9" s="121"/>
      <c r="AT9" s="121"/>
      <c r="AU9" s="121"/>
      <c r="AV9" s="121"/>
      <c r="AW9" s="121"/>
      <c r="AX9" s="120"/>
      <c r="AY9" s="119"/>
      <c r="AZ9" s="121"/>
      <c r="BA9" s="121"/>
      <c r="BB9" s="121"/>
      <c r="BC9" s="121"/>
      <c r="BD9" s="121"/>
      <c r="BE9" s="121"/>
    </row>
    <row r="10" spans="1:57" s="136" customFormat="1" ht="13.5" customHeight="1" x14ac:dyDescent="0.15">
      <c r="A10" s="119" t="s">
        <v>23</v>
      </c>
      <c r="B10" s="120" t="s">
        <v>338</v>
      </c>
      <c r="C10" s="119" t="s">
        <v>339</v>
      </c>
      <c r="D10" s="121">
        <f t="shared" si="0"/>
        <v>0</v>
      </c>
      <c r="E10" s="121">
        <f t="shared" si="0"/>
        <v>0</v>
      </c>
      <c r="F10" s="121">
        <f t="shared" si="1"/>
        <v>0</v>
      </c>
      <c r="G10" s="121">
        <f t="shared" si="2"/>
        <v>0</v>
      </c>
      <c r="H10" s="121">
        <f t="shared" si="2"/>
        <v>0</v>
      </c>
      <c r="I10" s="121">
        <f t="shared" si="3"/>
        <v>0</v>
      </c>
      <c r="J10" s="120"/>
      <c r="K10" s="119"/>
      <c r="L10" s="121"/>
      <c r="M10" s="121"/>
      <c r="N10" s="121" t="str">
        <f t="shared" si="4"/>
        <v/>
      </c>
      <c r="O10" s="121"/>
      <c r="P10" s="121"/>
      <c r="Q10" s="121" t="str">
        <f t="shared" si="5"/>
        <v/>
      </c>
      <c r="R10" s="120"/>
      <c r="S10" s="119"/>
      <c r="T10" s="121"/>
      <c r="U10" s="121"/>
      <c r="V10" s="121" t="str">
        <f t="shared" si="6"/>
        <v/>
      </c>
      <c r="W10" s="121"/>
      <c r="X10" s="121"/>
      <c r="Y10" s="121" t="str">
        <f t="shared" si="7"/>
        <v/>
      </c>
      <c r="Z10" s="120"/>
      <c r="AA10" s="119"/>
      <c r="AB10" s="121"/>
      <c r="AC10" s="121"/>
      <c r="AD10" s="121" t="str">
        <f t="shared" si="8"/>
        <v/>
      </c>
      <c r="AE10" s="121"/>
      <c r="AF10" s="121"/>
      <c r="AG10" s="121" t="str">
        <f t="shared" si="9"/>
        <v/>
      </c>
      <c r="AH10" s="120"/>
      <c r="AI10" s="119"/>
      <c r="AJ10" s="121"/>
      <c r="AK10" s="121"/>
      <c r="AL10" s="121" t="str">
        <f t="shared" si="10"/>
        <v/>
      </c>
      <c r="AM10" s="121"/>
      <c r="AN10" s="121"/>
      <c r="AO10" s="121" t="str">
        <f t="shared" si="11"/>
        <v/>
      </c>
      <c r="AP10" s="120"/>
      <c r="AQ10" s="119"/>
      <c r="AR10" s="121"/>
      <c r="AS10" s="121"/>
      <c r="AT10" s="121"/>
      <c r="AU10" s="121"/>
      <c r="AV10" s="121"/>
      <c r="AW10" s="121"/>
      <c r="AX10" s="120"/>
      <c r="AY10" s="119"/>
      <c r="AZ10" s="121"/>
      <c r="BA10" s="121"/>
      <c r="BB10" s="121"/>
      <c r="BC10" s="121"/>
      <c r="BD10" s="121"/>
      <c r="BE10" s="121"/>
    </row>
    <row r="11" spans="1:57" s="136" customFormat="1" ht="13.5" customHeight="1" x14ac:dyDescent="0.15">
      <c r="A11" s="119" t="s">
        <v>23</v>
      </c>
      <c r="B11" s="120" t="s">
        <v>341</v>
      </c>
      <c r="C11" s="119" t="s">
        <v>342</v>
      </c>
      <c r="D11" s="121">
        <f t="shared" si="0"/>
        <v>0</v>
      </c>
      <c r="E11" s="121">
        <f t="shared" si="0"/>
        <v>0</v>
      </c>
      <c r="F11" s="121">
        <f t="shared" si="1"/>
        <v>0</v>
      </c>
      <c r="G11" s="121">
        <f t="shared" si="2"/>
        <v>0</v>
      </c>
      <c r="H11" s="121">
        <f t="shared" si="2"/>
        <v>0</v>
      </c>
      <c r="I11" s="121">
        <f t="shared" si="3"/>
        <v>0</v>
      </c>
      <c r="J11" s="120"/>
      <c r="K11" s="119"/>
      <c r="L11" s="121"/>
      <c r="M11" s="121"/>
      <c r="N11" s="121" t="str">
        <f t="shared" si="4"/>
        <v/>
      </c>
      <c r="O11" s="121"/>
      <c r="P11" s="121"/>
      <c r="Q11" s="121" t="str">
        <f t="shared" si="5"/>
        <v/>
      </c>
      <c r="R11" s="120"/>
      <c r="S11" s="119"/>
      <c r="T11" s="121"/>
      <c r="U11" s="121"/>
      <c r="V11" s="121" t="str">
        <f t="shared" si="6"/>
        <v/>
      </c>
      <c r="W11" s="121"/>
      <c r="X11" s="121"/>
      <c r="Y11" s="121" t="str">
        <f t="shared" si="7"/>
        <v/>
      </c>
      <c r="Z11" s="120"/>
      <c r="AA11" s="119"/>
      <c r="AB11" s="121"/>
      <c r="AC11" s="121"/>
      <c r="AD11" s="121" t="str">
        <f t="shared" si="8"/>
        <v/>
      </c>
      <c r="AE11" s="121"/>
      <c r="AF11" s="121"/>
      <c r="AG11" s="121" t="str">
        <f t="shared" si="9"/>
        <v/>
      </c>
      <c r="AH11" s="120"/>
      <c r="AI11" s="119"/>
      <c r="AJ11" s="121"/>
      <c r="AK11" s="121"/>
      <c r="AL11" s="121" t="str">
        <f t="shared" si="10"/>
        <v/>
      </c>
      <c r="AM11" s="121"/>
      <c r="AN11" s="121"/>
      <c r="AO11" s="121" t="str">
        <f t="shared" si="11"/>
        <v/>
      </c>
      <c r="AP11" s="120"/>
      <c r="AQ11" s="119"/>
      <c r="AR11" s="121"/>
      <c r="AS11" s="121"/>
      <c r="AT11" s="121"/>
      <c r="AU11" s="121"/>
      <c r="AV11" s="121"/>
      <c r="AW11" s="121"/>
      <c r="AX11" s="120"/>
      <c r="AY11" s="119"/>
      <c r="AZ11" s="121"/>
      <c r="BA11" s="121"/>
      <c r="BB11" s="121"/>
      <c r="BC11" s="121"/>
      <c r="BD11" s="121"/>
      <c r="BE11" s="121"/>
    </row>
    <row r="12" spans="1:57" s="136" customFormat="1" ht="13.5" customHeight="1" x14ac:dyDescent="0.15">
      <c r="A12" s="119" t="s">
        <v>23</v>
      </c>
      <c r="B12" s="120" t="s">
        <v>344</v>
      </c>
      <c r="C12" s="119" t="s">
        <v>345</v>
      </c>
      <c r="D12" s="121">
        <f t="shared" si="0"/>
        <v>0</v>
      </c>
      <c r="E12" s="121">
        <f t="shared" si="0"/>
        <v>568100</v>
      </c>
      <c r="F12" s="121">
        <f t="shared" si="1"/>
        <v>568100</v>
      </c>
      <c r="G12" s="121">
        <f t="shared" si="2"/>
        <v>0</v>
      </c>
      <c r="H12" s="121">
        <f t="shared" si="2"/>
        <v>31785</v>
      </c>
      <c r="I12" s="121">
        <f t="shared" si="3"/>
        <v>31785</v>
      </c>
      <c r="J12" s="120" t="s">
        <v>347</v>
      </c>
      <c r="K12" s="119" t="s">
        <v>348</v>
      </c>
      <c r="L12" s="121">
        <v>0</v>
      </c>
      <c r="M12" s="121">
        <v>568100</v>
      </c>
      <c r="N12" s="121">
        <f t="shared" si="4"/>
        <v>568100</v>
      </c>
      <c r="O12" s="121">
        <v>0</v>
      </c>
      <c r="P12" s="121">
        <v>0</v>
      </c>
      <c r="Q12" s="121">
        <f t="shared" si="5"/>
        <v>0</v>
      </c>
      <c r="R12" s="120" t="s">
        <v>349</v>
      </c>
      <c r="S12" s="119" t="s">
        <v>350</v>
      </c>
      <c r="T12" s="121">
        <v>0</v>
      </c>
      <c r="U12" s="121">
        <v>0</v>
      </c>
      <c r="V12" s="121">
        <f t="shared" si="6"/>
        <v>0</v>
      </c>
      <c r="W12" s="121">
        <v>0</v>
      </c>
      <c r="X12" s="121">
        <v>31785</v>
      </c>
      <c r="Y12" s="121">
        <f t="shared" si="7"/>
        <v>31785</v>
      </c>
      <c r="Z12" s="120"/>
      <c r="AA12" s="119"/>
      <c r="AB12" s="121"/>
      <c r="AC12" s="121"/>
      <c r="AD12" s="121" t="str">
        <f t="shared" si="8"/>
        <v/>
      </c>
      <c r="AE12" s="121"/>
      <c r="AF12" s="121"/>
      <c r="AG12" s="121" t="str">
        <f t="shared" si="9"/>
        <v/>
      </c>
      <c r="AH12" s="120"/>
      <c r="AI12" s="119"/>
      <c r="AJ12" s="121"/>
      <c r="AK12" s="121"/>
      <c r="AL12" s="121" t="str">
        <f t="shared" si="10"/>
        <v/>
      </c>
      <c r="AM12" s="121"/>
      <c r="AN12" s="121"/>
      <c r="AO12" s="121" t="str">
        <f t="shared" si="11"/>
        <v/>
      </c>
      <c r="AP12" s="120"/>
      <c r="AQ12" s="119"/>
      <c r="AR12" s="121"/>
      <c r="AS12" s="121"/>
      <c r="AT12" s="121"/>
      <c r="AU12" s="121"/>
      <c r="AV12" s="121"/>
      <c r="AW12" s="121"/>
      <c r="AX12" s="120"/>
      <c r="AY12" s="119"/>
      <c r="AZ12" s="121"/>
      <c r="BA12" s="121"/>
      <c r="BB12" s="121"/>
      <c r="BC12" s="121"/>
      <c r="BD12" s="121"/>
      <c r="BE12" s="121"/>
    </row>
    <row r="13" spans="1:57" s="136" customFormat="1" ht="13.5" customHeight="1" x14ac:dyDescent="0.15">
      <c r="A13" s="119" t="s">
        <v>23</v>
      </c>
      <c r="B13" s="120" t="s">
        <v>351</v>
      </c>
      <c r="C13" s="119" t="s">
        <v>352</v>
      </c>
      <c r="D13" s="121">
        <f t="shared" si="0"/>
        <v>0</v>
      </c>
      <c r="E13" s="121">
        <f t="shared" si="0"/>
        <v>0</v>
      </c>
      <c r="F13" s="121">
        <f t="shared" si="1"/>
        <v>0</v>
      </c>
      <c r="G13" s="121">
        <f t="shared" si="2"/>
        <v>0</v>
      </c>
      <c r="H13" s="121">
        <f t="shared" si="2"/>
        <v>0</v>
      </c>
      <c r="I13" s="121">
        <f t="shared" si="3"/>
        <v>0</v>
      </c>
      <c r="J13" s="120"/>
      <c r="K13" s="119"/>
      <c r="L13" s="121"/>
      <c r="M13" s="121"/>
      <c r="N13" s="121" t="str">
        <f t="shared" si="4"/>
        <v/>
      </c>
      <c r="O13" s="121"/>
      <c r="P13" s="121"/>
      <c r="Q13" s="121" t="str">
        <f t="shared" si="5"/>
        <v/>
      </c>
      <c r="R13" s="120"/>
      <c r="S13" s="119"/>
      <c r="T13" s="121"/>
      <c r="U13" s="121"/>
      <c r="V13" s="121" t="str">
        <f t="shared" si="6"/>
        <v/>
      </c>
      <c r="W13" s="121"/>
      <c r="X13" s="121"/>
      <c r="Y13" s="121" t="str">
        <f t="shared" si="7"/>
        <v/>
      </c>
      <c r="Z13" s="120"/>
      <c r="AA13" s="119"/>
      <c r="AB13" s="121"/>
      <c r="AC13" s="121"/>
      <c r="AD13" s="121" t="str">
        <f t="shared" si="8"/>
        <v/>
      </c>
      <c r="AE13" s="121"/>
      <c r="AF13" s="121"/>
      <c r="AG13" s="121" t="str">
        <f t="shared" si="9"/>
        <v/>
      </c>
      <c r="AH13" s="120"/>
      <c r="AI13" s="119"/>
      <c r="AJ13" s="121"/>
      <c r="AK13" s="121"/>
      <c r="AL13" s="121" t="str">
        <f t="shared" si="10"/>
        <v/>
      </c>
      <c r="AM13" s="121"/>
      <c r="AN13" s="121"/>
      <c r="AO13" s="121" t="str">
        <f t="shared" si="11"/>
        <v/>
      </c>
      <c r="AP13" s="120"/>
      <c r="AQ13" s="119"/>
      <c r="AR13" s="121"/>
      <c r="AS13" s="121"/>
      <c r="AT13" s="121"/>
      <c r="AU13" s="121"/>
      <c r="AV13" s="121"/>
      <c r="AW13" s="121"/>
      <c r="AX13" s="120"/>
      <c r="AY13" s="119"/>
      <c r="AZ13" s="121"/>
      <c r="BA13" s="121"/>
      <c r="BB13" s="121"/>
      <c r="BC13" s="121"/>
      <c r="BD13" s="121"/>
      <c r="BE13" s="121"/>
    </row>
    <row r="14" spans="1:57" s="136" customFormat="1" ht="13.5" customHeight="1" x14ac:dyDescent="0.15">
      <c r="A14" s="119" t="s">
        <v>23</v>
      </c>
      <c r="B14" s="120" t="s">
        <v>354</v>
      </c>
      <c r="C14" s="119" t="s">
        <v>355</v>
      </c>
      <c r="D14" s="121">
        <f t="shared" si="0"/>
        <v>0</v>
      </c>
      <c r="E14" s="121">
        <f t="shared" si="0"/>
        <v>137100</v>
      </c>
      <c r="F14" s="121">
        <f t="shared" si="1"/>
        <v>137100</v>
      </c>
      <c r="G14" s="121">
        <f t="shared" si="2"/>
        <v>0</v>
      </c>
      <c r="H14" s="121">
        <f t="shared" si="2"/>
        <v>0</v>
      </c>
      <c r="I14" s="121">
        <f t="shared" si="3"/>
        <v>0</v>
      </c>
      <c r="J14" s="120" t="s">
        <v>347</v>
      </c>
      <c r="K14" s="119" t="s">
        <v>357</v>
      </c>
      <c r="L14" s="121">
        <v>0</v>
      </c>
      <c r="M14" s="121">
        <v>137100</v>
      </c>
      <c r="N14" s="121">
        <f t="shared" si="4"/>
        <v>137100</v>
      </c>
      <c r="O14" s="121">
        <v>0</v>
      </c>
      <c r="P14" s="121">
        <v>0</v>
      </c>
      <c r="Q14" s="121">
        <f t="shared" si="5"/>
        <v>0</v>
      </c>
      <c r="R14" s="120"/>
      <c r="S14" s="119"/>
      <c r="T14" s="121"/>
      <c r="U14" s="121"/>
      <c r="V14" s="121" t="str">
        <f t="shared" si="6"/>
        <v/>
      </c>
      <c r="W14" s="121"/>
      <c r="X14" s="121"/>
      <c r="Y14" s="121" t="str">
        <f t="shared" si="7"/>
        <v/>
      </c>
      <c r="Z14" s="120"/>
      <c r="AA14" s="119"/>
      <c r="AB14" s="121"/>
      <c r="AC14" s="121"/>
      <c r="AD14" s="121" t="str">
        <f t="shared" si="8"/>
        <v/>
      </c>
      <c r="AE14" s="121"/>
      <c r="AF14" s="121"/>
      <c r="AG14" s="121" t="str">
        <f t="shared" si="9"/>
        <v/>
      </c>
      <c r="AH14" s="120"/>
      <c r="AI14" s="119"/>
      <c r="AJ14" s="121"/>
      <c r="AK14" s="121"/>
      <c r="AL14" s="121" t="str">
        <f t="shared" si="10"/>
        <v/>
      </c>
      <c r="AM14" s="121"/>
      <c r="AN14" s="121"/>
      <c r="AO14" s="121" t="str">
        <f t="shared" si="11"/>
        <v/>
      </c>
      <c r="AP14" s="120"/>
      <c r="AQ14" s="119"/>
      <c r="AR14" s="121"/>
      <c r="AS14" s="121"/>
      <c r="AT14" s="121"/>
      <c r="AU14" s="121"/>
      <c r="AV14" s="121"/>
      <c r="AW14" s="121"/>
      <c r="AX14" s="120"/>
      <c r="AY14" s="119"/>
      <c r="AZ14" s="121"/>
      <c r="BA14" s="121"/>
      <c r="BB14" s="121"/>
      <c r="BC14" s="121"/>
      <c r="BD14" s="121"/>
      <c r="BE14" s="121"/>
    </row>
    <row r="15" spans="1:57" s="136" customFormat="1" ht="13.5" customHeight="1" x14ac:dyDescent="0.15">
      <c r="A15" s="119" t="s">
        <v>23</v>
      </c>
      <c r="B15" s="120" t="s">
        <v>358</v>
      </c>
      <c r="C15" s="119" t="s">
        <v>359</v>
      </c>
      <c r="D15" s="121">
        <f t="shared" si="0"/>
        <v>0</v>
      </c>
      <c r="E15" s="121">
        <f t="shared" si="0"/>
        <v>0</v>
      </c>
      <c r="F15" s="121">
        <f t="shared" si="1"/>
        <v>0</v>
      </c>
      <c r="G15" s="121">
        <f t="shared" si="2"/>
        <v>0</v>
      </c>
      <c r="H15" s="121">
        <f t="shared" si="2"/>
        <v>0</v>
      </c>
      <c r="I15" s="121">
        <f t="shared" si="3"/>
        <v>0</v>
      </c>
      <c r="J15" s="120"/>
      <c r="K15" s="119"/>
      <c r="L15" s="121"/>
      <c r="M15" s="121"/>
      <c r="N15" s="121" t="str">
        <f t="shared" si="4"/>
        <v/>
      </c>
      <c r="O15" s="121"/>
      <c r="P15" s="121"/>
      <c r="Q15" s="121" t="str">
        <f t="shared" si="5"/>
        <v/>
      </c>
      <c r="R15" s="120"/>
      <c r="S15" s="119"/>
      <c r="T15" s="121"/>
      <c r="U15" s="121"/>
      <c r="V15" s="121" t="str">
        <f t="shared" si="6"/>
        <v/>
      </c>
      <c r="W15" s="121"/>
      <c r="X15" s="121"/>
      <c r="Y15" s="121" t="str">
        <f t="shared" si="7"/>
        <v/>
      </c>
      <c r="Z15" s="120"/>
      <c r="AA15" s="119"/>
      <c r="AB15" s="121"/>
      <c r="AC15" s="121"/>
      <c r="AD15" s="121" t="str">
        <f t="shared" si="8"/>
        <v/>
      </c>
      <c r="AE15" s="121"/>
      <c r="AF15" s="121"/>
      <c r="AG15" s="121" t="str">
        <f t="shared" si="9"/>
        <v/>
      </c>
      <c r="AH15" s="120"/>
      <c r="AI15" s="119"/>
      <c r="AJ15" s="121"/>
      <c r="AK15" s="121"/>
      <c r="AL15" s="121" t="str">
        <f t="shared" si="10"/>
        <v/>
      </c>
      <c r="AM15" s="121"/>
      <c r="AN15" s="121"/>
      <c r="AO15" s="121" t="str">
        <f t="shared" si="11"/>
        <v/>
      </c>
      <c r="AP15" s="120"/>
      <c r="AQ15" s="119"/>
      <c r="AR15" s="121"/>
      <c r="AS15" s="121"/>
      <c r="AT15" s="121"/>
      <c r="AU15" s="121"/>
      <c r="AV15" s="121"/>
      <c r="AW15" s="121"/>
      <c r="AX15" s="120"/>
      <c r="AY15" s="119"/>
      <c r="AZ15" s="121"/>
      <c r="BA15" s="121"/>
      <c r="BB15" s="121"/>
      <c r="BC15" s="121"/>
      <c r="BD15" s="121"/>
      <c r="BE15" s="121"/>
    </row>
    <row r="16" spans="1:57" s="136" customFormat="1" ht="13.5" customHeight="1" x14ac:dyDescent="0.15">
      <c r="A16" s="119" t="s">
        <v>23</v>
      </c>
      <c r="B16" s="120" t="s">
        <v>361</v>
      </c>
      <c r="C16" s="119" t="s">
        <v>362</v>
      </c>
      <c r="D16" s="121">
        <f t="shared" si="0"/>
        <v>23325</v>
      </c>
      <c r="E16" s="121">
        <f t="shared" si="0"/>
        <v>0</v>
      </c>
      <c r="F16" s="121">
        <f t="shared" si="1"/>
        <v>23325</v>
      </c>
      <c r="G16" s="121">
        <f t="shared" si="2"/>
        <v>0</v>
      </c>
      <c r="H16" s="121">
        <f t="shared" si="2"/>
        <v>0</v>
      </c>
      <c r="I16" s="121">
        <f t="shared" si="3"/>
        <v>0</v>
      </c>
      <c r="J16" s="120" t="s">
        <v>327</v>
      </c>
      <c r="K16" s="119" t="s">
        <v>328</v>
      </c>
      <c r="L16" s="121">
        <v>23325</v>
      </c>
      <c r="M16" s="121">
        <v>0</v>
      </c>
      <c r="N16" s="121">
        <f t="shared" si="4"/>
        <v>23325</v>
      </c>
      <c r="O16" s="121">
        <v>0</v>
      </c>
      <c r="P16" s="121">
        <v>0</v>
      </c>
      <c r="Q16" s="121">
        <f t="shared" si="5"/>
        <v>0</v>
      </c>
      <c r="R16" s="120"/>
      <c r="S16" s="119"/>
      <c r="T16" s="121"/>
      <c r="U16" s="121"/>
      <c r="V16" s="121" t="str">
        <f t="shared" si="6"/>
        <v/>
      </c>
      <c r="W16" s="121"/>
      <c r="X16" s="121"/>
      <c r="Y16" s="121" t="str">
        <f t="shared" si="7"/>
        <v/>
      </c>
      <c r="Z16" s="120"/>
      <c r="AA16" s="119"/>
      <c r="AB16" s="121"/>
      <c r="AC16" s="121"/>
      <c r="AD16" s="121" t="str">
        <f t="shared" si="8"/>
        <v/>
      </c>
      <c r="AE16" s="121"/>
      <c r="AF16" s="121"/>
      <c r="AG16" s="121" t="str">
        <f t="shared" si="9"/>
        <v/>
      </c>
      <c r="AH16" s="120"/>
      <c r="AI16" s="119"/>
      <c r="AJ16" s="121"/>
      <c r="AK16" s="121"/>
      <c r="AL16" s="121" t="str">
        <f t="shared" si="10"/>
        <v/>
      </c>
      <c r="AM16" s="121"/>
      <c r="AN16" s="121"/>
      <c r="AO16" s="121" t="str">
        <f t="shared" si="11"/>
        <v/>
      </c>
      <c r="AP16" s="120"/>
      <c r="AQ16" s="119"/>
      <c r="AR16" s="121"/>
      <c r="AS16" s="121"/>
      <c r="AT16" s="121"/>
      <c r="AU16" s="121"/>
      <c r="AV16" s="121"/>
      <c r="AW16" s="121"/>
      <c r="AX16" s="120"/>
      <c r="AY16" s="119"/>
      <c r="AZ16" s="121"/>
      <c r="BA16" s="121"/>
      <c r="BB16" s="121"/>
      <c r="BC16" s="121"/>
      <c r="BD16" s="121"/>
      <c r="BE16" s="121"/>
    </row>
    <row r="17" spans="1:57" s="136" customFormat="1" ht="13.5" customHeight="1" x14ac:dyDescent="0.15">
      <c r="A17" s="119" t="s">
        <v>23</v>
      </c>
      <c r="B17" s="120" t="s">
        <v>364</v>
      </c>
      <c r="C17" s="119" t="s">
        <v>365</v>
      </c>
      <c r="D17" s="121">
        <f t="shared" si="0"/>
        <v>0</v>
      </c>
      <c r="E17" s="121">
        <f t="shared" si="0"/>
        <v>0</v>
      </c>
      <c r="F17" s="121">
        <f t="shared" si="1"/>
        <v>0</v>
      </c>
      <c r="G17" s="121">
        <f t="shared" si="2"/>
        <v>0</v>
      </c>
      <c r="H17" s="121">
        <f t="shared" si="2"/>
        <v>0</v>
      </c>
      <c r="I17" s="121">
        <f t="shared" si="3"/>
        <v>0</v>
      </c>
      <c r="J17" s="120"/>
      <c r="K17" s="119"/>
      <c r="L17" s="121"/>
      <c r="M17" s="121"/>
      <c r="N17" s="121" t="str">
        <f t="shared" si="4"/>
        <v/>
      </c>
      <c r="O17" s="121"/>
      <c r="P17" s="121"/>
      <c r="Q17" s="121" t="str">
        <f t="shared" si="5"/>
        <v/>
      </c>
      <c r="R17" s="120"/>
      <c r="S17" s="119"/>
      <c r="T17" s="121"/>
      <c r="U17" s="121"/>
      <c r="V17" s="121" t="str">
        <f t="shared" si="6"/>
        <v/>
      </c>
      <c r="W17" s="121"/>
      <c r="X17" s="121"/>
      <c r="Y17" s="121" t="str">
        <f t="shared" si="7"/>
        <v/>
      </c>
      <c r="Z17" s="120"/>
      <c r="AA17" s="119"/>
      <c r="AB17" s="121"/>
      <c r="AC17" s="121"/>
      <c r="AD17" s="121" t="str">
        <f t="shared" si="8"/>
        <v/>
      </c>
      <c r="AE17" s="121"/>
      <c r="AF17" s="121"/>
      <c r="AG17" s="121" t="str">
        <f t="shared" si="9"/>
        <v/>
      </c>
      <c r="AH17" s="120"/>
      <c r="AI17" s="119"/>
      <c r="AJ17" s="121"/>
      <c r="AK17" s="121"/>
      <c r="AL17" s="121" t="str">
        <f t="shared" si="10"/>
        <v/>
      </c>
      <c r="AM17" s="121"/>
      <c r="AN17" s="121"/>
      <c r="AO17" s="121" t="str">
        <f t="shared" si="11"/>
        <v/>
      </c>
      <c r="AP17" s="120"/>
      <c r="AQ17" s="119"/>
      <c r="AR17" s="121"/>
      <c r="AS17" s="121"/>
      <c r="AT17" s="121"/>
      <c r="AU17" s="121"/>
      <c r="AV17" s="121"/>
      <c r="AW17" s="121"/>
      <c r="AX17" s="120"/>
      <c r="AY17" s="119"/>
      <c r="AZ17" s="121"/>
      <c r="BA17" s="121"/>
      <c r="BB17" s="121"/>
      <c r="BC17" s="121"/>
      <c r="BD17" s="121"/>
      <c r="BE17" s="121"/>
    </row>
    <row r="18" spans="1:57" s="136" customFormat="1" ht="13.5" customHeight="1" x14ac:dyDescent="0.15">
      <c r="A18" s="119" t="s">
        <v>23</v>
      </c>
      <c r="B18" s="120" t="s">
        <v>367</v>
      </c>
      <c r="C18" s="119" t="s">
        <v>368</v>
      </c>
      <c r="D18" s="121">
        <f t="shared" si="0"/>
        <v>75716</v>
      </c>
      <c r="E18" s="121">
        <f t="shared" si="0"/>
        <v>375279</v>
      </c>
      <c r="F18" s="121">
        <f t="shared" si="1"/>
        <v>450995</v>
      </c>
      <c r="G18" s="121">
        <f t="shared" si="2"/>
        <v>14118</v>
      </c>
      <c r="H18" s="121">
        <f t="shared" si="2"/>
        <v>77871</v>
      </c>
      <c r="I18" s="121">
        <f t="shared" si="3"/>
        <v>91989</v>
      </c>
      <c r="J18" s="120" t="s">
        <v>370</v>
      </c>
      <c r="K18" s="119" t="s">
        <v>371</v>
      </c>
      <c r="L18" s="121">
        <v>75716</v>
      </c>
      <c r="M18" s="121">
        <v>375279</v>
      </c>
      <c r="N18" s="121">
        <f t="shared" si="4"/>
        <v>450995</v>
      </c>
      <c r="O18" s="121">
        <v>14118</v>
      </c>
      <c r="P18" s="121">
        <v>77871</v>
      </c>
      <c r="Q18" s="121">
        <f t="shared" si="5"/>
        <v>91989</v>
      </c>
      <c r="R18" s="120"/>
      <c r="S18" s="119"/>
      <c r="T18" s="121"/>
      <c r="U18" s="121"/>
      <c r="V18" s="121" t="str">
        <f t="shared" si="6"/>
        <v/>
      </c>
      <c r="W18" s="121"/>
      <c r="X18" s="121"/>
      <c r="Y18" s="121" t="str">
        <f t="shared" si="7"/>
        <v/>
      </c>
      <c r="Z18" s="120"/>
      <c r="AA18" s="119"/>
      <c r="AB18" s="121"/>
      <c r="AC18" s="121"/>
      <c r="AD18" s="121" t="str">
        <f t="shared" si="8"/>
        <v/>
      </c>
      <c r="AE18" s="121"/>
      <c r="AF18" s="121"/>
      <c r="AG18" s="121" t="str">
        <f t="shared" si="9"/>
        <v/>
      </c>
      <c r="AH18" s="120"/>
      <c r="AI18" s="119"/>
      <c r="AJ18" s="121"/>
      <c r="AK18" s="121"/>
      <c r="AL18" s="121" t="str">
        <f t="shared" si="10"/>
        <v/>
      </c>
      <c r="AM18" s="121"/>
      <c r="AN18" s="121"/>
      <c r="AO18" s="121" t="str">
        <f t="shared" si="11"/>
        <v/>
      </c>
      <c r="AP18" s="120"/>
      <c r="AQ18" s="119"/>
      <c r="AR18" s="121"/>
      <c r="AS18" s="121"/>
      <c r="AT18" s="121"/>
      <c r="AU18" s="121"/>
      <c r="AV18" s="121"/>
      <c r="AW18" s="121"/>
      <c r="AX18" s="120"/>
      <c r="AY18" s="119"/>
      <c r="AZ18" s="121"/>
      <c r="BA18" s="121"/>
      <c r="BB18" s="121"/>
      <c r="BC18" s="121"/>
      <c r="BD18" s="121"/>
      <c r="BE18" s="121"/>
    </row>
    <row r="19" spans="1:57" s="136" customFormat="1" ht="13.5" customHeight="1" x14ac:dyDescent="0.15">
      <c r="A19" s="119" t="s">
        <v>23</v>
      </c>
      <c r="B19" s="120" t="s">
        <v>372</v>
      </c>
      <c r="C19" s="119" t="s">
        <v>373</v>
      </c>
      <c r="D19" s="121">
        <f t="shared" si="0"/>
        <v>0</v>
      </c>
      <c r="E19" s="121">
        <f t="shared" si="0"/>
        <v>0</v>
      </c>
      <c r="F19" s="121">
        <f t="shared" si="1"/>
        <v>0</v>
      </c>
      <c r="G19" s="121">
        <f t="shared" si="2"/>
        <v>0</v>
      </c>
      <c r="H19" s="121">
        <f t="shared" si="2"/>
        <v>0</v>
      </c>
      <c r="I19" s="121">
        <f t="shared" si="3"/>
        <v>0</v>
      </c>
      <c r="J19" s="120"/>
      <c r="K19" s="119"/>
      <c r="L19" s="121"/>
      <c r="M19" s="121"/>
      <c r="N19" s="121" t="str">
        <f t="shared" si="4"/>
        <v/>
      </c>
      <c r="O19" s="121"/>
      <c r="P19" s="121"/>
      <c r="Q19" s="121" t="str">
        <f t="shared" si="5"/>
        <v/>
      </c>
      <c r="R19" s="120"/>
      <c r="S19" s="119"/>
      <c r="T19" s="121"/>
      <c r="U19" s="121"/>
      <c r="V19" s="121" t="str">
        <f t="shared" si="6"/>
        <v/>
      </c>
      <c r="W19" s="121"/>
      <c r="X19" s="121"/>
      <c r="Y19" s="121" t="str">
        <f t="shared" si="7"/>
        <v/>
      </c>
      <c r="Z19" s="120"/>
      <c r="AA19" s="119"/>
      <c r="AB19" s="121"/>
      <c r="AC19" s="121"/>
      <c r="AD19" s="121" t="str">
        <f t="shared" si="8"/>
        <v/>
      </c>
      <c r="AE19" s="121"/>
      <c r="AF19" s="121"/>
      <c r="AG19" s="121" t="str">
        <f t="shared" si="9"/>
        <v/>
      </c>
      <c r="AH19" s="120"/>
      <c r="AI19" s="119"/>
      <c r="AJ19" s="121"/>
      <c r="AK19" s="121"/>
      <c r="AL19" s="121" t="str">
        <f t="shared" si="10"/>
        <v/>
      </c>
      <c r="AM19" s="121"/>
      <c r="AN19" s="121"/>
      <c r="AO19" s="121" t="str">
        <f t="shared" si="11"/>
        <v/>
      </c>
      <c r="AP19" s="120"/>
      <c r="AQ19" s="119"/>
      <c r="AR19" s="121"/>
      <c r="AS19" s="121"/>
      <c r="AT19" s="121"/>
      <c r="AU19" s="121"/>
      <c r="AV19" s="121"/>
      <c r="AW19" s="121"/>
      <c r="AX19" s="120"/>
      <c r="AY19" s="119"/>
      <c r="AZ19" s="121"/>
      <c r="BA19" s="121"/>
      <c r="BB19" s="121"/>
      <c r="BC19" s="121"/>
      <c r="BD19" s="121"/>
      <c r="BE19" s="121"/>
    </row>
    <row r="20" spans="1:57" s="136" customFormat="1" ht="13.5" customHeight="1" x14ac:dyDescent="0.15">
      <c r="A20" s="119" t="s">
        <v>23</v>
      </c>
      <c r="B20" s="120" t="s">
        <v>375</v>
      </c>
      <c r="C20" s="119" t="s">
        <v>376</v>
      </c>
      <c r="D20" s="121">
        <f t="shared" si="0"/>
        <v>0</v>
      </c>
      <c r="E20" s="121">
        <f t="shared" si="0"/>
        <v>17</v>
      </c>
      <c r="F20" s="121">
        <f t="shared" si="1"/>
        <v>17</v>
      </c>
      <c r="G20" s="121">
        <f t="shared" si="2"/>
        <v>0</v>
      </c>
      <c r="H20" s="121">
        <f t="shared" si="2"/>
        <v>0</v>
      </c>
      <c r="I20" s="121">
        <f t="shared" si="3"/>
        <v>0</v>
      </c>
      <c r="J20" s="120" t="s">
        <v>327</v>
      </c>
      <c r="K20" s="119" t="s">
        <v>328</v>
      </c>
      <c r="L20" s="121">
        <v>0</v>
      </c>
      <c r="M20" s="121">
        <v>17</v>
      </c>
      <c r="N20" s="121">
        <f t="shared" si="4"/>
        <v>17</v>
      </c>
      <c r="O20" s="121">
        <v>0</v>
      </c>
      <c r="P20" s="121">
        <v>0</v>
      </c>
      <c r="Q20" s="121">
        <f t="shared" si="5"/>
        <v>0</v>
      </c>
      <c r="R20" s="120"/>
      <c r="S20" s="119"/>
      <c r="T20" s="121"/>
      <c r="U20" s="121"/>
      <c r="V20" s="121" t="str">
        <f t="shared" si="6"/>
        <v/>
      </c>
      <c r="W20" s="121"/>
      <c r="X20" s="121"/>
      <c r="Y20" s="121" t="str">
        <f t="shared" si="7"/>
        <v/>
      </c>
      <c r="Z20" s="120"/>
      <c r="AA20" s="119"/>
      <c r="AB20" s="121"/>
      <c r="AC20" s="121"/>
      <c r="AD20" s="121" t="str">
        <f t="shared" si="8"/>
        <v/>
      </c>
      <c r="AE20" s="121"/>
      <c r="AF20" s="121"/>
      <c r="AG20" s="121" t="str">
        <f t="shared" si="9"/>
        <v/>
      </c>
      <c r="AH20" s="120"/>
      <c r="AI20" s="119"/>
      <c r="AJ20" s="121"/>
      <c r="AK20" s="121"/>
      <c r="AL20" s="121" t="str">
        <f t="shared" si="10"/>
        <v/>
      </c>
      <c r="AM20" s="121"/>
      <c r="AN20" s="121"/>
      <c r="AO20" s="121" t="str">
        <f t="shared" si="11"/>
        <v/>
      </c>
      <c r="AP20" s="120"/>
      <c r="AQ20" s="119"/>
      <c r="AR20" s="121"/>
      <c r="AS20" s="121"/>
      <c r="AT20" s="121"/>
      <c r="AU20" s="121"/>
      <c r="AV20" s="121"/>
      <c r="AW20" s="121"/>
      <c r="AX20" s="120"/>
      <c r="AY20" s="119"/>
      <c r="AZ20" s="121"/>
      <c r="BA20" s="121"/>
      <c r="BB20" s="121"/>
      <c r="BC20" s="121"/>
      <c r="BD20" s="121"/>
      <c r="BE20" s="121"/>
    </row>
    <row r="21" spans="1:57" s="136" customFormat="1" ht="13.5" customHeight="1" x14ac:dyDescent="0.15">
      <c r="A21" s="119" t="s">
        <v>23</v>
      </c>
      <c r="B21" s="120" t="s">
        <v>378</v>
      </c>
      <c r="C21" s="119" t="s">
        <v>379</v>
      </c>
      <c r="D21" s="121">
        <f t="shared" si="0"/>
        <v>130697</v>
      </c>
      <c r="E21" s="121">
        <f t="shared" si="0"/>
        <v>647782</v>
      </c>
      <c r="F21" s="121">
        <f t="shared" si="1"/>
        <v>778479</v>
      </c>
      <c r="G21" s="121">
        <f t="shared" si="2"/>
        <v>24369</v>
      </c>
      <c r="H21" s="121">
        <f t="shared" si="2"/>
        <v>134416</v>
      </c>
      <c r="I21" s="121">
        <f t="shared" si="3"/>
        <v>158785</v>
      </c>
      <c r="J21" s="120" t="s">
        <v>370</v>
      </c>
      <c r="K21" s="119" t="s">
        <v>371</v>
      </c>
      <c r="L21" s="121">
        <v>130697</v>
      </c>
      <c r="M21" s="121">
        <v>647782</v>
      </c>
      <c r="N21" s="121">
        <f t="shared" si="4"/>
        <v>778479</v>
      </c>
      <c r="O21" s="121">
        <v>24369</v>
      </c>
      <c r="P21" s="121">
        <v>134416</v>
      </c>
      <c r="Q21" s="121">
        <f t="shared" si="5"/>
        <v>158785</v>
      </c>
      <c r="R21" s="120"/>
      <c r="S21" s="119"/>
      <c r="T21" s="121"/>
      <c r="U21" s="121"/>
      <c r="V21" s="121" t="str">
        <f t="shared" si="6"/>
        <v/>
      </c>
      <c r="W21" s="121"/>
      <c r="X21" s="121"/>
      <c r="Y21" s="121" t="str">
        <f t="shared" si="7"/>
        <v/>
      </c>
      <c r="Z21" s="120"/>
      <c r="AA21" s="119"/>
      <c r="AB21" s="121"/>
      <c r="AC21" s="121"/>
      <c r="AD21" s="121" t="str">
        <f t="shared" si="8"/>
        <v/>
      </c>
      <c r="AE21" s="121"/>
      <c r="AF21" s="121"/>
      <c r="AG21" s="121" t="str">
        <f t="shared" si="9"/>
        <v/>
      </c>
      <c r="AH21" s="120"/>
      <c r="AI21" s="119"/>
      <c r="AJ21" s="121"/>
      <c r="AK21" s="121"/>
      <c r="AL21" s="121" t="str">
        <f t="shared" si="10"/>
        <v/>
      </c>
      <c r="AM21" s="121"/>
      <c r="AN21" s="121"/>
      <c r="AO21" s="121" t="str">
        <f t="shared" si="11"/>
        <v/>
      </c>
      <c r="AP21" s="120"/>
      <c r="AQ21" s="119"/>
      <c r="AR21" s="121"/>
      <c r="AS21" s="121"/>
      <c r="AT21" s="121"/>
      <c r="AU21" s="121"/>
      <c r="AV21" s="121"/>
      <c r="AW21" s="121"/>
      <c r="AX21" s="120"/>
      <c r="AY21" s="119"/>
      <c r="AZ21" s="121"/>
      <c r="BA21" s="121"/>
      <c r="BB21" s="121"/>
      <c r="BC21" s="121"/>
      <c r="BD21" s="121"/>
      <c r="BE21" s="121"/>
    </row>
    <row r="22" spans="1:57" s="136" customFormat="1" ht="13.5" customHeight="1" x14ac:dyDescent="0.15">
      <c r="A22" s="119" t="s">
        <v>23</v>
      </c>
      <c r="B22" s="120" t="s">
        <v>381</v>
      </c>
      <c r="C22" s="119" t="s">
        <v>382</v>
      </c>
      <c r="D22" s="121">
        <f t="shared" si="0"/>
        <v>0</v>
      </c>
      <c r="E22" s="121">
        <f t="shared" si="0"/>
        <v>0</v>
      </c>
      <c r="F22" s="121">
        <f t="shared" si="1"/>
        <v>0</v>
      </c>
      <c r="G22" s="121">
        <f t="shared" si="2"/>
        <v>0</v>
      </c>
      <c r="H22" s="121">
        <f t="shared" si="2"/>
        <v>114374</v>
      </c>
      <c r="I22" s="121">
        <f t="shared" si="3"/>
        <v>114374</v>
      </c>
      <c r="J22" s="120" t="s">
        <v>349</v>
      </c>
      <c r="K22" s="119" t="s">
        <v>350</v>
      </c>
      <c r="L22" s="121">
        <v>0</v>
      </c>
      <c r="M22" s="121">
        <v>0</v>
      </c>
      <c r="N22" s="121">
        <f t="shared" si="4"/>
        <v>0</v>
      </c>
      <c r="O22" s="121">
        <v>0</v>
      </c>
      <c r="P22" s="121">
        <v>114374</v>
      </c>
      <c r="Q22" s="121">
        <f t="shared" si="5"/>
        <v>114374</v>
      </c>
      <c r="R22" s="120"/>
      <c r="S22" s="119"/>
      <c r="T22" s="121"/>
      <c r="U22" s="121"/>
      <c r="V22" s="121" t="str">
        <f t="shared" si="6"/>
        <v/>
      </c>
      <c r="W22" s="121"/>
      <c r="X22" s="121"/>
      <c r="Y22" s="121" t="str">
        <f t="shared" si="7"/>
        <v/>
      </c>
      <c r="Z22" s="120"/>
      <c r="AA22" s="119"/>
      <c r="AB22" s="121"/>
      <c r="AC22" s="121"/>
      <c r="AD22" s="121" t="str">
        <f t="shared" si="8"/>
        <v/>
      </c>
      <c r="AE22" s="121"/>
      <c r="AF22" s="121"/>
      <c r="AG22" s="121" t="str">
        <f t="shared" si="9"/>
        <v/>
      </c>
      <c r="AH22" s="120"/>
      <c r="AI22" s="119"/>
      <c r="AJ22" s="121"/>
      <c r="AK22" s="121"/>
      <c r="AL22" s="121" t="str">
        <f t="shared" si="10"/>
        <v/>
      </c>
      <c r="AM22" s="121"/>
      <c r="AN22" s="121"/>
      <c r="AO22" s="121" t="str">
        <f t="shared" si="11"/>
        <v/>
      </c>
      <c r="AP22" s="120"/>
      <c r="AQ22" s="119"/>
      <c r="AR22" s="121"/>
      <c r="AS22" s="121"/>
      <c r="AT22" s="121"/>
      <c r="AU22" s="121"/>
      <c r="AV22" s="121"/>
      <c r="AW22" s="121"/>
      <c r="AX22" s="120"/>
      <c r="AY22" s="119"/>
      <c r="AZ22" s="121"/>
      <c r="BA22" s="121"/>
      <c r="BB22" s="121"/>
      <c r="BC22" s="121"/>
      <c r="BD22" s="121"/>
      <c r="BE22" s="121"/>
    </row>
    <row r="23" spans="1:57" s="136" customFormat="1" ht="13.5" customHeight="1" x14ac:dyDescent="0.15">
      <c r="A23" s="119" t="s">
        <v>23</v>
      </c>
      <c r="B23" s="120" t="s">
        <v>384</v>
      </c>
      <c r="C23" s="119" t="s">
        <v>385</v>
      </c>
      <c r="D23" s="121">
        <f t="shared" si="0"/>
        <v>0</v>
      </c>
      <c r="E23" s="121">
        <f t="shared" si="0"/>
        <v>202724</v>
      </c>
      <c r="F23" s="121">
        <f t="shared" si="1"/>
        <v>202724</v>
      </c>
      <c r="G23" s="121">
        <f t="shared" si="2"/>
        <v>0</v>
      </c>
      <c r="H23" s="121">
        <f t="shared" si="2"/>
        <v>99173</v>
      </c>
      <c r="I23" s="121">
        <f t="shared" si="3"/>
        <v>99173</v>
      </c>
      <c r="J23" s="120" t="s">
        <v>334</v>
      </c>
      <c r="K23" s="119" t="s">
        <v>335</v>
      </c>
      <c r="L23" s="121">
        <v>0</v>
      </c>
      <c r="M23" s="121">
        <v>202724</v>
      </c>
      <c r="N23" s="121">
        <f t="shared" si="4"/>
        <v>202724</v>
      </c>
      <c r="O23" s="121">
        <v>0</v>
      </c>
      <c r="P23" s="121">
        <v>0</v>
      </c>
      <c r="Q23" s="121">
        <f t="shared" si="5"/>
        <v>0</v>
      </c>
      <c r="R23" s="120" t="s">
        <v>387</v>
      </c>
      <c r="S23" s="119" t="s">
        <v>388</v>
      </c>
      <c r="T23" s="121">
        <v>0</v>
      </c>
      <c r="U23" s="121">
        <v>0</v>
      </c>
      <c r="V23" s="121">
        <f t="shared" si="6"/>
        <v>0</v>
      </c>
      <c r="W23" s="121">
        <v>0</v>
      </c>
      <c r="X23" s="121">
        <v>99173</v>
      </c>
      <c r="Y23" s="121">
        <f t="shared" si="7"/>
        <v>99173</v>
      </c>
      <c r="Z23" s="120"/>
      <c r="AA23" s="119"/>
      <c r="AB23" s="121"/>
      <c r="AC23" s="121"/>
      <c r="AD23" s="121" t="str">
        <f t="shared" si="8"/>
        <v/>
      </c>
      <c r="AE23" s="121"/>
      <c r="AF23" s="121"/>
      <c r="AG23" s="121" t="str">
        <f t="shared" si="9"/>
        <v/>
      </c>
      <c r="AH23" s="120"/>
      <c r="AI23" s="119"/>
      <c r="AJ23" s="121"/>
      <c r="AK23" s="121"/>
      <c r="AL23" s="121" t="str">
        <f t="shared" si="10"/>
        <v/>
      </c>
      <c r="AM23" s="121"/>
      <c r="AN23" s="121"/>
      <c r="AO23" s="121" t="str">
        <f t="shared" si="11"/>
        <v/>
      </c>
      <c r="AP23" s="120"/>
      <c r="AQ23" s="119"/>
      <c r="AR23" s="121"/>
      <c r="AS23" s="121"/>
      <c r="AT23" s="121"/>
      <c r="AU23" s="121"/>
      <c r="AV23" s="121"/>
      <c r="AW23" s="121"/>
      <c r="AX23" s="120"/>
      <c r="AY23" s="119"/>
      <c r="AZ23" s="121"/>
      <c r="BA23" s="121"/>
      <c r="BB23" s="121"/>
      <c r="BC23" s="121"/>
      <c r="BD23" s="121"/>
      <c r="BE23" s="121"/>
    </row>
    <row r="24" spans="1:57" s="136" customFormat="1" ht="13.5" customHeight="1" x14ac:dyDescent="0.15">
      <c r="A24" s="119" t="s">
        <v>23</v>
      </c>
      <c r="B24" s="120" t="s">
        <v>389</v>
      </c>
      <c r="C24" s="119" t="s">
        <v>390</v>
      </c>
      <c r="D24" s="121">
        <f t="shared" si="0"/>
        <v>0</v>
      </c>
      <c r="E24" s="121">
        <f t="shared" si="0"/>
        <v>0</v>
      </c>
      <c r="F24" s="121">
        <f t="shared" si="1"/>
        <v>0</v>
      </c>
      <c r="G24" s="121">
        <f t="shared" si="2"/>
        <v>0</v>
      </c>
      <c r="H24" s="121">
        <f t="shared" si="2"/>
        <v>0</v>
      </c>
      <c r="I24" s="121">
        <f t="shared" si="3"/>
        <v>0</v>
      </c>
      <c r="J24" s="120"/>
      <c r="K24" s="119"/>
      <c r="L24" s="121"/>
      <c r="M24" s="121"/>
      <c r="N24" s="121" t="str">
        <f t="shared" si="4"/>
        <v/>
      </c>
      <c r="O24" s="121"/>
      <c r="P24" s="121"/>
      <c r="Q24" s="121" t="str">
        <f t="shared" si="5"/>
        <v/>
      </c>
      <c r="R24" s="120"/>
      <c r="S24" s="119"/>
      <c r="T24" s="121"/>
      <c r="U24" s="121"/>
      <c r="V24" s="121" t="str">
        <f t="shared" si="6"/>
        <v/>
      </c>
      <c r="W24" s="121"/>
      <c r="X24" s="121"/>
      <c r="Y24" s="121" t="str">
        <f t="shared" si="7"/>
        <v/>
      </c>
      <c r="Z24" s="120"/>
      <c r="AA24" s="119"/>
      <c r="AB24" s="121"/>
      <c r="AC24" s="121"/>
      <c r="AD24" s="121" t="str">
        <f t="shared" si="8"/>
        <v/>
      </c>
      <c r="AE24" s="121"/>
      <c r="AF24" s="121"/>
      <c r="AG24" s="121" t="str">
        <f t="shared" si="9"/>
        <v/>
      </c>
      <c r="AH24" s="120"/>
      <c r="AI24" s="119"/>
      <c r="AJ24" s="121"/>
      <c r="AK24" s="121"/>
      <c r="AL24" s="121" t="str">
        <f t="shared" si="10"/>
        <v/>
      </c>
      <c r="AM24" s="121"/>
      <c r="AN24" s="121"/>
      <c r="AO24" s="121" t="str">
        <f t="shared" si="11"/>
        <v/>
      </c>
      <c r="AP24" s="120"/>
      <c r="AQ24" s="119"/>
      <c r="AR24" s="121"/>
      <c r="AS24" s="121"/>
      <c r="AT24" s="121"/>
      <c r="AU24" s="121"/>
      <c r="AV24" s="121"/>
      <c r="AW24" s="121"/>
      <c r="AX24" s="120"/>
      <c r="AY24" s="119"/>
      <c r="AZ24" s="121"/>
      <c r="BA24" s="121"/>
      <c r="BB24" s="121"/>
      <c r="BC24" s="121"/>
      <c r="BD24" s="121"/>
      <c r="BE24" s="121"/>
    </row>
    <row r="25" spans="1:57" s="136" customFormat="1" ht="13.5" customHeight="1" x14ac:dyDescent="0.15">
      <c r="A25" s="119" t="s">
        <v>23</v>
      </c>
      <c r="B25" s="120" t="s">
        <v>392</v>
      </c>
      <c r="C25" s="119" t="s">
        <v>393</v>
      </c>
      <c r="D25" s="121">
        <f t="shared" si="0"/>
        <v>0</v>
      </c>
      <c r="E25" s="121">
        <f t="shared" si="0"/>
        <v>130278</v>
      </c>
      <c r="F25" s="121">
        <f t="shared" si="1"/>
        <v>130278</v>
      </c>
      <c r="G25" s="121">
        <f t="shared" si="2"/>
        <v>0</v>
      </c>
      <c r="H25" s="121">
        <f t="shared" si="2"/>
        <v>80055</v>
      </c>
      <c r="I25" s="121">
        <f t="shared" si="3"/>
        <v>80055</v>
      </c>
      <c r="J25" s="120" t="s">
        <v>334</v>
      </c>
      <c r="K25" s="119" t="s">
        <v>335</v>
      </c>
      <c r="L25" s="121">
        <v>0</v>
      </c>
      <c r="M25" s="121">
        <v>130278</v>
      </c>
      <c r="N25" s="121">
        <f t="shared" si="4"/>
        <v>130278</v>
      </c>
      <c r="O25" s="121">
        <v>0</v>
      </c>
      <c r="P25" s="121">
        <v>0</v>
      </c>
      <c r="Q25" s="121">
        <f t="shared" si="5"/>
        <v>0</v>
      </c>
      <c r="R25" s="120" t="s">
        <v>387</v>
      </c>
      <c r="S25" s="119" t="s">
        <v>388</v>
      </c>
      <c r="T25" s="121">
        <v>0</v>
      </c>
      <c r="U25" s="121">
        <v>0</v>
      </c>
      <c r="V25" s="121">
        <f t="shared" si="6"/>
        <v>0</v>
      </c>
      <c r="W25" s="121">
        <v>0</v>
      </c>
      <c r="X25" s="121">
        <v>80055</v>
      </c>
      <c r="Y25" s="121">
        <f t="shared" si="7"/>
        <v>80055</v>
      </c>
      <c r="Z25" s="120"/>
      <c r="AA25" s="119"/>
      <c r="AB25" s="121"/>
      <c r="AC25" s="121"/>
      <c r="AD25" s="121" t="str">
        <f t="shared" si="8"/>
        <v/>
      </c>
      <c r="AE25" s="121"/>
      <c r="AF25" s="121"/>
      <c r="AG25" s="121" t="str">
        <f t="shared" si="9"/>
        <v/>
      </c>
      <c r="AH25" s="120"/>
      <c r="AI25" s="119"/>
      <c r="AJ25" s="121"/>
      <c r="AK25" s="121"/>
      <c r="AL25" s="121" t="str">
        <f t="shared" si="10"/>
        <v/>
      </c>
      <c r="AM25" s="121"/>
      <c r="AN25" s="121"/>
      <c r="AO25" s="121" t="str">
        <f t="shared" si="11"/>
        <v/>
      </c>
      <c r="AP25" s="120"/>
      <c r="AQ25" s="119"/>
      <c r="AR25" s="121"/>
      <c r="AS25" s="121"/>
      <c r="AT25" s="121"/>
      <c r="AU25" s="121"/>
      <c r="AV25" s="121"/>
      <c r="AW25" s="121"/>
      <c r="AX25" s="120"/>
      <c r="AY25" s="119"/>
      <c r="AZ25" s="121"/>
      <c r="BA25" s="121"/>
      <c r="BB25" s="121"/>
      <c r="BC25" s="121"/>
      <c r="BD25" s="121"/>
      <c r="BE25" s="121"/>
    </row>
    <row r="26" spans="1:57" s="136" customFormat="1" ht="13.5" customHeight="1" x14ac:dyDescent="0.15">
      <c r="A26" s="119" t="s">
        <v>23</v>
      </c>
      <c r="B26" s="120" t="s">
        <v>395</v>
      </c>
      <c r="C26" s="119" t="s">
        <v>396</v>
      </c>
      <c r="D26" s="121">
        <f t="shared" si="0"/>
        <v>0</v>
      </c>
      <c r="E26" s="121">
        <f t="shared" si="0"/>
        <v>0</v>
      </c>
      <c r="F26" s="121">
        <f t="shared" si="1"/>
        <v>0</v>
      </c>
      <c r="G26" s="121">
        <f t="shared" si="2"/>
        <v>0</v>
      </c>
      <c r="H26" s="121">
        <f t="shared" si="2"/>
        <v>0</v>
      </c>
      <c r="I26" s="121">
        <f t="shared" si="3"/>
        <v>0</v>
      </c>
      <c r="J26" s="120"/>
      <c r="K26" s="119"/>
      <c r="L26" s="121"/>
      <c r="M26" s="121"/>
      <c r="N26" s="121" t="str">
        <f t="shared" si="4"/>
        <v/>
      </c>
      <c r="O26" s="121"/>
      <c r="P26" s="121"/>
      <c r="Q26" s="121" t="str">
        <f t="shared" si="5"/>
        <v/>
      </c>
      <c r="R26" s="120"/>
      <c r="S26" s="119"/>
      <c r="T26" s="121"/>
      <c r="U26" s="121"/>
      <c r="V26" s="121" t="str">
        <f t="shared" si="6"/>
        <v/>
      </c>
      <c r="W26" s="121"/>
      <c r="X26" s="121"/>
      <c r="Y26" s="121" t="str">
        <f t="shared" si="7"/>
        <v/>
      </c>
      <c r="Z26" s="120"/>
      <c r="AA26" s="119"/>
      <c r="AB26" s="121"/>
      <c r="AC26" s="121"/>
      <c r="AD26" s="121" t="str">
        <f t="shared" si="8"/>
        <v/>
      </c>
      <c r="AE26" s="121"/>
      <c r="AF26" s="121"/>
      <c r="AG26" s="121" t="str">
        <f t="shared" si="9"/>
        <v/>
      </c>
      <c r="AH26" s="120"/>
      <c r="AI26" s="119"/>
      <c r="AJ26" s="121"/>
      <c r="AK26" s="121"/>
      <c r="AL26" s="121" t="str">
        <f t="shared" si="10"/>
        <v/>
      </c>
      <c r="AM26" s="121"/>
      <c r="AN26" s="121"/>
      <c r="AO26" s="121" t="str">
        <f t="shared" si="11"/>
        <v/>
      </c>
      <c r="AP26" s="120"/>
      <c r="AQ26" s="119"/>
      <c r="AR26" s="121"/>
      <c r="AS26" s="121"/>
      <c r="AT26" s="121"/>
      <c r="AU26" s="121"/>
      <c r="AV26" s="121"/>
      <c r="AW26" s="121"/>
      <c r="AX26" s="120"/>
      <c r="AY26" s="119"/>
      <c r="AZ26" s="121"/>
      <c r="BA26" s="121"/>
      <c r="BB26" s="121"/>
      <c r="BC26" s="121"/>
      <c r="BD26" s="121"/>
      <c r="BE26" s="121"/>
    </row>
    <row r="27" spans="1:57" s="136" customFormat="1" ht="13.5" customHeight="1" x14ac:dyDescent="0.15">
      <c r="A27" s="119" t="s">
        <v>23</v>
      </c>
      <c r="B27" s="120" t="s">
        <v>398</v>
      </c>
      <c r="C27" s="119" t="s">
        <v>399</v>
      </c>
      <c r="D27" s="121">
        <f t="shared" si="0"/>
        <v>0</v>
      </c>
      <c r="E27" s="121">
        <f t="shared" si="0"/>
        <v>0</v>
      </c>
      <c r="F27" s="121">
        <f t="shared" si="1"/>
        <v>0</v>
      </c>
      <c r="G27" s="121">
        <f t="shared" si="2"/>
        <v>0</v>
      </c>
      <c r="H27" s="121">
        <f t="shared" si="2"/>
        <v>0</v>
      </c>
      <c r="I27" s="121">
        <f t="shared" si="3"/>
        <v>0</v>
      </c>
      <c r="J27" s="120"/>
      <c r="K27" s="119"/>
      <c r="L27" s="121"/>
      <c r="M27" s="121"/>
      <c r="N27" s="121" t="str">
        <f t="shared" si="4"/>
        <v/>
      </c>
      <c r="O27" s="121"/>
      <c r="P27" s="121"/>
      <c r="Q27" s="121" t="str">
        <f t="shared" si="5"/>
        <v/>
      </c>
      <c r="R27" s="120"/>
      <c r="S27" s="119"/>
      <c r="T27" s="121"/>
      <c r="U27" s="121"/>
      <c r="V27" s="121" t="str">
        <f t="shared" si="6"/>
        <v/>
      </c>
      <c r="W27" s="121"/>
      <c r="X27" s="121"/>
      <c r="Y27" s="121" t="str">
        <f t="shared" si="7"/>
        <v/>
      </c>
      <c r="Z27" s="120"/>
      <c r="AA27" s="119"/>
      <c r="AB27" s="121"/>
      <c r="AC27" s="121"/>
      <c r="AD27" s="121" t="str">
        <f t="shared" si="8"/>
        <v/>
      </c>
      <c r="AE27" s="121"/>
      <c r="AF27" s="121"/>
      <c r="AG27" s="121" t="str">
        <f t="shared" si="9"/>
        <v/>
      </c>
      <c r="AH27" s="120"/>
      <c r="AI27" s="119"/>
      <c r="AJ27" s="121"/>
      <c r="AK27" s="121"/>
      <c r="AL27" s="121" t="str">
        <f t="shared" si="10"/>
        <v/>
      </c>
      <c r="AM27" s="121"/>
      <c r="AN27" s="121"/>
      <c r="AO27" s="121" t="str">
        <f t="shared" si="11"/>
        <v/>
      </c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 t="s">
        <v>23</v>
      </c>
      <c r="B28" s="120" t="s">
        <v>401</v>
      </c>
      <c r="C28" s="119" t="s">
        <v>402</v>
      </c>
      <c r="D28" s="121">
        <f t="shared" si="0"/>
        <v>0</v>
      </c>
      <c r="E28" s="121">
        <f t="shared" si="0"/>
        <v>340412</v>
      </c>
      <c r="F28" s="121">
        <f t="shared" si="1"/>
        <v>340412</v>
      </c>
      <c r="G28" s="121">
        <f t="shared" si="2"/>
        <v>0</v>
      </c>
      <c r="H28" s="121">
        <f t="shared" si="2"/>
        <v>84619</v>
      </c>
      <c r="I28" s="121">
        <f t="shared" si="3"/>
        <v>84619</v>
      </c>
      <c r="J28" s="120" t="s">
        <v>404</v>
      </c>
      <c r="K28" s="119" t="s">
        <v>405</v>
      </c>
      <c r="L28" s="121">
        <v>0</v>
      </c>
      <c r="M28" s="121">
        <v>293696</v>
      </c>
      <c r="N28" s="121">
        <f t="shared" si="4"/>
        <v>293696</v>
      </c>
      <c r="O28" s="121">
        <v>0</v>
      </c>
      <c r="P28" s="121">
        <v>84619</v>
      </c>
      <c r="Q28" s="121">
        <f t="shared" si="5"/>
        <v>84619</v>
      </c>
      <c r="R28" s="120" t="s">
        <v>336</v>
      </c>
      <c r="S28" s="119" t="s">
        <v>337</v>
      </c>
      <c r="T28" s="121">
        <v>0</v>
      </c>
      <c r="U28" s="121">
        <v>46716</v>
      </c>
      <c r="V28" s="121">
        <f t="shared" si="6"/>
        <v>46716</v>
      </c>
      <c r="W28" s="121">
        <v>0</v>
      </c>
      <c r="X28" s="121">
        <v>0</v>
      </c>
      <c r="Y28" s="121">
        <f t="shared" si="7"/>
        <v>0</v>
      </c>
      <c r="Z28" s="120"/>
      <c r="AA28" s="119"/>
      <c r="AB28" s="121"/>
      <c r="AC28" s="121"/>
      <c r="AD28" s="121" t="str">
        <f t="shared" si="8"/>
        <v/>
      </c>
      <c r="AE28" s="121"/>
      <c r="AF28" s="121"/>
      <c r="AG28" s="121" t="str">
        <f t="shared" si="9"/>
        <v/>
      </c>
      <c r="AH28" s="120"/>
      <c r="AI28" s="119"/>
      <c r="AJ28" s="121"/>
      <c r="AK28" s="121"/>
      <c r="AL28" s="121" t="str">
        <f t="shared" si="10"/>
        <v/>
      </c>
      <c r="AM28" s="121"/>
      <c r="AN28" s="121"/>
      <c r="AO28" s="121" t="str">
        <f t="shared" si="11"/>
        <v/>
      </c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 t="s">
        <v>23</v>
      </c>
      <c r="B29" s="120" t="s">
        <v>406</v>
      </c>
      <c r="C29" s="119" t="s">
        <v>407</v>
      </c>
      <c r="D29" s="121">
        <f t="shared" si="0"/>
        <v>2998</v>
      </c>
      <c r="E29" s="121">
        <f t="shared" si="0"/>
        <v>10211</v>
      </c>
      <c r="F29" s="121">
        <f t="shared" si="1"/>
        <v>13209</v>
      </c>
      <c r="G29" s="121">
        <f t="shared" si="2"/>
        <v>3048</v>
      </c>
      <c r="H29" s="121">
        <f t="shared" si="2"/>
        <v>36148</v>
      </c>
      <c r="I29" s="121">
        <f t="shared" si="3"/>
        <v>39196</v>
      </c>
      <c r="J29" s="120" t="s">
        <v>327</v>
      </c>
      <c r="K29" s="119" t="s">
        <v>328</v>
      </c>
      <c r="L29" s="121">
        <v>2998</v>
      </c>
      <c r="M29" s="121">
        <v>10211</v>
      </c>
      <c r="N29" s="121">
        <f t="shared" si="4"/>
        <v>13209</v>
      </c>
      <c r="O29" s="121">
        <v>3048</v>
      </c>
      <c r="P29" s="121">
        <v>36148</v>
      </c>
      <c r="Q29" s="121">
        <f t="shared" si="5"/>
        <v>39196</v>
      </c>
      <c r="R29" s="120"/>
      <c r="S29" s="119"/>
      <c r="T29" s="121"/>
      <c r="U29" s="121"/>
      <c r="V29" s="121" t="str">
        <f t="shared" si="6"/>
        <v/>
      </c>
      <c r="W29" s="121"/>
      <c r="X29" s="121"/>
      <c r="Y29" s="121" t="str">
        <f t="shared" si="7"/>
        <v/>
      </c>
      <c r="Z29" s="120"/>
      <c r="AA29" s="119"/>
      <c r="AB29" s="121"/>
      <c r="AC29" s="121"/>
      <c r="AD29" s="121" t="str">
        <f t="shared" si="8"/>
        <v/>
      </c>
      <c r="AE29" s="121"/>
      <c r="AF29" s="121"/>
      <c r="AG29" s="121" t="str">
        <f t="shared" si="9"/>
        <v/>
      </c>
      <c r="AH29" s="120"/>
      <c r="AI29" s="119"/>
      <c r="AJ29" s="121"/>
      <c r="AK29" s="121"/>
      <c r="AL29" s="121" t="str">
        <f t="shared" si="10"/>
        <v/>
      </c>
      <c r="AM29" s="121"/>
      <c r="AN29" s="121"/>
      <c r="AO29" s="121" t="str">
        <f t="shared" si="11"/>
        <v/>
      </c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 t="s">
        <v>23</v>
      </c>
      <c r="B30" s="120" t="s">
        <v>409</v>
      </c>
      <c r="C30" s="119" t="s">
        <v>410</v>
      </c>
      <c r="D30" s="121">
        <f t="shared" si="0"/>
        <v>2634</v>
      </c>
      <c r="E30" s="121">
        <f t="shared" si="0"/>
        <v>9718</v>
      </c>
      <c r="F30" s="121">
        <f t="shared" si="1"/>
        <v>12352</v>
      </c>
      <c r="G30" s="121">
        <f t="shared" si="2"/>
        <v>4248</v>
      </c>
      <c r="H30" s="121">
        <f t="shared" si="2"/>
        <v>58002</v>
      </c>
      <c r="I30" s="121">
        <f t="shared" si="3"/>
        <v>62250</v>
      </c>
      <c r="J30" s="120" t="s">
        <v>327</v>
      </c>
      <c r="K30" s="119" t="s">
        <v>328</v>
      </c>
      <c r="L30" s="121">
        <v>2634</v>
      </c>
      <c r="M30" s="121">
        <v>9718</v>
      </c>
      <c r="N30" s="121">
        <f t="shared" si="4"/>
        <v>12352</v>
      </c>
      <c r="O30" s="121">
        <v>4248</v>
      </c>
      <c r="P30" s="121">
        <v>58002</v>
      </c>
      <c r="Q30" s="121">
        <f t="shared" si="5"/>
        <v>62250</v>
      </c>
      <c r="R30" s="120"/>
      <c r="S30" s="119"/>
      <c r="T30" s="121"/>
      <c r="U30" s="121"/>
      <c r="V30" s="121" t="str">
        <f t="shared" si="6"/>
        <v/>
      </c>
      <c r="W30" s="121"/>
      <c r="X30" s="121"/>
      <c r="Y30" s="121" t="str">
        <f t="shared" si="7"/>
        <v/>
      </c>
      <c r="Z30" s="120"/>
      <c r="AA30" s="119"/>
      <c r="AB30" s="121"/>
      <c r="AC30" s="121"/>
      <c r="AD30" s="121" t="str">
        <f t="shared" si="8"/>
        <v/>
      </c>
      <c r="AE30" s="121"/>
      <c r="AF30" s="121"/>
      <c r="AG30" s="121" t="str">
        <f t="shared" si="9"/>
        <v/>
      </c>
      <c r="AH30" s="120"/>
      <c r="AI30" s="119"/>
      <c r="AJ30" s="121"/>
      <c r="AK30" s="121"/>
      <c r="AL30" s="121" t="str">
        <f t="shared" si="10"/>
        <v/>
      </c>
      <c r="AM30" s="121"/>
      <c r="AN30" s="121"/>
      <c r="AO30" s="121" t="str">
        <f t="shared" si="11"/>
        <v/>
      </c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 t="s">
        <v>23</v>
      </c>
      <c r="B31" s="120" t="s">
        <v>412</v>
      </c>
      <c r="C31" s="119" t="s">
        <v>413</v>
      </c>
      <c r="D31" s="121">
        <f t="shared" si="0"/>
        <v>0</v>
      </c>
      <c r="E31" s="121">
        <f t="shared" si="0"/>
        <v>336663</v>
      </c>
      <c r="F31" s="121">
        <f t="shared" si="1"/>
        <v>336663</v>
      </c>
      <c r="G31" s="121">
        <f t="shared" si="2"/>
        <v>0</v>
      </c>
      <c r="H31" s="121">
        <f t="shared" si="2"/>
        <v>115477</v>
      </c>
      <c r="I31" s="121">
        <f t="shared" si="3"/>
        <v>115477</v>
      </c>
      <c r="J31" s="120" t="s">
        <v>404</v>
      </c>
      <c r="K31" s="119" t="s">
        <v>405</v>
      </c>
      <c r="L31" s="121">
        <v>0</v>
      </c>
      <c r="M31" s="121">
        <v>289762</v>
      </c>
      <c r="N31" s="121">
        <f t="shared" si="4"/>
        <v>289762</v>
      </c>
      <c r="O31" s="121">
        <v>0</v>
      </c>
      <c r="P31" s="121">
        <v>115477</v>
      </c>
      <c r="Q31" s="121">
        <f t="shared" si="5"/>
        <v>115477</v>
      </c>
      <c r="R31" s="120" t="s">
        <v>336</v>
      </c>
      <c r="S31" s="119" t="s">
        <v>337</v>
      </c>
      <c r="T31" s="121">
        <v>0</v>
      </c>
      <c r="U31" s="121">
        <v>46901</v>
      </c>
      <c r="V31" s="121">
        <f t="shared" si="6"/>
        <v>46901</v>
      </c>
      <c r="W31" s="121">
        <v>0</v>
      </c>
      <c r="X31" s="121">
        <v>0</v>
      </c>
      <c r="Y31" s="121">
        <f t="shared" si="7"/>
        <v>0</v>
      </c>
      <c r="Z31" s="120"/>
      <c r="AA31" s="119"/>
      <c r="AB31" s="121"/>
      <c r="AC31" s="121"/>
      <c r="AD31" s="121" t="str">
        <f t="shared" si="8"/>
        <v/>
      </c>
      <c r="AE31" s="121"/>
      <c r="AF31" s="121"/>
      <c r="AG31" s="121" t="str">
        <f t="shared" si="9"/>
        <v/>
      </c>
      <c r="AH31" s="120"/>
      <c r="AI31" s="119"/>
      <c r="AJ31" s="121"/>
      <c r="AK31" s="121"/>
      <c r="AL31" s="121" t="str">
        <f t="shared" si="10"/>
        <v/>
      </c>
      <c r="AM31" s="121"/>
      <c r="AN31" s="121"/>
      <c r="AO31" s="121" t="str">
        <f t="shared" si="11"/>
        <v/>
      </c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 t="s">
        <v>23</v>
      </c>
      <c r="B32" s="120" t="s">
        <v>415</v>
      </c>
      <c r="C32" s="119" t="s">
        <v>416</v>
      </c>
      <c r="D32" s="121">
        <f t="shared" si="0"/>
        <v>0</v>
      </c>
      <c r="E32" s="121">
        <f t="shared" si="0"/>
        <v>64093</v>
      </c>
      <c r="F32" s="121">
        <f t="shared" si="1"/>
        <v>64093</v>
      </c>
      <c r="G32" s="121">
        <f t="shared" si="2"/>
        <v>0</v>
      </c>
      <c r="H32" s="121">
        <f t="shared" si="2"/>
        <v>64027</v>
      </c>
      <c r="I32" s="121">
        <f t="shared" si="3"/>
        <v>64027</v>
      </c>
      <c r="J32" s="120" t="s">
        <v>336</v>
      </c>
      <c r="K32" s="119" t="s">
        <v>337</v>
      </c>
      <c r="L32" s="121">
        <v>0</v>
      </c>
      <c r="M32" s="121">
        <v>64093</v>
      </c>
      <c r="N32" s="121">
        <f t="shared" si="4"/>
        <v>64093</v>
      </c>
      <c r="O32" s="121">
        <v>0</v>
      </c>
      <c r="P32" s="121">
        <v>0</v>
      </c>
      <c r="Q32" s="121">
        <f t="shared" si="5"/>
        <v>0</v>
      </c>
      <c r="R32" s="120" t="s">
        <v>332</v>
      </c>
      <c r="S32" s="119" t="s">
        <v>333</v>
      </c>
      <c r="T32" s="121">
        <v>0</v>
      </c>
      <c r="U32" s="121">
        <v>0</v>
      </c>
      <c r="V32" s="121">
        <f t="shared" si="6"/>
        <v>0</v>
      </c>
      <c r="W32" s="121">
        <v>0</v>
      </c>
      <c r="X32" s="121">
        <v>64027</v>
      </c>
      <c r="Y32" s="121">
        <f t="shared" si="7"/>
        <v>64027</v>
      </c>
      <c r="Z32" s="120"/>
      <c r="AA32" s="119"/>
      <c r="AB32" s="121"/>
      <c r="AC32" s="121"/>
      <c r="AD32" s="121" t="str">
        <f t="shared" si="8"/>
        <v/>
      </c>
      <c r="AE32" s="121"/>
      <c r="AF32" s="121"/>
      <c r="AG32" s="121" t="str">
        <f t="shared" si="9"/>
        <v/>
      </c>
      <c r="AH32" s="120"/>
      <c r="AI32" s="119"/>
      <c r="AJ32" s="121"/>
      <c r="AK32" s="121"/>
      <c r="AL32" s="121" t="str">
        <f t="shared" si="10"/>
        <v/>
      </c>
      <c r="AM32" s="121"/>
      <c r="AN32" s="121"/>
      <c r="AO32" s="121" t="str">
        <f t="shared" si="11"/>
        <v/>
      </c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 t="s">
        <v>23</v>
      </c>
      <c r="B33" s="120" t="s">
        <v>418</v>
      </c>
      <c r="C33" s="119" t="s">
        <v>419</v>
      </c>
      <c r="D33" s="121">
        <f t="shared" si="0"/>
        <v>0</v>
      </c>
      <c r="E33" s="121">
        <f t="shared" si="0"/>
        <v>98435</v>
      </c>
      <c r="F33" s="121">
        <f t="shared" si="1"/>
        <v>98435</v>
      </c>
      <c r="G33" s="121">
        <f t="shared" si="2"/>
        <v>0</v>
      </c>
      <c r="H33" s="121">
        <f t="shared" si="2"/>
        <v>15027</v>
      </c>
      <c r="I33" s="121">
        <f t="shared" si="3"/>
        <v>15027</v>
      </c>
      <c r="J33" s="120" t="s">
        <v>332</v>
      </c>
      <c r="K33" s="119" t="s">
        <v>333</v>
      </c>
      <c r="L33" s="121">
        <v>0</v>
      </c>
      <c r="M33" s="121">
        <v>0</v>
      </c>
      <c r="N33" s="121">
        <f t="shared" si="4"/>
        <v>0</v>
      </c>
      <c r="O33" s="121">
        <v>0</v>
      </c>
      <c r="P33" s="121">
        <v>15027</v>
      </c>
      <c r="Q33" s="121">
        <f t="shared" si="5"/>
        <v>15027</v>
      </c>
      <c r="R33" s="120" t="s">
        <v>404</v>
      </c>
      <c r="S33" s="119" t="s">
        <v>421</v>
      </c>
      <c r="T33" s="121">
        <v>0</v>
      </c>
      <c r="U33" s="121">
        <v>79896</v>
      </c>
      <c r="V33" s="121">
        <f t="shared" si="6"/>
        <v>79896</v>
      </c>
      <c r="W33" s="121">
        <v>0</v>
      </c>
      <c r="X33" s="121">
        <v>0</v>
      </c>
      <c r="Y33" s="121">
        <f t="shared" si="7"/>
        <v>0</v>
      </c>
      <c r="Z33" s="120" t="s">
        <v>336</v>
      </c>
      <c r="AA33" s="119" t="s">
        <v>422</v>
      </c>
      <c r="AB33" s="121">
        <v>0</v>
      </c>
      <c r="AC33" s="121">
        <v>18539</v>
      </c>
      <c r="AD33" s="121">
        <f t="shared" si="8"/>
        <v>18539</v>
      </c>
      <c r="AE33" s="121">
        <v>0</v>
      </c>
      <c r="AF33" s="121">
        <v>0</v>
      </c>
      <c r="AG33" s="121">
        <f t="shared" si="9"/>
        <v>0</v>
      </c>
      <c r="AH33" s="120"/>
      <c r="AI33" s="119"/>
      <c r="AJ33" s="121"/>
      <c r="AK33" s="121"/>
      <c r="AL33" s="121" t="str">
        <f t="shared" si="10"/>
        <v/>
      </c>
      <c r="AM33" s="121"/>
      <c r="AN33" s="121"/>
      <c r="AO33" s="121" t="str">
        <f t="shared" si="11"/>
        <v/>
      </c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 t="s">
        <v>23</v>
      </c>
      <c r="B34" s="120" t="s">
        <v>423</v>
      </c>
      <c r="C34" s="119" t="s">
        <v>424</v>
      </c>
      <c r="D34" s="121">
        <f t="shared" si="0"/>
        <v>0</v>
      </c>
      <c r="E34" s="121">
        <f t="shared" si="0"/>
        <v>112039</v>
      </c>
      <c r="F34" s="121">
        <f t="shared" si="1"/>
        <v>112039</v>
      </c>
      <c r="G34" s="121">
        <f t="shared" si="2"/>
        <v>0</v>
      </c>
      <c r="H34" s="121">
        <f t="shared" si="2"/>
        <v>53638</v>
      </c>
      <c r="I34" s="121">
        <f t="shared" si="3"/>
        <v>53638</v>
      </c>
      <c r="J34" s="120" t="s">
        <v>334</v>
      </c>
      <c r="K34" s="119" t="s">
        <v>335</v>
      </c>
      <c r="L34" s="121">
        <v>0</v>
      </c>
      <c r="M34" s="121">
        <v>74957</v>
      </c>
      <c r="N34" s="121">
        <f t="shared" si="4"/>
        <v>74957</v>
      </c>
      <c r="O34" s="121">
        <v>0</v>
      </c>
      <c r="P34" s="121">
        <v>0</v>
      </c>
      <c r="Q34" s="121">
        <f t="shared" si="5"/>
        <v>0</v>
      </c>
      <c r="R34" s="120" t="s">
        <v>336</v>
      </c>
      <c r="S34" s="119" t="s">
        <v>337</v>
      </c>
      <c r="T34" s="121">
        <v>0</v>
      </c>
      <c r="U34" s="121">
        <v>37082</v>
      </c>
      <c r="V34" s="121">
        <f t="shared" si="6"/>
        <v>37082</v>
      </c>
      <c r="W34" s="121">
        <v>0</v>
      </c>
      <c r="X34" s="121">
        <v>0</v>
      </c>
      <c r="Y34" s="121">
        <f t="shared" si="7"/>
        <v>0</v>
      </c>
      <c r="Z34" s="120" t="s">
        <v>332</v>
      </c>
      <c r="AA34" s="119" t="s">
        <v>333</v>
      </c>
      <c r="AB34" s="121">
        <v>0</v>
      </c>
      <c r="AC34" s="121">
        <v>0</v>
      </c>
      <c r="AD34" s="121">
        <f t="shared" si="8"/>
        <v>0</v>
      </c>
      <c r="AE34" s="121">
        <v>0</v>
      </c>
      <c r="AF34" s="121">
        <v>53638</v>
      </c>
      <c r="AG34" s="121">
        <f t="shared" si="9"/>
        <v>53638</v>
      </c>
      <c r="AH34" s="120"/>
      <c r="AI34" s="119"/>
      <c r="AJ34" s="121"/>
      <c r="AK34" s="121"/>
      <c r="AL34" s="121" t="str">
        <f t="shared" si="10"/>
        <v/>
      </c>
      <c r="AM34" s="121"/>
      <c r="AN34" s="121"/>
      <c r="AO34" s="121" t="str">
        <f t="shared" si="11"/>
        <v/>
      </c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 t="s">
        <v>23</v>
      </c>
      <c r="B35" s="120" t="s">
        <v>426</v>
      </c>
      <c r="C35" s="119" t="s">
        <v>427</v>
      </c>
      <c r="D35" s="121">
        <f t="shared" si="0"/>
        <v>0</v>
      </c>
      <c r="E35" s="121">
        <f t="shared" si="0"/>
        <v>50181</v>
      </c>
      <c r="F35" s="121">
        <f t="shared" si="1"/>
        <v>50181</v>
      </c>
      <c r="G35" s="121">
        <f t="shared" si="2"/>
        <v>0</v>
      </c>
      <c r="H35" s="121">
        <f t="shared" si="2"/>
        <v>29471</v>
      </c>
      <c r="I35" s="121">
        <f t="shared" si="3"/>
        <v>29471</v>
      </c>
      <c r="J35" s="120" t="s">
        <v>332</v>
      </c>
      <c r="K35" s="119" t="s">
        <v>333</v>
      </c>
      <c r="L35" s="121">
        <v>0</v>
      </c>
      <c r="M35" s="121">
        <v>0</v>
      </c>
      <c r="N35" s="121">
        <f t="shared" si="4"/>
        <v>0</v>
      </c>
      <c r="O35" s="121">
        <v>0</v>
      </c>
      <c r="P35" s="121">
        <v>29471</v>
      </c>
      <c r="Q35" s="121">
        <f t="shared" si="5"/>
        <v>29471</v>
      </c>
      <c r="R35" s="120" t="s">
        <v>334</v>
      </c>
      <c r="S35" s="119" t="s">
        <v>335</v>
      </c>
      <c r="T35" s="121">
        <v>0</v>
      </c>
      <c r="U35" s="121">
        <v>29428</v>
      </c>
      <c r="V35" s="121">
        <f t="shared" si="6"/>
        <v>29428</v>
      </c>
      <c r="W35" s="121">
        <v>0</v>
      </c>
      <c r="X35" s="121">
        <v>0</v>
      </c>
      <c r="Y35" s="121">
        <f t="shared" si="7"/>
        <v>0</v>
      </c>
      <c r="Z35" s="120" t="s">
        <v>336</v>
      </c>
      <c r="AA35" s="119" t="s">
        <v>337</v>
      </c>
      <c r="AB35" s="121">
        <v>0</v>
      </c>
      <c r="AC35" s="121">
        <v>20753</v>
      </c>
      <c r="AD35" s="121">
        <f t="shared" si="8"/>
        <v>20753</v>
      </c>
      <c r="AE35" s="121">
        <v>0</v>
      </c>
      <c r="AF35" s="121">
        <v>0</v>
      </c>
      <c r="AG35" s="121">
        <f t="shared" si="9"/>
        <v>0</v>
      </c>
      <c r="AH35" s="120"/>
      <c r="AI35" s="119"/>
      <c r="AJ35" s="121"/>
      <c r="AK35" s="121"/>
      <c r="AL35" s="121" t="str">
        <f t="shared" si="10"/>
        <v/>
      </c>
      <c r="AM35" s="121"/>
      <c r="AN35" s="121"/>
      <c r="AO35" s="121" t="str">
        <f t="shared" si="11"/>
        <v/>
      </c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 t="s">
        <v>23</v>
      </c>
      <c r="B36" s="120" t="s">
        <v>429</v>
      </c>
      <c r="C36" s="119" t="s">
        <v>430</v>
      </c>
      <c r="D36" s="121">
        <f t="shared" si="0"/>
        <v>0</v>
      </c>
      <c r="E36" s="121">
        <f t="shared" si="0"/>
        <v>94793</v>
      </c>
      <c r="F36" s="121">
        <f t="shared" si="1"/>
        <v>94793</v>
      </c>
      <c r="G36" s="121">
        <f t="shared" si="2"/>
        <v>0</v>
      </c>
      <c r="H36" s="121">
        <f t="shared" si="2"/>
        <v>16583</v>
      </c>
      <c r="I36" s="121">
        <f t="shared" si="3"/>
        <v>16583</v>
      </c>
      <c r="J36" s="120" t="s">
        <v>332</v>
      </c>
      <c r="K36" s="119" t="s">
        <v>333</v>
      </c>
      <c r="L36" s="121">
        <v>0</v>
      </c>
      <c r="M36" s="121">
        <v>0</v>
      </c>
      <c r="N36" s="121">
        <f t="shared" si="4"/>
        <v>0</v>
      </c>
      <c r="O36" s="121">
        <v>0</v>
      </c>
      <c r="P36" s="121">
        <v>16583</v>
      </c>
      <c r="Q36" s="121">
        <f t="shared" si="5"/>
        <v>16583</v>
      </c>
      <c r="R36" s="120" t="s">
        <v>334</v>
      </c>
      <c r="S36" s="119" t="s">
        <v>335</v>
      </c>
      <c r="T36" s="121">
        <v>0</v>
      </c>
      <c r="U36" s="121">
        <v>47504</v>
      </c>
      <c r="V36" s="121">
        <f t="shared" si="6"/>
        <v>47504</v>
      </c>
      <c r="W36" s="121">
        <v>0</v>
      </c>
      <c r="X36" s="121">
        <v>0</v>
      </c>
      <c r="Y36" s="121">
        <f t="shared" si="7"/>
        <v>0</v>
      </c>
      <c r="Z36" s="120" t="s">
        <v>336</v>
      </c>
      <c r="AA36" s="119" t="s">
        <v>337</v>
      </c>
      <c r="AB36" s="121">
        <v>0</v>
      </c>
      <c r="AC36" s="121">
        <v>47289</v>
      </c>
      <c r="AD36" s="121">
        <f t="shared" si="8"/>
        <v>47289</v>
      </c>
      <c r="AE36" s="121">
        <v>0</v>
      </c>
      <c r="AF36" s="121">
        <v>0</v>
      </c>
      <c r="AG36" s="121">
        <f t="shared" si="9"/>
        <v>0</v>
      </c>
      <c r="AH36" s="120"/>
      <c r="AI36" s="119"/>
      <c r="AJ36" s="121"/>
      <c r="AK36" s="121"/>
      <c r="AL36" s="121" t="str">
        <f t="shared" si="10"/>
        <v/>
      </c>
      <c r="AM36" s="121"/>
      <c r="AN36" s="121"/>
      <c r="AO36" s="121" t="str">
        <f t="shared" si="11"/>
        <v/>
      </c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 t="s">
        <v>23</v>
      </c>
      <c r="B37" s="120" t="s">
        <v>432</v>
      </c>
      <c r="C37" s="119" t="s">
        <v>433</v>
      </c>
      <c r="D37" s="121">
        <f t="shared" si="0"/>
        <v>0</v>
      </c>
      <c r="E37" s="121">
        <f t="shared" si="0"/>
        <v>74424</v>
      </c>
      <c r="F37" s="121">
        <f t="shared" si="1"/>
        <v>74424</v>
      </c>
      <c r="G37" s="121">
        <f t="shared" si="2"/>
        <v>0</v>
      </c>
      <c r="H37" s="121">
        <f t="shared" si="2"/>
        <v>92972</v>
      </c>
      <c r="I37" s="121">
        <f t="shared" si="3"/>
        <v>92972</v>
      </c>
      <c r="J37" s="120" t="s">
        <v>334</v>
      </c>
      <c r="K37" s="119" t="s">
        <v>335</v>
      </c>
      <c r="L37" s="121">
        <v>0</v>
      </c>
      <c r="M37" s="121">
        <v>74424</v>
      </c>
      <c r="N37" s="121">
        <f t="shared" si="4"/>
        <v>74424</v>
      </c>
      <c r="O37" s="121">
        <v>0</v>
      </c>
      <c r="P37" s="121">
        <v>0</v>
      </c>
      <c r="Q37" s="121">
        <f t="shared" si="5"/>
        <v>0</v>
      </c>
      <c r="R37" s="120" t="s">
        <v>332</v>
      </c>
      <c r="S37" s="119" t="s">
        <v>333</v>
      </c>
      <c r="T37" s="121">
        <v>0</v>
      </c>
      <c r="U37" s="121">
        <v>0</v>
      </c>
      <c r="V37" s="121">
        <f t="shared" si="6"/>
        <v>0</v>
      </c>
      <c r="W37" s="121">
        <v>0</v>
      </c>
      <c r="X37" s="121">
        <v>92972</v>
      </c>
      <c r="Y37" s="121">
        <f t="shared" si="7"/>
        <v>92972</v>
      </c>
      <c r="Z37" s="120"/>
      <c r="AA37" s="119"/>
      <c r="AB37" s="121"/>
      <c r="AC37" s="121"/>
      <c r="AD37" s="121" t="str">
        <f t="shared" si="8"/>
        <v/>
      </c>
      <c r="AE37" s="121"/>
      <c r="AF37" s="121"/>
      <c r="AG37" s="121" t="str">
        <f t="shared" si="9"/>
        <v/>
      </c>
      <c r="AH37" s="120"/>
      <c r="AI37" s="119"/>
      <c r="AJ37" s="121"/>
      <c r="AK37" s="121"/>
      <c r="AL37" s="121" t="str">
        <f t="shared" si="10"/>
        <v/>
      </c>
      <c r="AM37" s="121"/>
      <c r="AN37" s="121"/>
      <c r="AO37" s="121" t="str">
        <f t="shared" si="11"/>
        <v/>
      </c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 t="s">
        <v>23</v>
      </c>
      <c r="B38" s="120" t="s">
        <v>435</v>
      </c>
      <c r="C38" s="119" t="s">
        <v>436</v>
      </c>
      <c r="D38" s="121">
        <f t="shared" si="0"/>
        <v>0</v>
      </c>
      <c r="E38" s="121">
        <f t="shared" si="0"/>
        <v>75556</v>
      </c>
      <c r="F38" s="121">
        <f t="shared" si="1"/>
        <v>75556</v>
      </c>
      <c r="G38" s="121">
        <f t="shared" si="2"/>
        <v>0</v>
      </c>
      <c r="H38" s="121">
        <f t="shared" si="2"/>
        <v>84638</v>
      </c>
      <c r="I38" s="121">
        <f t="shared" si="3"/>
        <v>84638</v>
      </c>
      <c r="J38" s="120" t="s">
        <v>334</v>
      </c>
      <c r="K38" s="119" t="s">
        <v>335</v>
      </c>
      <c r="L38" s="121">
        <v>0</v>
      </c>
      <c r="M38" s="121">
        <v>75556</v>
      </c>
      <c r="N38" s="121">
        <f t="shared" si="4"/>
        <v>75556</v>
      </c>
      <c r="O38" s="121">
        <v>0</v>
      </c>
      <c r="P38" s="121">
        <v>0</v>
      </c>
      <c r="Q38" s="121">
        <f t="shared" si="5"/>
        <v>0</v>
      </c>
      <c r="R38" s="120" t="s">
        <v>332</v>
      </c>
      <c r="S38" s="119" t="s">
        <v>333</v>
      </c>
      <c r="T38" s="121">
        <v>0</v>
      </c>
      <c r="U38" s="121">
        <v>0</v>
      </c>
      <c r="V38" s="121">
        <f t="shared" si="6"/>
        <v>0</v>
      </c>
      <c r="W38" s="121">
        <v>0</v>
      </c>
      <c r="X38" s="121">
        <v>84638</v>
      </c>
      <c r="Y38" s="121">
        <f t="shared" si="7"/>
        <v>84638</v>
      </c>
      <c r="Z38" s="120"/>
      <c r="AA38" s="119"/>
      <c r="AB38" s="121"/>
      <c r="AC38" s="121"/>
      <c r="AD38" s="121" t="str">
        <f t="shared" si="8"/>
        <v/>
      </c>
      <c r="AE38" s="121"/>
      <c r="AF38" s="121"/>
      <c r="AG38" s="121" t="str">
        <f t="shared" si="9"/>
        <v/>
      </c>
      <c r="AH38" s="120"/>
      <c r="AI38" s="119"/>
      <c r="AJ38" s="121"/>
      <c r="AK38" s="121"/>
      <c r="AL38" s="121" t="str">
        <f t="shared" si="10"/>
        <v/>
      </c>
      <c r="AM38" s="121"/>
      <c r="AN38" s="121"/>
      <c r="AO38" s="121" t="str">
        <f t="shared" si="11"/>
        <v/>
      </c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 t="s">
        <v>23</v>
      </c>
      <c r="B39" s="120" t="s">
        <v>438</v>
      </c>
      <c r="C39" s="119" t="s">
        <v>439</v>
      </c>
      <c r="D39" s="121">
        <f t="shared" si="0"/>
        <v>0</v>
      </c>
      <c r="E39" s="121">
        <f t="shared" si="0"/>
        <v>78608</v>
      </c>
      <c r="F39" s="121">
        <f t="shared" si="1"/>
        <v>78608</v>
      </c>
      <c r="G39" s="121">
        <f t="shared" si="2"/>
        <v>0</v>
      </c>
      <c r="H39" s="121">
        <f t="shared" si="2"/>
        <v>79083</v>
      </c>
      <c r="I39" s="121">
        <f t="shared" si="3"/>
        <v>79083</v>
      </c>
      <c r="J39" s="120" t="s">
        <v>334</v>
      </c>
      <c r="K39" s="119" t="s">
        <v>335</v>
      </c>
      <c r="L39" s="121">
        <v>0</v>
      </c>
      <c r="M39" s="121">
        <v>78608</v>
      </c>
      <c r="N39" s="121">
        <f t="shared" si="4"/>
        <v>78608</v>
      </c>
      <c r="O39" s="121">
        <v>0</v>
      </c>
      <c r="P39" s="121">
        <v>0</v>
      </c>
      <c r="Q39" s="121">
        <f t="shared" si="5"/>
        <v>0</v>
      </c>
      <c r="R39" s="120" t="s">
        <v>332</v>
      </c>
      <c r="S39" s="119" t="s">
        <v>333</v>
      </c>
      <c r="T39" s="121">
        <v>0</v>
      </c>
      <c r="U39" s="121">
        <v>0</v>
      </c>
      <c r="V39" s="121">
        <f t="shared" si="6"/>
        <v>0</v>
      </c>
      <c r="W39" s="121">
        <v>0</v>
      </c>
      <c r="X39" s="121">
        <v>79083</v>
      </c>
      <c r="Y39" s="121">
        <f t="shared" si="7"/>
        <v>79083</v>
      </c>
      <c r="Z39" s="120"/>
      <c r="AA39" s="119"/>
      <c r="AB39" s="121"/>
      <c r="AC39" s="121"/>
      <c r="AD39" s="121" t="str">
        <f t="shared" si="8"/>
        <v/>
      </c>
      <c r="AE39" s="121"/>
      <c r="AF39" s="121"/>
      <c r="AG39" s="121" t="str">
        <f t="shared" si="9"/>
        <v/>
      </c>
      <c r="AH39" s="120"/>
      <c r="AI39" s="119"/>
      <c r="AJ39" s="121"/>
      <c r="AK39" s="121"/>
      <c r="AL39" s="121" t="str">
        <f t="shared" si="10"/>
        <v/>
      </c>
      <c r="AM39" s="121"/>
      <c r="AN39" s="121"/>
      <c r="AO39" s="121" t="str">
        <f t="shared" si="11"/>
        <v/>
      </c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 t="s">
        <v>23</v>
      </c>
      <c r="B40" s="120" t="s">
        <v>441</v>
      </c>
      <c r="C40" s="119" t="s">
        <v>442</v>
      </c>
      <c r="D40" s="121">
        <f t="shared" si="0"/>
        <v>0</v>
      </c>
      <c r="E40" s="121">
        <f t="shared" si="0"/>
        <v>77083</v>
      </c>
      <c r="F40" s="121">
        <f t="shared" si="1"/>
        <v>77083</v>
      </c>
      <c r="G40" s="121">
        <f t="shared" si="2"/>
        <v>0</v>
      </c>
      <c r="H40" s="121">
        <f t="shared" si="2"/>
        <v>14420</v>
      </c>
      <c r="I40" s="121">
        <f t="shared" si="3"/>
        <v>14420</v>
      </c>
      <c r="J40" s="120" t="s">
        <v>334</v>
      </c>
      <c r="K40" s="119" t="s">
        <v>335</v>
      </c>
      <c r="L40" s="121">
        <v>0</v>
      </c>
      <c r="M40" s="121">
        <v>77083</v>
      </c>
      <c r="N40" s="121">
        <f t="shared" si="4"/>
        <v>77083</v>
      </c>
      <c r="O40" s="121">
        <v>0</v>
      </c>
      <c r="P40" s="121">
        <v>0</v>
      </c>
      <c r="Q40" s="121">
        <f t="shared" si="5"/>
        <v>0</v>
      </c>
      <c r="R40" s="120" t="s">
        <v>387</v>
      </c>
      <c r="S40" s="119" t="s">
        <v>444</v>
      </c>
      <c r="T40" s="121">
        <v>0</v>
      </c>
      <c r="U40" s="121">
        <v>0</v>
      </c>
      <c r="V40" s="121">
        <f t="shared" si="6"/>
        <v>0</v>
      </c>
      <c r="W40" s="121">
        <v>0</v>
      </c>
      <c r="X40" s="121">
        <v>14420</v>
      </c>
      <c r="Y40" s="121">
        <f t="shared" si="7"/>
        <v>14420</v>
      </c>
      <c r="Z40" s="120"/>
      <c r="AA40" s="119"/>
      <c r="AB40" s="121"/>
      <c r="AC40" s="121"/>
      <c r="AD40" s="121" t="str">
        <f t="shared" si="8"/>
        <v/>
      </c>
      <c r="AE40" s="121"/>
      <c r="AF40" s="121"/>
      <c r="AG40" s="121" t="str">
        <f t="shared" si="9"/>
        <v/>
      </c>
      <c r="AH40" s="120"/>
      <c r="AI40" s="119"/>
      <c r="AJ40" s="121"/>
      <c r="AK40" s="121"/>
      <c r="AL40" s="121" t="str">
        <f t="shared" si="10"/>
        <v/>
      </c>
      <c r="AM40" s="121"/>
      <c r="AN40" s="121"/>
      <c r="AO40" s="121" t="str">
        <f t="shared" si="11"/>
        <v/>
      </c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 t="s">
        <v>23</v>
      </c>
      <c r="B41" s="120" t="s">
        <v>445</v>
      </c>
      <c r="C41" s="119" t="s">
        <v>446</v>
      </c>
      <c r="D41" s="121">
        <f t="shared" si="0"/>
        <v>12195</v>
      </c>
      <c r="E41" s="121">
        <f t="shared" si="0"/>
        <v>60441</v>
      </c>
      <c r="F41" s="121">
        <f t="shared" si="1"/>
        <v>72636</v>
      </c>
      <c r="G41" s="121">
        <f t="shared" si="2"/>
        <v>2274</v>
      </c>
      <c r="H41" s="121">
        <f t="shared" si="2"/>
        <v>12541</v>
      </c>
      <c r="I41" s="121">
        <f t="shared" si="3"/>
        <v>14815</v>
      </c>
      <c r="J41" s="120" t="s">
        <v>370</v>
      </c>
      <c r="K41" s="119" t="s">
        <v>371</v>
      </c>
      <c r="L41" s="121">
        <v>12195</v>
      </c>
      <c r="M41" s="121">
        <v>60441</v>
      </c>
      <c r="N41" s="121">
        <f t="shared" si="4"/>
        <v>72636</v>
      </c>
      <c r="O41" s="121">
        <v>2274</v>
      </c>
      <c r="P41" s="121">
        <v>12541</v>
      </c>
      <c r="Q41" s="121">
        <f t="shared" si="5"/>
        <v>14815</v>
      </c>
      <c r="R41" s="120"/>
      <c r="S41" s="119"/>
      <c r="T41" s="121"/>
      <c r="U41" s="121"/>
      <c r="V41" s="121" t="str">
        <f t="shared" si="6"/>
        <v/>
      </c>
      <c r="W41" s="121"/>
      <c r="X41" s="121"/>
      <c r="Y41" s="121" t="str">
        <f t="shared" si="7"/>
        <v/>
      </c>
      <c r="Z41" s="120"/>
      <c r="AA41" s="119"/>
      <c r="AB41" s="121"/>
      <c r="AC41" s="121"/>
      <c r="AD41" s="121" t="str">
        <f t="shared" si="8"/>
        <v/>
      </c>
      <c r="AE41" s="121"/>
      <c r="AF41" s="121"/>
      <c r="AG41" s="121" t="str">
        <f t="shared" si="9"/>
        <v/>
      </c>
      <c r="AH41" s="120"/>
      <c r="AI41" s="119"/>
      <c r="AJ41" s="121"/>
      <c r="AK41" s="121"/>
      <c r="AL41" s="121" t="str">
        <f t="shared" si="10"/>
        <v/>
      </c>
      <c r="AM41" s="121"/>
      <c r="AN41" s="121"/>
      <c r="AO41" s="121" t="str">
        <f t="shared" si="11"/>
        <v/>
      </c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 t="s">
        <v>23</v>
      </c>
      <c r="B42" s="120" t="s">
        <v>448</v>
      </c>
      <c r="C42" s="119" t="s">
        <v>449</v>
      </c>
      <c r="D42" s="121">
        <f t="shared" si="0"/>
        <v>8177</v>
      </c>
      <c r="E42" s="121">
        <f t="shared" si="0"/>
        <v>40527</v>
      </c>
      <c r="F42" s="121">
        <f t="shared" si="1"/>
        <v>48704</v>
      </c>
      <c r="G42" s="121">
        <f t="shared" si="2"/>
        <v>1525</v>
      </c>
      <c r="H42" s="121">
        <f t="shared" si="2"/>
        <v>8409</v>
      </c>
      <c r="I42" s="121">
        <f t="shared" si="3"/>
        <v>9934</v>
      </c>
      <c r="J42" s="120" t="s">
        <v>370</v>
      </c>
      <c r="K42" s="119" t="s">
        <v>371</v>
      </c>
      <c r="L42" s="121">
        <v>8177</v>
      </c>
      <c r="M42" s="121">
        <v>40527</v>
      </c>
      <c r="N42" s="121">
        <f t="shared" si="4"/>
        <v>48704</v>
      </c>
      <c r="O42" s="121">
        <v>1525</v>
      </c>
      <c r="P42" s="121">
        <v>8409</v>
      </c>
      <c r="Q42" s="121">
        <f t="shared" si="5"/>
        <v>9934</v>
      </c>
      <c r="R42" s="120"/>
      <c r="S42" s="119"/>
      <c r="T42" s="121"/>
      <c r="U42" s="121"/>
      <c r="V42" s="121" t="str">
        <f t="shared" si="6"/>
        <v/>
      </c>
      <c r="W42" s="121"/>
      <c r="X42" s="121"/>
      <c r="Y42" s="121" t="str">
        <f t="shared" si="7"/>
        <v/>
      </c>
      <c r="Z42" s="120"/>
      <c r="AA42" s="119"/>
      <c r="AB42" s="121"/>
      <c r="AC42" s="121"/>
      <c r="AD42" s="121" t="str">
        <f t="shared" si="8"/>
        <v/>
      </c>
      <c r="AE42" s="121"/>
      <c r="AF42" s="121"/>
      <c r="AG42" s="121" t="str">
        <f t="shared" si="9"/>
        <v/>
      </c>
      <c r="AH42" s="120"/>
      <c r="AI42" s="119"/>
      <c r="AJ42" s="121"/>
      <c r="AK42" s="121"/>
      <c r="AL42" s="121" t="str">
        <f t="shared" si="10"/>
        <v/>
      </c>
      <c r="AM42" s="121"/>
      <c r="AN42" s="121"/>
      <c r="AO42" s="121" t="str">
        <f t="shared" si="11"/>
        <v/>
      </c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 t="s">
        <v>23</v>
      </c>
      <c r="B43" s="120" t="s">
        <v>451</v>
      </c>
      <c r="C43" s="119" t="s">
        <v>452</v>
      </c>
      <c r="D43" s="121">
        <f t="shared" si="0"/>
        <v>12169</v>
      </c>
      <c r="E43" s="121">
        <f t="shared" si="0"/>
        <v>60316</v>
      </c>
      <c r="F43" s="121">
        <f t="shared" si="1"/>
        <v>72485</v>
      </c>
      <c r="G43" s="121">
        <f t="shared" si="2"/>
        <v>2269</v>
      </c>
      <c r="H43" s="121">
        <f t="shared" si="2"/>
        <v>12516</v>
      </c>
      <c r="I43" s="121">
        <f t="shared" si="3"/>
        <v>14785</v>
      </c>
      <c r="J43" s="120" t="s">
        <v>370</v>
      </c>
      <c r="K43" s="119" t="s">
        <v>371</v>
      </c>
      <c r="L43" s="121">
        <v>12169</v>
      </c>
      <c r="M43" s="121">
        <v>60316</v>
      </c>
      <c r="N43" s="121">
        <f t="shared" si="4"/>
        <v>72485</v>
      </c>
      <c r="O43" s="121">
        <v>2269</v>
      </c>
      <c r="P43" s="121">
        <v>12516</v>
      </c>
      <c r="Q43" s="121">
        <f t="shared" si="5"/>
        <v>14785</v>
      </c>
      <c r="R43" s="120"/>
      <c r="S43" s="119"/>
      <c r="T43" s="121"/>
      <c r="U43" s="121"/>
      <c r="V43" s="121" t="str">
        <f t="shared" si="6"/>
        <v/>
      </c>
      <c r="W43" s="121"/>
      <c r="X43" s="121"/>
      <c r="Y43" s="121" t="str">
        <f t="shared" si="7"/>
        <v/>
      </c>
      <c r="Z43" s="120"/>
      <c r="AA43" s="119"/>
      <c r="AB43" s="121"/>
      <c r="AC43" s="121"/>
      <c r="AD43" s="121" t="str">
        <f t="shared" si="8"/>
        <v/>
      </c>
      <c r="AE43" s="121"/>
      <c r="AF43" s="121"/>
      <c r="AG43" s="121" t="str">
        <f t="shared" si="9"/>
        <v/>
      </c>
      <c r="AH43" s="120"/>
      <c r="AI43" s="119"/>
      <c r="AJ43" s="121"/>
      <c r="AK43" s="121"/>
      <c r="AL43" s="121" t="str">
        <f t="shared" si="10"/>
        <v/>
      </c>
      <c r="AM43" s="121"/>
      <c r="AN43" s="121"/>
      <c r="AO43" s="121" t="str">
        <f t="shared" si="11"/>
        <v/>
      </c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 t="s">
        <v>23</v>
      </c>
      <c r="B44" s="120" t="s">
        <v>454</v>
      </c>
      <c r="C44" s="119" t="s">
        <v>455</v>
      </c>
      <c r="D44" s="121">
        <f t="shared" si="0"/>
        <v>7922</v>
      </c>
      <c r="E44" s="121">
        <f t="shared" si="0"/>
        <v>39263</v>
      </c>
      <c r="F44" s="121">
        <f t="shared" si="1"/>
        <v>47185</v>
      </c>
      <c r="G44" s="121">
        <f t="shared" si="2"/>
        <v>1477</v>
      </c>
      <c r="H44" s="121">
        <f t="shared" si="2"/>
        <v>8147</v>
      </c>
      <c r="I44" s="121">
        <f t="shared" si="3"/>
        <v>9624</v>
      </c>
      <c r="J44" s="120" t="s">
        <v>370</v>
      </c>
      <c r="K44" s="119" t="s">
        <v>371</v>
      </c>
      <c r="L44" s="121">
        <v>7922</v>
      </c>
      <c r="M44" s="121">
        <v>39263</v>
      </c>
      <c r="N44" s="121">
        <f t="shared" si="4"/>
        <v>47185</v>
      </c>
      <c r="O44" s="121">
        <v>1477</v>
      </c>
      <c r="P44" s="121">
        <v>8147</v>
      </c>
      <c r="Q44" s="121">
        <f t="shared" si="5"/>
        <v>9624</v>
      </c>
      <c r="R44" s="120"/>
      <c r="S44" s="119"/>
      <c r="T44" s="121"/>
      <c r="U44" s="121"/>
      <c r="V44" s="121" t="str">
        <f t="shared" si="6"/>
        <v/>
      </c>
      <c r="W44" s="121"/>
      <c r="X44" s="121"/>
      <c r="Y44" s="121" t="str">
        <f t="shared" si="7"/>
        <v/>
      </c>
      <c r="Z44" s="120"/>
      <c r="AA44" s="119"/>
      <c r="AB44" s="121"/>
      <c r="AC44" s="121"/>
      <c r="AD44" s="121" t="str">
        <f t="shared" si="8"/>
        <v/>
      </c>
      <c r="AE44" s="121"/>
      <c r="AF44" s="121"/>
      <c r="AG44" s="121" t="str">
        <f t="shared" si="9"/>
        <v/>
      </c>
      <c r="AH44" s="120"/>
      <c r="AI44" s="119"/>
      <c r="AJ44" s="121"/>
      <c r="AK44" s="121"/>
      <c r="AL44" s="121" t="str">
        <f t="shared" si="10"/>
        <v/>
      </c>
      <c r="AM44" s="121"/>
      <c r="AN44" s="121"/>
      <c r="AO44" s="121" t="str">
        <f t="shared" si="11"/>
        <v/>
      </c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 t="s">
        <v>23</v>
      </c>
      <c r="B45" s="120" t="s">
        <v>457</v>
      </c>
      <c r="C45" s="119" t="s">
        <v>458</v>
      </c>
      <c r="D45" s="121">
        <f t="shared" si="0"/>
        <v>12071</v>
      </c>
      <c r="E45" s="121">
        <f t="shared" si="0"/>
        <v>59834</v>
      </c>
      <c r="F45" s="121">
        <f t="shared" si="1"/>
        <v>71905</v>
      </c>
      <c r="G45" s="121">
        <f t="shared" si="2"/>
        <v>2251</v>
      </c>
      <c r="H45" s="121">
        <f t="shared" si="2"/>
        <v>12416</v>
      </c>
      <c r="I45" s="121">
        <f t="shared" si="3"/>
        <v>14667</v>
      </c>
      <c r="J45" s="120" t="s">
        <v>370</v>
      </c>
      <c r="K45" s="119" t="s">
        <v>460</v>
      </c>
      <c r="L45" s="121">
        <v>12071</v>
      </c>
      <c r="M45" s="121">
        <v>59834</v>
      </c>
      <c r="N45" s="121">
        <f t="shared" si="4"/>
        <v>71905</v>
      </c>
      <c r="O45" s="121">
        <v>2251</v>
      </c>
      <c r="P45" s="121">
        <v>12416</v>
      </c>
      <c r="Q45" s="121">
        <f t="shared" si="5"/>
        <v>14667</v>
      </c>
      <c r="R45" s="120"/>
      <c r="S45" s="119"/>
      <c r="T45" s="121"/>
      <c r="U45" s="121"/>
      <c r="V45" s="121" t="str">
        <f t="shared" si="6"/>
        <v/>
      </c>
      <c r="W45" s="121"/>
      <c r="X45" s="121"/>
      <c r="Y45" s="121" t="str">
        <f t="shared" si="7"/>
        <v/>
      </c>
      <c r="Z45" s="120"/>
      <c r="AA45" s="119"/>
      <c r="AB45" s="121"/>
      <c r="AC45" s="121"/>
      <c r="AD45" s="121" t="str">
        <f t="shared" si="8"/>
        <v/>
      </c>
      <c r="AE45" s="121"/>
      <c r="AF45" s="121"/>
      <c r="AG45" s="121" t="str">
        <f t="shared" si="9"/>
        <v/>
      </c>
      <c r="AH45" s="120"/>
      <c r="AI45" s="119"/>
      <c r="AJ45" s="121"/>
      <c r="AK45" s="121"/>
      <c r="AL45" s="121" t="str">
        <f t="shared" si="10"/>
        <v/>
      </c>
      <c r="AM45" s="121"/>
      <c r="AN45" s="121"/>
      <c r="AO45" s="121" t="str">
        <f t="shared" si="11"/>
        <v/>
      </c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 t="s">
        <v>23</v>
      </c>
      <c r="B46" s="120" t="s">
        <v>461</v>
      </c>
      <c r="C46" s="119" t="s">
        <v>462</v>
      </c>
      <c r="D46" s="121">
        <f t="shared" si="0"/>
        <v>17053</v>
      </c>
      <c r="E46" s="121">
        <f t="shared" si="0"/>
        <v>84520</v>
      </c>
      <c r="F46" s="121">
        <f t="shared" si="1"/>
        <v>101573</v>
      </c>
      <c r="G46" s="121">
        <f t="shared" si="2"/>
        <v>3180</v>
      </c>
      <c r="H46" s="121">
        <f t="shared" si="2"/>
        <v>17538</v>
      </c>
      <c r="I46" s="121">
        <f t="shared" si="3"/>
        <v>20718</v>
      </c>
      <c r="J46" s="120" t="s">
        <v>370</v>
      </c>
      <c r="K46" s="119" t="s">
        <v>371</v>
      </c>
      <c r="L46" s="121">
        <v>17053</v>
      </c>
      <c r="M46" s="121">
        <v>84520</v>
      </c>
      <c r="N46" s="121">
        <f t="shared" si="4"/>
        <v>101573</v>
      </c>
      <c r="O46" s="121">
        <v>3180</v>
      </c>
      <c r="P46" s="121">
        <v>17538</v>
      </c>
      <c r="Q46" s="121">
        <f t="shared" si="5"/>
        <v>20718</v>
      </c>
      <c r="R46" s="120"/>
      <c r="S46" s="119"/>
      <c r="T46" s="121"/>
      <c r="U46" s="121"/>
      <c r="V46" s="121" t="str">
        <f t="shared" si="6"/>
        <v/>
      </c>
      <c r="W46" s="121"/>
      <c r="X46" s="121"/>
      <c r="Y46" s="121" t="str">
        <f t="shared" si="7"/>
        <v/>
      </c>
      <c r="Z46" s="120"/>
      <c r="AA46" s="119"/>
      <c r="AB46" s="121"/>
      <c r="AC46" s="121"/>
      <c r="AD46" s="121" t="str">
        <f t="shared" si="8"/>
        <v/>
      </c>
      <c r="AE46" s="121"/>
      <c r="AF46" s="121"/>
      <c r="AG46" s="121" t="str">
        <f t="shared" si="9"/>
        <v/>
      </c>
      <c r="AH46" s="120"/>
      <c r="AI46" s="119"/>
      <c r="AJ46" s="121"/>
      <c r="AK46" s="121"/>
      <c r="AL46" s="121" t="str">
        <f t="shared" si="10"/>
        <v/>
      </c>
      <c r="AM46" s="121"/>
      <c r="AN46" s="121"/>
      <c r="AO46" s="121" t="str">
        <f t="shared" si="11"/>
        <v/>
      </c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 t="s">
        <v>23</v>
      </c>
      <c r="B47" s="120" t="s">
        <v>464</v>
      </c>
      <c r="C47" s="119" t="s">
        <v>465</v>
      </c>
      <c r="D47" s="121">
        <f t="shared" si="0"/>
        <v>4121</v>
      </c>
      <c r="E47" s="121">
        <f t="shared" si="0"/>
        <v>20429</v>
      </c>
      <c r="F47" s="121">
        <f t="shared" si="1"/>
        <v>24550</v>
      </c>
      <c r="G47" s="121">
        <f t="shared" si="2"/>
        <v>769</v>
      </c>
      <c r="H47" s="121">
        <f t="shared" si="2"/>
        <v>4239</v>
      </c>
      <c r="I47" s="121">
        <f t="shared" si="3"/>
        <v>5008</v>
      </c>
      <c r="J47" s="120" t="s">
        <v>370</v>
      </c>
      <c r="K47" s="119" t="s">
        <v>371</v>
      </c>
      <c r="L47" s="121">
        <v>4121</v>
      </c>
      <c r="M47" s="121">
        <v>20429</v>
      </c>
      <c r="N47" s="121">
        <f t="shared" si="4"/>
        <v>24550</v>
      </c>
      <c r="O47" s="121">
        <v>769</v>
      </c>
      <c r="P47" s="121">
        <v>4239</v>
      </c>
      <c r="Q47" s="121">
        <f t="shared" si="5"/>
        <v>5008</v>
      </c>
      <c r="R47" s="120"/>
      <c r="S47" s="119"/>
      <c r="T47" s="121"/>
      <c r="U47" s="121"/>
      <c r="V47" s="121" t="str">
        <f t="shared" si="6"/>
        <v/>
      </c>
      <c r="W47" s="121"/>
      <c r="X47" s="121"/>
      <c r="Y47" s="121" t="str">
        <f t="shared" si="7"/>
        <v/>
      </c>
      <c r="Z47" s="120"/>
      <c r="AA47" s="119"/>
      <c r="AB47" s="121"/>
      <c r="AC47" s="121"/>
      <c r="AD47" s="121" t="str">
        <f t="shared" si="8"/>
        <v/>
      </c>
      <c r="AE47" s="121"/>
      <c r="AF47" s="121"/>
      <c r="AG47" s="121" t="str">
        <f t="shared" si="9"/>
        <v/>
      </c>
      <c r="AH47" s="120"/>
      <c r="AI47" s="119"/>
      <c r="AJ47" s="121"/>
      <c r="AK47" s="121"/>
      <c r="AL47" s="121" t="str">
        <f t="shared" si="10"/>
        <v/>
      </c>
      <c r="AM47" s="121"/>
      <c r="AN47" s="121"/>
      <c r="AO47" s="121" t="str">
        <f t="shared" si="11"/>
        <v/>
      </c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 t="s">
        <v>23</v>
      </c>
      <c r="B48" s="120" t="s">
        <v>467</v>
      </c>
      <c r="C48" s="119" t="s">
        <v>468</v>
      </c>
      <c r="D48" s="121">
        <f t="shared" si="0"/>
        <v>24919</v>
      </c>
      <c r="E48" s="121">
        <f t="shared" si="0"/>
        <v>123510</v>
      </c>
      <c r="F48" s="121">
        <f t="shared" si="1"/>
        <v>148429</v>
      </c>
      <c r="G48" s="121">
        <f t="shared" si="2"/>
        <v>4646</v>
      </c>
      <c r="H48" s="121">
        <f t="shared" si="2"/>
        <v>25629</v>
      </c>
      <c r="I48" s="121">
        <f t="shared" si="3"/>
        <v>30275</v>
      </c>
      <c r="J48" s="120" t="s">
        <v>370</v>
      </c>
      <c r="K48" s="119" t="s">
        <v>371</v>
      </c>
      <c r="L48" s="121">
        <v>24919</v>
      </c>
      <c r="M48" s="121">
        <v>123510</v>
      </c>
      <c r="N48" s="121">
        <f t="shared" si="4"/>
        <v>148429</v>
      </c>
      <c r="O48" s="121">
        <v>4646</v>
      </c>
      <c r="P48" s="121">
        <v>25629</v>
      </c>
      <c r="Q48" s="121">
        <f t="shared" si="5"/>
        <v>30275</v>
      </c>
      <c r="R48" s="120"/>
      <c r="S48" s="119"/>
      <c r="T48" s="121"/>
      <c r="U48" s="121"/>
      <c r="V48" s="121" t="str">
        <f t="shared" si="6"/>
        <v/>
      </c>
      <c r="W48" s="121"/>
      <c r="X48" s="121"/>
      <c r="Y48" s="121" t="str">
        <f t="shared" si="7"/>
        <v/>
      </c>
      <c r="Z48" s="120"/>
      <c r="AA48" s="119"/>
      <c r="AB48" s="121"/>
      <c r="AC48" s="121"/>
      <c r="AD48" s="121" t="str">
        <f t="shared" si="8"/>
        <v/>
      </c>
      <c r="AE48" s="121"/>
      <c r="AF48" s="121"/>
      <c r="AG48" s="121" t="str">
        <f t="shared" si="9"/>
        <v/>
      </c>
      <c r="AH48" s="120"/>
      <c r="AI48" s="119"/>
      <c r="AJ48" s="121"/>
      <c r="AK48" s="121"/>
      <c r="AL48" s="121" t="str">
        <f t="shared" si="10"/>
        <v/>
      </c>
      <c r="AM48" s="121"/>
      <c r="AN48" s="121"/>
      <c r="AO48" s="121" t="str">
        <f t="shared" si="11"/>
        <v/>
      </c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 t="s">
        <v>23</v>
      </c>
      <c r="B49" s="120" t="s">
        <v>470</v>
      </c>
      <c r="C49" s="119" t="s">
        <v>471</v>
      </c>
      <c r="D49" s="121">
        <f t="shared" si="0"/>
        <v>0</v>
      </c>
      <c r="E49" s="121">
        <f t="shared" si="0"/>
        <v>0</v>
      </c>
      <c r="F49" s="121">
        <f t="shared" si="1"/>
        <v>0</v>
      </c>
      <c r="G49" s="121">
        <f t="shared" si="2"/>
        <v>0</v>
      </c>
      <c r="H49" s="121">
        <f t="shared" si="2"/>
        <v>0</v>
      </c>
      <c r="I49" s="121">
        <f t="shared" si="3"/>
        <v>0</v>
      </c>
      <c r="J49" s="120"/>
      <c r="K49" s="119"/>
      <c r="L49" s="121"/>
      <c r="M49" s="121"/>
      <c r="N49" s="121" t="str">
        <f t="shared" si="4"/>
        <v/>
      </c>
      <c r="O49" s="121"/>
      <c r="P49" s="121"/>
      <c r="Q49" s="121" t="str">
        <f t="shared" si="5"/>
        <v/>
      </c>
      <c r="R49" s="120"/>
      <c r="S49" s="119"/>
      <c r="T49" s="121"/>
      <c r="U49" s="121"/>
      <c r="V49" s="121" t="str">
        <f t="shared" si="6"/>
        <v/>
      </c>
      <c r="W49" s="121"/>
      <c r="X49" s="121"/>
      <c r="Y49" s="121" t="str">
        <f t="shared" si="7"/>
        <v/>
      </c>
      <c r="Z49" s="120"/>
      <c r="AA49" s="119"/>
      <c r="AB49" s="121"/>
      <c r="AC49" s="121"/>
      <c r="AD49" s="121" t="str">
        <f t="shared" si="8"/>
        <v/>
      </c>
      <c r="AE49" s="121"/>
      <c r="AF49" s="121"/>
      <c r="AG49" s="121" t="str">
        <f t="shared" si="9"/>
        <v/>
      </c>
      <c r="AH49" s="120"/>
      <c r="AI49" s="119"/>
      <c r="AJ49" s="121"/>
      <c r="AK49" s="121"/>
      <c r="AL49" s="121" t="str">
        <f t="shared" si="10"/>
        <v/>
      </c>
      <c r="AM49" s="121"/>
      <c r="AN49" s="121"/>
      <c r="AO49" s="121" t="str">
        <f t="shared" si="11"/>
        <v/>
      </c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998" man="1"/>
    <brk id="17" min="1" max="998" man="1"/>
    <brk id="25" min="1" max="998" man="1"/>
    <brk id="33" min="1" max="998" man="1"/>
    <brk id="41" min="1" max="998" man="1"/>
    <brk id="49" min="1" max="9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E19" sqref="E19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>
        <f>COUNTA(A:A) - 3</f>
        <v>9</v>
      </c>
      <c r="C1" s="114">
        <f>SUBTOTAL(3,A:A ) - 2</f>
        <v>10</v>
      </c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7" t="s">
        <v>53</v>
      </c>
      <c r="B2" s="157" t="s">
        <v>54</v>
      </c>
      <c r="C2" s="169" t="s">
        <v>108</v>
      </c>
      <c r="D2" s="173" t="s">
        <v>112</v>
      </c>
      <c r="E2" s="174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8"/>
      <c r="B3" s="158"/>
      <c r="C3" s="170"/>
      <c r="D3" s="175"/>
      <c r="E3" s="176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8"/>
      <c r="B4" s="158"/>
      <c r="C4" s="166"/>
      <c r="D4" s="167" t="s">
        <v>32</v>
      </c>
      <c r="E4" s="167" t="s">
        <v>58</v>
      </c>
      <c r="F4" s="171" t="s">
        <v>143</v>
      </c>
      <c r="G4" s="167" t="s">
        <v>55</v>
      </c>
      <c r="H4" s="167" t="s">
        <v>32</v>
      </c>
      <c r="I4" s="167" t="s">
        <v>58</v>
      </c>
      <c r="J4" s="171" t="s">
        <v>143</v>
      </c>
      <c r="K4" s="167" t="s">
        <v>55</v>
      </c>
      <c r="L4" s="167" t="s">
        <v>32</v>
      </c>
      <c r="M4" s="167" t="s">
        <v>58</v>
      </c>
      <c r="N4" s="171" t="s">
        <v>143</v>
      </c>
      <c r="O4" s="167" t="s">
        <v>55</v>
      </c>
      <c r="P4" s="167" t="s">
        <v>32</v>
      </c>
      <c r="Q4" s="167" t="s">
        <v>58</v>
      </c>
      <c r="R4" s="171" t="s">
        <v>143</v>
      </c>
      <c r="S4" s="167" t="s">
        <v>55</v>
      </c>
      <c r="T4" s="167" t="s">
        <v>32</v>
      </c>
      <c r="U4" s="167" t="s">
        <v>58</v>
      </c>
      <c r="V4" s="171" t="s">
        <v>143</v>
      </c>
      <c r="W4" s="167" t="s">
        <v>55</v>
      </c>
      <c r="X4" s="167" t="s">
        <v>32</v>
      </c>
      <c r="Y4" s="167" t="s">
        <v>58</v>
      </c>
      <c r="Z4" s="171" t="s">
        <v>143</v>
      </c>
      <c r="AA4" s="167" t="s">
        <v>55</v>
      </c>
      <c r="AB4" s="167" t="s">
        <v>32</v>
      </c>
      <c r="AC4" s="167" t="s">
        <v>58</v>
      </c>
      <c r="AD4" s="171" t="s">
        <v>143</v>
      </c>
      <c r="AE4" s="167" t="s">
        <v>55</v>
      </c>
      <c r="AF4" s="167" t="s">
        <v>32</v>
      </c>
      <c r="AG4" s="167" t="s">
        <v>58</v>
      </c>
      <c r="AH4" s="171" t="s">
        <v>143</v>
      </c>
      <c r="AI4" s="167" t="s">
        <v>55</v>
      </c>
      <c r="AJ4" s="167" t="s">
        <v>32</v>
      </c>
      <c r="AK4" s="167" t="s">
        <v>58</v>
      </c>
      <c r="AL4" s="171" t="s">
        <v>143</v>
      </c>
      <c r="AM4" s="167" t="s">
        <v>55</v>
      </c>
      <c r="AN4" s="167" t="s">
        <v>32</v>
      </c>
      <c r="AO4" s="167" t="s">
        <v>58</v>
      </c>
      <c r="AP4" s="171" t="s">
        <v>143</v>
      </c>
      <c r="AQ4" s="167" t="s">
        <v>55</v>
      </c>
      <c r="AR4" s="167" t="s">
        <v>32</v>
      </c>
      <c r="AS4" s="167" t="s">
        <v>58</v>
      </c>
      <c r="AT4" s="171" t="s">
        <v>143</v>
      </c>
      <c r="AU4" s="167" t="s">
        <v>55</v>
      </c>
      <c r="AV4" s="167" t="s">
        <v>32</v>
      </c>
      <c r="AW4" s="167" t="s">
        <v>58</v>
      </c>
      <c r="AX4" s="171" t="s">
        <v>143</v>
      </c>
      <c r="AY4" s="167" t="s">
        <v>55</v>
      </c>
      <c r="AZ4" s="167" t="s">
        <v>32</v>
      </c>
      <c r="BA4" s="167" t="s">
        <v>58</v>
      </c>
      <c r="BB4" s="171" t="s">
        <v>143</v>
      </c>
      <c r="BC4" s="167" t="s">
        <v>55</v>
      </c>
      <c r="BD4" s="167" t="s">
        <v>32</v>
      </c>
      <c r="BE4" s="167" t="s">
        <v>58</v>
      </c>
      <c r="BF4" s="171" t="s">
        <v>143</v>
      </c>
      <c r="BG4" s="167" t="s">
        <v>55</v>
      </c>
      <c r="BH4" s="167" t="s">
        <v>32</v>
      </c>
      <c r="BI4" s="167" t="s">
        <v>58</v>
      </c>
      <c r="BJ4" s="171" t="s">
        <v>143</v>
      </c>
      <c r="BK4" s="167" t="s">
        <v>55</v>
      </c>
      <c r="BL4" s="167" t="s">
        <v>32</v>
      </c>
      <c r="BM4" s="167" t="s">
        <v>58</v>
      </c>
      <c r="BN4" s="171" t="s">
        <v>143</v>
      </c>
      <c r="BO4" s="167" t="s">
        <v>55</v>
      </c>
      <c r="BP4" s="167" t="s">
        <v>32</v>
      </c>
      <c r="BQ4" s="167" t="s">
        <v>58</v>
      </c>
      <c r="BR4" s="171" t="s">
        <v>143</v>
      </c>
      <c r="BS4" s="167" t="s">
        <v>55</v>
      </c>
      <c r="BT4" s="167" t="s">
        <v>32</v>
      </c>
      <c r="BU4" s="167" t="s">
        <v>58</v>
      </c>
      <c r="BV4" s="171" t="s">
        <v>143</v>
      </c>
      <c r="BW4" s="167" t="s">
        <v>55</v>
      </c>
      <c r="BX4" s="167" t="s">
        <v>32</v>
      </c>
      <c r="BY4" s="167" t="s">
        <v>58</v>
      </c>
      <c r="BZ4" s="171" t="s">
        <v>143</v>
      </c>
      <c r="CA4" s="167" t="s">
        <v>55</v>
      </c>
      <c r="CB4" s="167" t="s">
        <v>32</v>
      </c>
      <c r="CC4" s="167" t="s">
        <v>58</v>
      </c>
      <c r="CD4" s="171" t="s">
        <v>143</v>
      </c>
      <c r="CE4" s="167" t="s">
        <v>55</v>
      </c>
      <c r="CF4" s="167" t="s">
        <v>32</v>
      </c>
      <c r="CG4" s="167" t="s">
        <v>58</v>
      </c>
      <c r="CH4" s="171" t="s">
        <v>143</v>
      </c>
      <c r="CI4" s="167" t="s">
        <v>55</v>
      </c>
      <c r="CJ4" s="167" t="s">
        <v>32</v>
      </c>
      <c r="CK4" s="167" t="s">
        <v>58</v>
      </c>
      <c r="CL4" s="171" t="s">
        <v>143</v>
      </c>
      <c r="CM4" s="167" t="s">
        <v>55</v>
      </c>
      <c r="CN4" s="167" t="s">
        <v>32</v>
      </c>
      <c r="CO4" s="167" t="s">
        <v>58</v>
      </c>
      <c r="CP4" s="171" t="s">
        <v>143</v>
      </c>
      <c r="CQ4" s="167" t="s">
        <v>55</v>
      </c>
      <c r="CR4" s="167" t="s">
        <v>32</v>
      </c>
      <c r="CS4" s="167" t="s">
        <v>58</v>
      </c>
      <c r="CT4" s="171" t="s">
        <v>143</v>
      </c>
      <c r="CU4" s="167" t="s">
        <v>55</v>
      </c>
      <c r="CV4" s="167" t="s">
        <v>32</v>
      </c>
      <c r="CW4" s="167" t="s">
        <v>58</v>
      </c>
      <c r="CX4" s="171" t="s">
        <v>143</v>
      </c>
      <c r="CY4" s="167" t="s">
        <v>55</v>
      </c>
      <c r="CZ4" s="167" t="s">
        <v>32</v>
      </c>
      <c r="DA4" s="167" t="s">
        <v>58</v>
      </c>
      <c r="DB4" s="171" t="s">
        <v>143</v>
      </c>
      <c r="DC4" s="167" t="s">
        <v>55</v>
      </c>
      <c r="DD4" s="167" t="s">
        <v>32</v>
      </c>
      <c r="DE4" s="167" t="s">
        <v>58</v>
      </c>
      <c r="DF4" s="171" t="s">
        <v>143</v>
      </c>
      <c r="DG4" s="167" t="s">
        <v>55</v>
      </c>
      <c r="DH4" s="167" t="s">
        <v>32</v>
      </c>
      <c r="DI4" s="167" t="s">
        <v>58</v>
      </c>
      <c r="DJ4" s="171" t="s">
        <v>143</v>
      </c>
      <c r="DK4" s="167" t="s">
        <v>55</v>
      </c>
      <c r="DL4" s="167" t="s">
        <v>32</v>
      </c>
      <c r="DM4" s="167" t="s">
        <v>58</v>
      </c>
      <c r="DN4" s="171" t="s">
        <v>143</v>
      </c>
      <c r="DO4" s="167" t="s">
        <v>55</v>
      </c>
      <c r="DP4" s="167" t="s">
        <v>32</v>
      </c>
      <c r="DQ4" s="167" t="s">
        <v>58</v>
      </c>
      <c r="DR4" s="171" t="s">
        <v>143</v>
      </c>
      <c r="DS4" s="167" t="s">
        <v>55</v>
      </c>
      <c r="DT4" s="167" t="s">
        <v>32</v>
      </c>
      <c r="DU4" s="167" t="s">
        <v>58</v>
      </c>
    </row>
    <row r="5" spans="1:125" s="62" customFormat="1" ht="22.5" customHeight="1" x14ac:dyDescent="0.15">
      <c r="A5" s="168"/>
      <c r="B5" s="158"/>
      <c r="C5" s="166"/>
      <c r="D5" s="168"/>
      <c r="E5" s="168"/>
      <c r="F5" s="172"/>
      <c r="G5" s="168"/>
      <c r="H5" s="168"/>
      <c r="I5" s="168"/>
      <c r="J5" s="172"/>
      <c r="K5" s="168"/>
      <c r="L5" s="168"/>
      <c r="M5" s="168"/>
      <c r="N5" s="172"/>
      <c r="O5" s="168"/>
      <c r="P5" s="168"/>
      <c r="Q5" s="168"/>
      <c r="R5" s="172"/>
      <c r="S5" s="168"/>
      <c r="T5" s="168"/>
      <c r="U5" s="168"/>
      <c r="V5" s="172"/>
      <c r="W5" s="168"/>
      <c r="X5" s="168"/>
      <c r="Y5" s="168"/>
      <c r="Z5" s="172"/>
      <c r="AA5" s="168"/>
      <c r="AB5" s="168"/>
      <c r="AC5" s="168"/>
      <c r="AD5" s="172"/>
      <c r="AE5" s="168"/>
      <c r="AF5" s="168"/>
      <c r="AG5" s="168"/>
      <c r="AH5" s="172"/>
      <c r="AI5" s="168"/>
      <c r="AJ5" s="168"/>
      <c r="AK5" s="168"/>
      <c r="AL5" s="172"/>
      <c r="AM5" s="168"/>
      <c r="AN5" s="168"/>
      <c r="AO5" s="168"/>
      <c r="AP5" s="172"/>
      <c r="AQ5" s="168"/>
      <c r="AR5" s="168"/>
      <c r="AS5" s="168"/>
      <c r="AT5" s="172"/>
      <c r="AU5" s="168"/>
      <c r="AV5" s="168"/>
      <c r="AW5" s="168"/>
      <c r="AX5" s="172"/>
      <c r="AY5" s="168"/>
      <c r="AZ5" s="168"/>
      <c r="BA5" s="168"/>
      <c r="BB5" s="172"/>
      <c r="BC5" s="168"/>
      <c r="BD5" s="168"/>
      <c r="BE5" s="168"/>
      <c r="BF5" s="172"/>
      <c r="BG5" s="168"/>
      <c r="BH5" s="168"/>
      <c r="BI5" s="168"/>
      <c r="BJ5" s="172"/>
      <c r="BK5" s="168"/>
      <c r="BL5" s="168"/>
      <c r="BM5" s="168"/>
      <c r="BN5" s="172"/>
      <c r="BO5" s="168"/>
      <c r="BP5" s="168"/>
      <c r="BQ5" s="168"/>
      <c r="BR5" s="172"/>
      <c r="BS5" s="168"/>
      <c r="BT5" s="168"/>
      <c r="BU5" s="168"/>
      <c r="BV5" s="172"/>
      <c r="BW5" s="168"/>
      <c r="BX5" s="168"/>
      <c r="BY5" s="168"/>
      <c r="BZ5" s="172"/>
      <c r="CA5" s="168"/>
      <c r="CB5" s="168"/>
      <c r="CC5" s="168"/>
      <c r="CD5" s="172"/>
      <c r="CE5" s="168"/>
      <c r="CF5" s="168"/>
      <c r="CG5" s="168"/>
      <c r="CH5" s="172"/>
      <c r="CI5" s="168"/>
      <c r="CJ5" s="168"/>
      <c r="CK5" s="168"/>
      <c r="CL5" s="172"/>
      <c r="CM5" s="168"/>
      <c r="CN5" s="168"/>
      <c r="CO5" s="168"/>
      <c r="CP5" s="172"/>
      <c r="CQ5" s="168"/>
      <c r="CR5" s="168"/>
      <c r="CS5" s="168"/>
      <c r="CT5" s="172"/>
      <c r="CU5" s="168"/>
      <c r="CV5" s="168"/>
      <c r="CW5" s="168"/>
      <c r="CX5" s="172"/>
      <c r="CY5" s="168"/>
      <c r="CZ5" s="168"/>
      <c r="DA5" s="168"/>
      <c r="DB5" s="172"/>
      <c r="DC5" s="168"/>
      <c r="DD5" s="168"/>
      <c r="DE5" s="168"/>
      <c r="DF5" s="172"/>
      <c r="DG5" s="168"/>
      <c r="DH5" s="168"/>
      <c r="DI5" s="168"/>
      <c r="DJ5" s="172"/>
      <c r="DK5" s="168"/>
      <c r="DL5" s="168"/>
      <c r="DM5" s="168"/>
      <c r="DN5" s="172"/>
      <c r="DO5" s="168"/>
      <c r="DP5" s="168"/>
      <c r="DQ5" s="168"/>
      <c r="DR5" s="172"/>
      <c r="DS5" s="168"/>
      <c r="DT5" s="168"/>
      <c r="DU5" s="168"/>
    </row>
    <row r="6" spans="1:125" s="86" customFormat="1" ht="13.5" customHeight="1" x14ac:dyDescent="0.15">
      <c r="A6" s="168"/>
      <c r="B6" s="158"/>
      <c r="C6" s="166"/>
      <c r="D6" s="131" t="s">
        <v>107</v>
      </c>
      <c r="E6" s="131" t="s">
        <v>107</v>
      </c>
      <c r="F6" s="172"/>
      <c r="G6" s="168"/>
      <c r="H6" s="131" t="s">
        <v>107</v>
      </c>
      <c r="I6" s="131" t="s">
        <v>107</v>
      </c>
      <c r="J6" s="172"/>
      <c r="K6" s="168"/>
      <c r="L6" s="131" t="s">
        <v>107</v>
      </c>
      <c r="M6" s="131" t="s">
        <v>107</v>
      </c>
      <c r="N6" s="172"/>
      <c r="O6" s="168"/>
      <c r="P6" s="131" t="s">
        <v>107</v>
      </c>
      <c r="Q6" s="131" t="s">
        <v>107</v>
      </c>
      <c r="R6" s="172"/>
      <c r="S6" s="168"/>
      <c r="T6" s="131" t="s">
        <v>107</v>
      </c>
      <c r="U6" s="131" t="s">
        <v>107</v>
      </c>
      <c r="V6" s="172"/>
      <c r="W6" s="168"/>
      <c r="X6" s="131" t="s">
        <v>107</v>
      </c>
      <c r="Y6" s="131" t="s">
        <v>107</v>
      </c>
      <c r="Z6" s="172"/>
      <c r="AA6" s="168"/>
      <c r="AB6" s="131" t="s">
        <v>107</v>
      </c>
      <c r="AC6" s="131" t="s">
        <v>107</v>
      </c>
      <c r="AD6" s="172"/>
      <c r="AE6" s="168"/>
      <c r="AF6" s="131" t="s">
        <v>107</v>
      </c>
      <c r="AG6" s="131" t="s">
        <v>107</v>
      </c>
      <c r="AH6" s="172"/>
      <c r="AI6" s="168"/>
      <c r="AJ6" s="131" t="s">
        <v>107</v>
      </c>
      <c r="AK6" s="131" t="s">
        <v>107</v>
      </c>
      <c r="AL6" s="172"/>
      <c r="AM6" s="168"/>
      <c r="AN6" s="131" t="s">
        <v>107</v>
      </c>
      <c r="AO6" s="131" t="s">
        <v>107</v>
      </c>
      <c r="AP6" s="172"/>
      <c r="AQ6" s="168"/>
      <c r="AR6" s="131" t="s">
        <v>107</v>
      </c>
      <c r="AS6" s="131" t="s">
        <v>107</v>
      </c>
      <c r="AT6" s="172"/>
      <c r="AU6" s="168"/>
      <c r="AV6" s="131" t="s">
        <v>107</v>
      </c>
      <c r="AW6" s="131" t="s">
        <v>107</v>
      </c>
      <c r="AX6" s="172"/>
      <c r="AY6" s="168"/>
      <c r="AZ6" s="131" t="s">
        <v>107</v>
      </c>
      <c r="BA6" s="131" t="s">
        <v>107</v>
      </c>
      <c r="BB6" s="172"/>
      <c r="BC6" s="168"/>
      <c r="BD6" s="131" t="s">
        <v>107</v>
      </c>
      <c r="BE6" s="131" t="s">
        <v>107</v>
      </c>
      <c r="BF6" s="172"/>
      <c r="BG6" s="168"/>
      <c r="BH6" s="131" t="s">
        <v>107</v>
      </c>
      <c r="BI6" s="131" t="s">
        <v>107</v>
      </c>
      <c r="BJ6" s="172"/>
      <c r="BK6" s="168"/>
      <c r="BL6" s="131" t="s">
        <v>107</v>
      </c>
      <c r="BM6" s="131" t="s">
        <v>107</v>
      </c>
      <c r="BN6" s="172"/>
      <c r="BO6" s="168"/>
      <c r="BP6" s="131" t="s">
        <v>107</v>
      </c>
      <c r="BQ6" s="131" t="s">
        <v>107</v>
      </c>
      <c r="BR6" s="172"/>
      <c r="BS6" s="168"/>
      <c r="BT6" s="131" t="s">
        <v>107</v>
      </c>
      <c r="BU6" s="131" t="s">
        <v>107</v>
      </c>
      <c r="BV6" s="172"/>
      <c r="BW6" s="168"/>
      <c r="BX6" s="131" t="s">
        <v>107</v>
      </c>
      <c r="BY6" s="131" t="s">
        <v>107</v>
      </c>
      <c r="BZ6" s="172"/>
      <c r="CA6" s="168"/>
      <c r="CB6" s="131" t="s">
        <v>107</v>
      </c>
      <c r="CC6" s="131" t="s">
        <v>107</v>
      </c>
      <c r="CD6" s="172"/>
      <c r="CE6" s="168"/>
      <c r="CF6" s="131" t="s">
        <v>107</v>
      </c>
      <c r="CG6" s="131" t="s">
        <v>107</v>
      </c>
      <c r="CH6" s="172"/>
      <c r="CI6" s="168"/>
      <c r="CJ6" s="131" t="s">
        <v>107</v>
      </c>
      <c r="CK6" s="131" t="s">
        <v>107</v>
      </c>
      <c r="CL6" s="172"/>
      <c r="CM6" s="168"/>
      <c r="CN6" s="131" t="s">
        <v>107</v>
      </c>
      <c r="CO6" s="131" t="s">
        <v>107</v>
      </c>
      <c r="CP6" s="172"/>
      <c r="CQ6" s="168"/>
      <c r="CR6" s="131" t="s">
        <v>107</v>
      </c>
      <c r="CS6" s="131" t="s">
        <v>107</v>
      </c>
      <c r="CT6" s="172"/>
      <c r="CU6" s="168"/>
      <c r="CV6" s="131" t="s">
        <v>107</v>
      </c>
      <c r="CW6" s="131" t="s">
        <v>107</v>
      </c>
      <c r="CX6" s="172"/>
      <c r="CY6" s="168"/>
      <c r="CZ6" s="131" t="s">
        <v>107</v>
      </c>
      <c r="DA6" s="131" t="s">
        <v>107</v>
      </c>
      <c r="DB6" s="172"/>
      <c r="DC6" s="168"/>
      <c r="DD6" s="131" t="s">
        <v>107</v>
      </c>
      <c r="DE6" s="131" t="s">
        <v>107</v>
      </c>
      <c r="DF6" s="172"/>
      <c r="DG6" s="168"/>
      <c r="DH6" s="131" t="s">
        <v>107</v>
      </c>
      <c r="DI6" s="131" t="s">
        <v>107</v>
      </c>
      <c r="DJ6" s="172"/>
      <c r="DK6" s="168"/>
      <c r="DL6" s="131" t="s">
        <v>107</v>
      </c>
      <c r="DM6" s="131" t="s">
        <v>107</v>
      </c>
      <c r="DN6" s="172"/>
      <c r="DO6" s="168"/>
      <c r="DP6" s="131" t="s">
        <v>107</v>
      </c>
      <c r="DQ6" s="131" t="s">
        <v>107</v>
      </c>
      <c r="DR6" s="172"/>
      <c r="DS6" s="168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岐阜県</v>
      </c>
      <c r="B7" s="139" t="str">
        <f>'廃棄物事業経費（市町村）'!B7</f>
        <v>21000</v>
      </c>
      <c r="C7" s="138" t="s">
        <v>33</v>
      </c>
      <c r="D7" s="140">
        <f>SUM(H7,L7,P7,T7,X7,AB7,AF7,AJ7,AN7,AR7,AV7,AZ7,BD7,BH7,BL7,BP7,BT7,BX7,CB7,CF7,CJ7,CN7,CR7,CV7,CZ7,DD7,DH7,DL7,DP7,DT7)</f>
        <v>4535834</v>
      </c>
      <c r="E7" s="140">
        <f>SUM(I7,M7,Q7,U7,Y7,AC7,AG7,AK7,AO7,AS7,AW7,BA7,BE7,BI7,BM7,BQ7,BU7,BY7,CC7,CG7,CK7,CO7,CS7,CW7,DA7,DE7,DI7,DM7,DQ7,DU7)</f>
        <v>1692683</v>
      </c>
      <c r="F7" s="141">
        <f>COUNTIF(F$8:F$1000,"&lt;&gt;")</f>
        <v>9</v>
      </c>
      <c r="G7" s="141">
        <f>COUNTIF(G$8:G$1000,"&lt;&gt;")</f>
        <v>9</v>
      </c>
      <c r="H7" s="140">
        <f>SUM(H$8:H$1000)</f>
        <v>1542292</v>
      </c>
      <c r="I7" s="140">
        <f>SUM(I$8:I$1000)</f>
        <v>635450</v>
      </c>
      <c r="J7" s="141">
        <f>COUNTIF(J$8:J$1000,"&lt;&gt;")</f>
        <v>9</v>
      </c>
      <c r="K7" s="141">
        <f>COUNTIF(K$8:K$1000,"&lt;&gt;")</f>
        <v>9</v>
      </c>
      <c r="L7" s="140">
        <f>SUM(L$8:L$1000)</f>
        <v>1478106</v>
      </c>
      <c r="M7" s="140">
        <f>SUM(M$8:M$1000)</f>
        <v>450129</v>
      </c>
      <c r="N7" s="141">
        <f>COUNTIF(N$8:N$1000,"&lt;&gt;")</f>
        <v>7</v>
      </c>
      <c r="O7" s="141">
        <f>COUNTIF(O$8:O$1000,"&lt;&gt;")</f>
        <v>7</v>
      </c>
      <c r="P7" s="140">
        <f>SUM(P$8:P$1000)</f>
        <v>342920</v>
      </c>
      <c r="Q7" s="140">
        <f>SUM(Q$8:Q$1000)</f>
        <v>83458</v>
      </c>
      <c r="R7" s="141">
        <f>COUNTIF(R$8:R$1000,"&lt;&gt;")</f>
        <v>5</v>
      </c>
      <c r="S7" s="141">
        <f>COUNTIF(S$8:S$1000,"&lt;&gt;")</f>
        <v>5</v>
      </c>
      <c r="T7" s="140">
        <f>SUM(T$8:T$1000)</f>
        <v>200106</v>
      </c>
      <c r="U7" s="140">
        <f>SUM(U$8:U$1000)</f>
        <v>125822</v>
      </c>
      <c r="V7" s="141">
        <f>COUNTIF(V$8:V$1000,"&lt;&gt;")</f>
        <v>5</v>
      </c>
      <c r="W7" s="141">
        <f>COUNTIF(W$8:W$1000,"&lt;&gt;")</f>
        <v>5</v>
      </c>
      <c r="X7" s="140">
        <f>SUM(X$8:X$1000)</f>
        <v>120469</v>
      </c>
      <c r="Y7" s="140">
        <f>SUM(Y$8:Y$1000)</f>
        <v>44256</v>
      </c>
      <c r="Z7" s="141">
        <f>COUNTIF(Z$8:Z$1000,"&lt;&gt;")</f>
        <v>4</v>
      </c>
      <c r="AA7" s="141">
        <f>COUNTIF(AA$8:AA$1000,"&lt;&gt;")</f>
        <v>4</v>
      </c>
      <c r="AB7" s="140">
        <f>SUM(AB$8:AB$1000)</f>
        <v>131771</v>
      </c>
      <c r="AC7" s="140">
        <f>SUM(AC$8:AC$1000)</f>
        <v>26207</v>
      </c>
      <c r="AD7" s="141">
        <f>COUNTIF(AD$8:AD$1000,"&lt;&gt;")</f>
        <v>4</v>
      </c>
      <c r="AE7" s="141">
        <f>COUNTIF(AE$8:AE$1000,"&lt;&gt;")</f>
        <v>4</v>
      </c>
      <c r="AF7" s="140">
        <f>SUM(AF$8:AF$1000)</f>
        <v>167082</v>
      </c>
      <c r="AG7" s="140">
        <f>SUM(AG$8:AG$1000)</f>
        <v>107639</v>
      </c>
      <c r="AH7" s="141">
        <f>COUNTIF(AH$8:AH$1000,"&lt;&gt;")</f>
        <v>4</v>
      </c>
      <c r="AI7" s="141">
        <f>COUNTIF(AI$8:AI$1000,"&lt;&gt;")</f>
        <v>4</v>
      </c>
      <c r="AJ7" s="140">
        <f>SUM(AJ$8:AJ$1000)</f>
        <v>224418</v>
      </c>
      <c r="AK7" s="140">
        <f>SUM(AK$8:AK$1000)</f>
        <v>105356</v>
      </c>
      <c r="AL7" s="141">
        <f>COUNTIF(AL$8:AL$1000,"&lt;&gt;")</f>
        <v>3</v>
      </c>
      <c r="AM7" s="141">
        <f>COUNTIF(AM$8:AM$1000,"&lt;&gt;")</f>
        <v>3</v>
      </c>
      <c r="AN7" s="140">
        <f>SUM(AN$8:AN$1000)</f>
        <v>103158</v>
      </c>
      <c r="AO7" s="140">
        <f>SUM(AO$8:AO$1000)</f>
        <v>84091</v>
      </c>
      <c r="AP7" s="141">
        <f>COUNTIF(AP$8:AP$1000,"&lt;&gt;")</f>
        <v>2</v>
      </c>
      <c r="AQ7" s="141">
        <f>COUNTIF(AQ$8:AQ$1000,"&lt;&gt;")</f>
        <v>2</v>
      </c>
      <c r="AR7" s="140">
        <f>SUM(AR$8:AR$1000)</f>
        <v>225512</v>
      </c>
      <c r="AS7" s="140">
        <f>SUM(AS$8:AS$1000)</f>
        <v>30275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23</v>
      </c>
      <c r="B8" s="120" t="s">
        <v>327</v>
      </c>
      <c r="C8" s="119" t="s">
        <v>328</v>
      </c>
      <c r="D8" s="121">
        <f>SUM(H8,L8,P8,T8,X8,AB8,AF8,AJ8,AN8,AR8,AV8,AZ8,BD8,BH8,BL8,BP8,BT8,BX8,CB8,CF8,CJ8,CN8,CR8,CV8,CZ8,DD8,DH8,DL8,DP8,DT8)</f>
        <v>52364</v>
      </c>
      <c r="E8" s="121">
        <f t="shared" ref="D8:E16" si="0">SUM(I8,M8,Q8,U8,Y8,AC8,AG8,AK8,AO8,AS8,AW8,BA8,BE8,BI8,BM8,BQ8,BU8,BY8,CC8,CG8,CK8,CO8,CS8,CW8,DA8,DE8,DI8,DM8,DQ8,DU8)</f>
        <v>197380</v>
      </c>
      <c r="F8" s="120" t="s">
        <v>324</v>
      </c>
      <c r="G8" s="119" t="s">
        <v>325</v>
      </c>
      <c r="H8" s="121">
        <v>3461</v>
      </c>
      <c r="I8" s="121">
        <v>95934</v>
      </c>
      <c r="J8" s="120" t="s">
        <v>361</v>
      </c>
      <c r="K8" s="119" t="s">
        <v>362</v>
      </c>
      <c r="L8" s="121">
        <v>23325</v>
      </c>
      <c r="M8" s="121">
        <v>0</v>
      </c>
      <c r="N8" s="120" t="s">
        <v>406</v>
      </c>
      <c r="O8" s="119" t="s">
        <v>407</v>
      </c>
      <c r="P8" s="121">
        <v>13209</v>
      </c>
      <c r="Q8" s="121">
        <v>39196</v>
      </c>
      <c r="R8" s="120" t="s">
        <v>409</v>
      </c>
      <c r="S8" s="119" t="s">
        <v>410</v>
      </c>
      <c r="T8" s="121">
        <v>12352</v>
      </c>
      <c r="U8" s="121">
        <v>62250</v>
      </c>
      <c r="V8" s="120" t="s">
        <v>375</v>
      </c>
      <c r="W8" s="119" t="s">
        <v>376</v>
      </c>
      <c r="X8" s="121">
        <v>17</v>
      </c>
      <c r="Y8" s="121">
        <v>0</v>
      </c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23</v>
      </c>
      <c r="B9" s="120" t="s">
        <v>332</v>
      </c>
      <c r="C9" s="119" t="s">
        <v>333</v>
      </c>
      <c r="D9" s="121">
        <f t="shared" si="0"/>
        <v>0</v>
      </c>
      <c r="E9" s="121">
        <f t="shared" si="0"/>
        <v>584800</v>
      </c>
      <c r="F9" s="120" t="s">
        <v>329</v>
      </c>
      <c r="G9" s="119" t="s">
        <v>330</v>
      </c>
      <c r="H9" s="121">
        <v>0</v>
      </c>
      <c r="I9" s="121">
        <v>149361</v>
      </c>
      <c r="J9" s="120" t="s">
        <v>415</v>
      </c>
      <c r="K9" s="119" t="s">
        <v>416</v>
      </c>
      <c r="L9" s="121">
        <v>0</v>
      </c>
      <c r="M9" s="121">
        <v>64027</v>
      </c>
      <c r="N9" s="120" t="s">
        <v>418</v>
      </c>
      <c r="O9" s="119" t="s">
        <v>475</v>
      </c>
      <c r="P9" s="121">
        <v>0</v>
      </c>
      <c r="Q9" s="121">
        <v>15027</v>
      </c>
      <c r="R9" s="120" t="s">
        <v>423</v>
      </c>
      <c r="S9" s="119" t="s">
        <v>424</v>
      </c>
      <c r="T9" s="121">
        <v>0</v>
      </c>
      <c r="U9" s="121">
        <v>53638</v>
      </c>
      <c r="V9" s="120" t="s">
        <v>426</v>
      </c>
      <c r="W9" s="119" t="s">
        <v>427</v>
      </c>
      <c r="X9" s="121">
        <v>0</v>
      </c>
      <c r="Y9" s="121">
        <v>29471</v>
      </c>
      <c r="Z9" s="120" t="s">
        <v>429</v>
      </c>
      <c r="AA9" s="119" t="s">
        <v>430</v>
      </c>
      <c r="AB9" s="121">
        <v>0</v>
      </c>
      <c r="AC9" s="121">
        <v>16583</v>
      </c>
      <c r="AD9" s="120" t="s">
        <v>432</v>
      </c>
      <c r="AE9" s="119" t="s">
        <v>433</v>
      </c>
      <c r="AF9" s="121">
        <v>0</v>
      </c>
      <c r="AG9" s="121">
        <v>92972</v>
      </c>
      <c r="AH9" s="120" t="s">
        <v>435</v>
      </c>
      <c r="AI9" s="119" t="s">
        <v>436</v>
      </c>
      <c r="AJ9" s="121">
        <v>0</v>
      </c>
      <c r="AK9" s="121">
        <v>84638</v>
      </c>
      <c r="AL9" s="120" t="s">
        <v>438</v>
      </c>
      <c r="AM9" s="119" t="s">
        <v>439</v>
      </c>
      <c r="AN9" s="121">
        <v>0</v>
      </c>
      <c r="AO9" s="121">
        <v>79083</v>
      </c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23</v>
      </c>
      <c r="B10" s="120" t="s">
        <v>370</v>
      </c>
      <c r="C10" s="119" t="s">
        <v>371</v>
      </c>
      <c r="D10" s="121">
        <f t="shared" si="0"/>
        <v>1816941</v>
      </c>
      <c r="E10" s="121">
        <f t="shared" si="0"/>
        <v>370600</v>
      </c>
      <c r="F10" s="120" t="s">
        <v>367</v>
      </c>
      <c r="G10" s="119" t="s">
        <v>368</v>
      </c>
      <c r="H10" s="121">
        <v>450995</v>
      </c>
      <c r="I10" s="121">
        <v>91989</v>
      </c>
      <c r="J10" s="120" t="s">
        <v>378</v>
      </c>
      <c r="K10" s="119" t="s">
        <v>379</v>
      </c>
      <c r="L10" s="121">
        <v>778479</v>
      </c>
      <c r="M10" s="121">
        <v>158785</v>
      </c>
      <c r="N10" s="120" t="s">
        <v>445</v>
      </c>
      <c r="O10" s="119" t="s">
        <v>446</v>
      </c>
      <c r="P10" s="121">
        <v>72636</v>
      </c>
      <c r="Q10" s="121">
        <v>14815</v>
      </c>
      <c r="R10" s="120" t="s">
        <v>448</v>
      </c>
      <c r="S10" s="119" t="s">
        <v>449</v>
      </c>
      <c r="T10" s="121">
        <v>48704</v>
      </c>
      <c r="U10" s="121">
        <v>9934</v>
      </c>
      <c r="V10" s="120" t="s">
        <v>451</v>
      </c>
      <c r="W10" s="119" t="s">
        <v>452</v>
      </c>
      <c r="X10" s="121">
        <v>72485</v>
      </c>
      <c r="Y10" s="121">
        <v>14785</v>
      </c>
      <c r="Z10" s="120" t="s">
        <v>454</v>
      </c>
      <c r="AA10" s="119" t="s">
        <v>455</v>
      </c>
      <c r="AB10" s="121">
        <v>47185</v>
      </c>
      <c r="AC10" s="121">
        <v>9624</v>
      </c>
      <c r="AD10" s="120" t="s">
        <v>457</v>
      </c>
      <c r="AE10" s="119" t="s">
        <v>458</v>
      </c>
      <c r="AF10" s="121">
        <v>71905</v>
      </c>
      <c r="AG10" s="121">
        <v>14667</v>
      </c>
      <c r="AH10" s="120" t="s">
        <v>461</v>
      </c>
      <c r="AI10" s="119" t="s">
        <v>462</v>
      </c>
      <c r="AJ10" s="121">
        <v>101573</v>
      </c>
      <c r="AK10" s="121">
        <v>20718</v>
      </c>
      <c r="AL10" s="120" t="s">
        <v>464</v>
      </c>
      <c r="AM10" s="119" t="s">
        <v>465</v>
      </c>
      <c r="AN10" s="121">
        <v>24550</v>
      </c>
      <c r="AO10" s="121">
        <v>5008</v>
      </c>
      <c r="AP10" s="120" t="s">
        <v>467</v>
      </c>
      <c r="AQ10" s="119" t="s">
        <v>468</v>
      </c>
      <c r="AR10" s="121">
        <v>148429</v>
      </c>
      <c r="AS10" s="121">
        <v>30275</v>
      </c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23</v>
      </c>
      <c r="B11" s="120" t="s">
        <v>404</v>
      </c>
      <c r="C11" s="119" t="s">
        <v>405</v>
      </c>
      <c r="D11" s="121">
        <f t="shared" si="0"/>
        <v>663354</v>
      </c>
      <c r="E11" s="121">
        <f t="shared" si="0"/>
        <v>200096</v>
      </c>
      <c r="F11" s="120" t="s">
        <v>401</v>
      </c>
      <c r="G11" s="119" t="s">
        <v>402</v>
      </c>
      <c r="H11" s="121">
        <v>293696</v>
      </c>
      <c r="I11" s="121">
        <v>84619</v>
      </c>
      <c r="J11" s="120" t="s">
        <v>412</v>
      </c>
      <c r="K11" s="119" t="s">
        <v>413</v>
      </c>
      <c r="L11" s="121">
        <v>289762</v>
      </c>
      <c r="M11" s="121">
        <v>115477</v>
      </c>
      <c r="N11" s="120" t="s">
        <v>418</v>
      </c>
      <c r="O11" s="119" t="s">
        <v>475</v>
      </c>
      <c r="P11" s="121">
        <v>79896</v>
      </c>
      <c r="Q11" s="121">
        <v>0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23</v>
      </c>
      <c r="B12" s="120" t="s">
        <v>387</v>
      </c>
      <c r="C12" s="119" t="s">
        <v>388</v>
      </c>
      <c r="D12" s="121">
        <f t="shared" si="0"/>
        <v>0</v>
      </c>
      <c r="E12" s="121">
        <f t="shared" si="0"/>
        <v>193648</v>
      </c>
      <c r="F12" s="120" t="s">
        <v>384</v>
      </c>
      <c r="G12" s="119" t="s">
        <v>385</v>
      </c>
      <c r="H12" s="121">
        <v>0</v>
      </c>
      <c r="I12" s="121">
        <v>99173</v>
      </c>
      <c r="J12" s="120" t="s">
        <v>392</v>
      </c>
      <c r="K12" s="119" t="s">
        <v>393</v>
      </c>
      <c r="L12" s="121">
        <v>0</v>
      </c>
      <c r="M12" s="121">
        <v>80055</v>
      </c>
      <c r="N12" s="120" t="s">
        <v>441</v>
      </c>
      <c r="O12" s="119" t="s">
        <v>442</v>
      </c>
      <c r="P12" s="121">
        <v>0</v>
      </c>
      <c r="Q12" s="121">
        <v>14420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23</v>
      </c>
      <c r="B13" s="120" t="s">
        <v>334</v>
      </c>
      <c r="C13" s="119" t="s">
        <v>335</v>
      </c>
      <c r="D13" s="121">
        <f t="shared" si="0"/>
        <v>866062</v>
      </c>
      <c r="E13" s="121">
        <f t="shared" si="0"/>
        <v>0</v>
      </c>
      <c r="F13" s="120" t="s">
        <v>329</v>
      </c>
      <c r="G13" s="119" t="s">
        <v>330</v>
      </c>
      <c r="H13" s="121">
        <v>75500</v>
      </c>
      <c r="I13" s="121">
        <v>0</v>
      </c>
      <c r="J13" s="120" t="s">
        <v>384</v>
      </c>
      <c r="K13" s="119" t="s">
        <v>385</v>
      </c>
      <c r="L13" s="121">
        <v>202724</v>
      </c>
      <c r="M13" s="121">
        <v>0</v>
      </c>
      <c r="N13" s="120" t="s">
        <v>392</v>
      </c>
      <c r="O13" s="119" t="s">
        <v>393</v>
      </c>
      <c r="P13" s="121">
        <v>130278</v>
      </c>
      <c r="Q13" s="121">
        <v>0</v>
      </c>
      <c r="R13" s="120" t="s">
        <v>423</v>
      </c>
      <c r="S13" s="119" t="s">
        <v>424</v>
      </c>
      <c r="T13" s="121">
        <v>74957</v>
      </c>
      <c r="U13" s="121">
        <v>0</v>
      </c>
      <c r="V13" s="120" t="s">
        <v>426</v>
      </c>
      <c r="W13" s="119" t="s">
        <v>427</v>
      </c>
      <c r="X13" s="121">
        <v>29428</v>
      </c>
      <c r="Y13" s="121">
        <v>0</v>
      </c>
      <c r="Z13" s="120" t="s">
        <v>429</v>
      </c>
      <c r="AA13" s="119" t="s">
        <v>430</v>
      </c>
      <c r="AB13" s="121">
        <v>47504</v>
      </c>
      <c r="AC13" s="121">
        <v>0</v>
      </c>
      <c r="AD13" s="120" t="s">
        <v>432</v>
      </c>
      <c r="AE13" s="119" t="s">
        <v>433</v>
      </c>
      <c r="AF13" s="121">
        <v>74424</v>
      </c>
      <c r="AG13" s="121">
        <v>0</v>
      </c>
      <c r="AH13" s="120" t="s">
        <v>435</v>
      </c>
      <c r="AI13" s="119" t="s">
        <v>436</v>
      </c>
      <c r="AJ13" s="121">
        <v>75556</v>
      </c>
      <c r="AK13" s="121">
        <v>0</v>
      </c>
      <c r="AL13" s="120" t="s">
        <v>438</v>
      </c>
      <c r="AM13" s="119" t="s">
        <v>439</v>
      </c>
      <c r="AN13" s="121">
        <v>78608</v>
      </c>
      <c r="AO13" s="121">
        <v>0</v>
      </c>
      <c r="AP13" s="120" t="s">
        <v>441</v>
      </c>
      <c r="AQ13" s="119" t="s">
        <v>442</v>
      </c>
      <c r="AR13" s="121">
        <v>77083</v>
      </c>
      <c r="AS13" s="121">
        <v>0</v>
      </c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23</v>
      </c>
      <c r="B14" s="120" t="s">
        <v>349</v>
      </c>
      <c r="C14" s="119" t="s">
        <v>350</v>
      </c>
      <c r="D14" s="121">
        <f t="shared" si="0"/>
        <v>0</v>
      </c>
      <c r="E14" s="121">
        <f t="shared" si="0"/>
        <v>146159</v>
      </c>
      <c r="F14" s="120" t="s">
        <v>381</v>
      </c>
      <c r="G14" s="119" t="s">
        <v>382</v>
      </c>
      <c r="H14" s="121">
        <v>0</v>
      </c>
      <c r="I14" s="121">
        <v>114374</v>
      </c>
      <c r="J14" s="120" t="s">
        <v>344</v>
      </c>
      <c r="K14" s="119" t="s">
        <v>345</v>
      </c>
      <c r="L14" s="121">
        <v>0</v>
      </c>
      <c r="M14" s="121">
        <v>31785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23</v>
      </c>
      <c r="B15" s="120" t="s">
        <v>347</v>
      </c>
      <c r="C15" s="119" t="s">
        <v>357</v>
      </c>
      <c r="D15" s="121">
        <f t="shared" si="0"/>
        <v>705200</v>
      </c>
      <c r="E15" s="121">
        <f t="shared" si="0"/>
        <v>0</v>
      </c>
      <c r="F15" s="120" t="s">
        <v>344</v>
      </c>
      <c r="G15" s="119" t="s">
        <v>345</v>
      </c>
      <c r="H15" s="121">
        <v>568100</v>
      </c>
      <c r="I15" s="121">
        <v>0</v>
      </c>
      <c r="J15" s="120" t="s">
        <v>354</v>
      </c>
      <c r="K15" s="119" t="s">
        <v>355</v>
      </c>
      <c r="L15" s="121">
        <v>137100</v>
      </c>
      <c r="M15" s="121">
        <v>0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23</v>
      </c>
      <c r="B16" s="120" t="s">
        <v>336</v>
      </c>
      <c r="C16" s="119" t="s">
        <v>337</v>
      </c>
      <c r="D16" s="121">
        <f t="shared" si="0"/>
        <v>431913</v>
      </c>
      <c r="E16" s="121">
        <f t="shared" si="0"/>
        <v>0</v>
      </c>
      <c r="F16" s="120" t="s">
        <v>329</v>
      </c>
      <c r="G16" s="119" t="s">
        <v>330</v>
      </c>
      <c r="H16" s="121">
        <v>150540</v>
      </c>
      <c r="I16" s="121">
        <v>0</v>
      </c>
      <c r="J16" s="120" t="s">
        <v>401</v>
      </c>
      <c r="K16" s="119" t="s">
        <v>402</v>
      </c>
      <c r="L16" s="121">
        <v>46716</v>
      </c>
      <c r="M16" s="121">
        <v>0</v>
      </c>
      <c r="N16" s="120" t="s">
        <v>412</v>
      </c>
      <c r="O16" s="119" t="s">
        <v>413</v>
      </c>
      <c r="P16" s="121">
        <v>46901</v>
      </c>
      <c r="Q16" s="121">
        <v>0</v>
      </c>
      <c r="R16" s="120" t="s">
        <v>415</v>
      </c>
      <c r="S16" s="119" t="s">
        <v>416</v>
      </c>
      <c r="T16" s="121">
        <v>64093</v>
      </c>
      <c r="U16" s="121">
        <v>0</v>
      </c>
      <c r="V16" s="120" t="s">
        <v>418</v>
      </c>
      <c r="W16" s="119" t="s">
        <v>475</v>
      </c>
      <c r="X16" s="121">
        <v>18539</v>
      </c>
      <c r="Y16" s="121">
        <v>0</v>
      </c>
      <c r="Z16" s="120" t="s">
        <v>423</v>
      </c>
      <c r="AA16" s="119" t="s">
        <v>424</v>
      </c>
      <c r="AB16" s="121">
        <v>37082</v>
      </c>
      <c r="AC16" s="121">
        <v>0</v>
      </c>
      <c r="AD16" s="120" t="s">
        <v>426</v>
      </c>
      <c r="AE16" s="119" t="s">
        <v>427</v>
      </c>
      <c r="AF16" s="121">
        <v>20753</v>
      </c>
      <c r="AG16" s="121">
        <v>0</v>
      </c>
      <c r="AH16" s="120" t="s">
        <v>429</v>
      </c>
      <c r="AI16" s="119" t="s">
        <v>430</v>
      </c>
      <c r="AJ16" s="121">
        <v>47289</v>
      </c>
      <c r="AK16" s="121">
        <v>0</v>
      </c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998" man="1"/>
    <brk id="21" min="1" max="998" man="1"/>
    <brk id="33" min="1" max="998" man="1"/>
    <brk id="45" min="1" max="998" man="1"/>
    <brk id="57" min="1" max="998" man="1"/>
    <brk id="69" min="1" max="998" man="1"/>
    <brk id="81" min="1" max="998" man="1"/>
    <brk id="93" min="1" max="998" man="1"/>
    <brk id="105" min="1" max="998" man="1"/>
    <brk id="117" min="1" max="9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topLeftCell="A10" zoomScale="75" workbookViewId="0">
      <selection activeCell="D3" sqref="D3"/>
    </sheetView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 t="s">
        <v>484</v>
      </c>
      <c r="E2" s="5" t="s">
        <v>145</v>
      </c>
      <c r="F2" s="3"/>
      <c r="G2" s="3"/>
      <c r="H2" s="3"/>
      <c r="I2" s="3"/>
      <c r="J2" s="3"/>
      <c r="K2" s="3"/>
      <c r="L2" s="3" t="str">
        <f>LEFT(D2,2)</f>
        <v>21</v>
      </c>
      <c r="M2" s="3" t="str">
        <f>IF(L2&lt;&gt;"",VLOOKUP(L2,$AK$6:$AL$52,2,FALSE),"-")</f>
        <v>岐阜県</v>
      </c>
      <c r="N2" s="3"/>
      <c r="O2" s="3"/>
      <c r="AC2" s="6">
        <f>IF(VALUE(D2)=0,0,1)</f>
        <v>1</v>
      </c>
      <c r="AD2" s="47" t="str">
        <f>IF(AC2=0,"",VLOOKUP(D2,'廃棄物事業経費（歳入）'!B7:C250,2,FALSE))</f>
        <v>合計</v>
      </c>
      <c r="AE2" s="36"/>
      <c r="AF2" s="37">
        <f>IF(AC2=0,1,IF(ISERROR(AD2),1,0))</f>
        <v>0</v>
      </c>
      <c r="AH2" s="45" t="s">
        <v>146</v>
      </c>
      <c r="AI2" s="46">
        <f>IF(AC2=0,0,VLOOKUP(D2,AH5:AI250,2,FALSE))</f>
        <v>7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7" t="s">
        <v>147</v>
      </c>
      <c r="C6" s="178"/>
      <c r="D6" s="179"/>
      <c r="E6" s="14" t="s">
        <v>56</v>
      </c>
      <c r="F6" s="15" t="s">
        <v>57</v>
      </c>
      <c r="H6" s="180" t="s">
        <v>148</v>
      </c>
      <c r="I6" s="181"/>
      <c r="J6" s="181"/>
      <c r="K6" s="182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3" t="s">
        <v>80</v>
      </c>
      <c r="C7" s="184"/>
      <c r="D7" s="184"/>
      <c r="E7" s="18">
        <f t="shared" ref="E7:E12" ca="1" si="0">AF7</f>
        <v>1428610</v>
      </c>
      <c r="F7" s="18">
        <f t="shared" ref="F7:F12" ca="1" si="1">AF14</f>
        <v>34622</v>
      </c>
      <c r="H7" s="185" t="s">
        <v>110</v>
      </c>
      <c r="I7" s="185" t="s">
        <v>150</v>
      </c>
      <c r="J7" s="196" t="s">
        <v>87</v>
      </c>
      <c r="K7" s="197"/>
      <c r="L7" s="18">
        <f t="shared" ref="L7:L12" ca="1" si="2">AF21</f>
        <v>1582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1428610</v>
      </c>
      <c r="AG7" s="40"/>
      <c r="AH7" s="48" t="str">
        <f>+'廃棄物事業経費（歳入）'!B7</f>
        <v>21000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3" t="s">
        <v>154</v>
      </c>
      <c r="C8" s="184"/>
      <c r="D8" s="184"/>
      <c r="E8" s="18">
        <f t="shared" ca="1" si="0"/>
        <v>68311</v>
      </c>
      <c r="F8" s="18">
        <f t="shared" ca="1" si="1"/>
        <v>28985</v>
      </c>
      <c r="H8" s="186"/>
      <c r="I8" s="186"/>
      <c r="J8" s="180" t="s">
        <v>89</v>
      </c>
      <c r="K8" s="182"/>
      <c r="L8" s="18">
        <f t="shared" ca="1" si="2"/>
        <v>3467975</v>
      </c>
      <c r="M8" s="18">
        <f t="shared" ca="1" si="3"/>
        <v>375234</v>
      </c>
      <c r="AC8" s="16" t="s">
        <v>154</v>
      </c>
      <c r="AD8" s="41" t="s">
        <v>151</v>
      </c>
      <c r="AE8" s="40" t="s">
        <v>155</v>
      </c>
      <c r="AF8" s="36">
        <f t="shared" ca="1" si="4"/>
        <v>68311</v>
      </c>
      <c r="AG8" s="40"/>
      <c r="AH8" s="48" t="str">
        <f>+'廃棄物事業経費（歳入）'!B8</f>
        <v>21201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3" t="s">
        <v>83</v>
      </c>
      <c r="C9" s="184"/>
      <c r="D9" s="184"/>
      <c r="E9" s="18">
        <f t="shared" ca="1" si="0"/>
        <v>1590535</v>
      </c>
      <c r="F9" s="18">
        <f t="shared" ca="1" si="1"/>
        <v>213000</v>
      </c>
      <c r="H9" s="186"/>
      <c r="I9" s="186"/>
      <c r="J9" s="196" t="s">
        <v>91</v>
      </c>
      <c r="K9" s="197"/>
      <c r="L9" s="18">
        <f t="shared" ca="1" si="2"/>
        <v>75905</v>
      </c>
      <c r="M9" s="18">
        <f t="shared" ca="1" si="3"/>
        <v>43105</v>
      </c>
      <c r="AC9" s="16" t="s">
        <v>83</v>
      </c>
      <c r="AD9" s="41" t="s">
        <v>151</v>
      </c>
      <c r="AE9" s="40" t="s">
        <v>157</v>
      </c>
      <c r="AF9" s="36">
        <f t="shared" ca="1" si="4"/>
        <v>1590535</v>
      </c>
      <c r="AG9" s="40"/>
      <c r="AH9" s="48" t="str">
        <f>+'廃棄物事業経費（歳入）'!B9</f>
        <v>21202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3" t="s">
        <v>159</v>
      </c>
      <c r="C10" s="184"/>
      <c r="D10" s="184"/>
      <c r="E10" s="18">
        <f t="shared" ca="1" si="0"/>
        <v>3036727</v>
      </c>
      <c r="F10" s="18">
        <f t="shared" ca="1" si="1"/>
        <v>645085</v>
      </c>
      <c r="H10" s="186"/>
      <c r="I10" s="187"/>
      <c r="J10" s="196" t="s">
        <v>0</v>
      </c>
      <c r="K10" s="197"/>
      <c r="L10" s="18">
        <f t="shared" ca="1" si="2"/>
        <v>389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3036727</v>
      </c>
      <c r="AG10" s="40"/>
      <c r="AH10" s="48" t="str">
        <f>+'廃棄物事業経費（歳入）'!B10</f>
        <v>21203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9" t="s">
        <v>162</v>
      </c>
      <c r="C11" s="184"/>
      <c r="D11" s="184"/>
      <c r="E11" s="18">
        <f t="shared" ca="1" si="0"/>
        <v>4535834</v>
      </c>
      <c r="F11" s="18">
        <f t="shared" ca="1" si="1"/>
        <v>1692683</v>
      </c>
      <c r="H11" s="186"/>
      <c r="I11" s="188" t="s">
        <v>70</v>
      </c>
      <c r="J11" s="188"/>
      <c r="K11" s="188"/>
      <c r="L11" s="18">
        <f t="shared" ca="1" si="2"/>
        <v>25718</v>
      </c>
      <c r="M11" s="18">
        <f t="shared" ca="1" si="3"/>
        <v>22270</v>
      </c>
      <c r="AC11" s="16" t="s">
        <v>162</v>
      </c>
      <c r="AD11" s="41" t="s">
        <v>151</v>
      </c>
      <c r="AE11" s="40" t="s">
        <v>163</v>
      </c>
      <c r="AF11" s="36">
        <f t="shared" ca="1" si="4"/>
        <v>4535834</v>
      </c>
      <c r="AG11" s="40"/>
      <c r="AH11" s="48" t="str">
        <f>+'廃棄物事業経費（歳入）'!B11</f>
        <v>21204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3" t="s">
        <v>0</v>
      </c>
      <c r="C12" s="184"/>
      <c r="D12" s="184"/>
      <c r="E12" s="18">
        <f t="shared" ca="1" si="0"/>
        <v>1553385</v>
      </c>
      <c r="F12" s="18">
        <f t="shared" ca="1" si="1"/>
        <v>251090</v>
      </c>
      <c r="H12" s="186"/>
      <c r="I12" s="188" t="s">
        <v>165</v>
      </c>
      <c r="J12" s="188"/>
      <c r="K12" s="188"/>
      <c r="L12" s="18">
        <f t="shared" ca="1" si="2"/>
        <v>335320</v>
      </c>
      <c r="M12" s="18">
        <f t="shared" ca="1" si="3"/>
        <v>70677</v>
      </c>
      <c r="AC12" s="16" t="s">
        <v>0</v>
      </c>
      <c r="AD12" s="41" t="s">
        <v>151</v>
      </c>
      <c r="AE12" s="40" t="s">
        <v>166</v>
      </c>
      <c r="AF12" s="36">
        <f t="shared" ca="1" si="4"/>
        <v>1553385</v>
      </c>
      <c r="AG12" s="40"/>
      <c r="AH12" s="48" t="str">
        <f>+'廃棄物事業経費（歳入）'!B12</f>
        <v>21205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2" t="s">
        <v>168</v>
      </c>
      <c r="C13" s="193"/>
      <c r="D13" s="193"/>
      <c r="E13" s="19">
        <f ca="1">SUM(E7:E12)</f>
        <v>12213402</v>
      </c>
      <c r="F13" s="19">
        <f ca="1">SUM(F7:F12)</f>
        <v>2865465</v>
      </c>
      <c r="H13" s="186"/>
      <c r="I13" s="177" t="s">
        <v>111</v>
      </c>
      <c r="J13" s="194"/>
      <c r="K13" s="195"/>
      <c r="L13" s="20">
        <f ca="1">SUM(L7:L12)</f>
        <v>3906889</v>
      </c>
      <c r="M13" s="20">
        <f ca="1">SUM(M7:M12)</f>
        <v>511286</v>
      </c>
      <c r="AC13" s="16" t="s">
        <v>67</v>
      </c>
      <c r="AD13" s="41" t="s">
        <v>151</v>
      </c>
      <c r="AE13" s="40" t="s">
        <v>169</v>
      </c>
      <c r="AF13" s="36">
        <f t="shared" ca="1" si="4"/>
        <v>23989838</v>
      </c>
      <c r="AG13" s="40"/>
      <c r="AH13" s="48" t="str">
        <f>+'廃棄物事業経費（歳入）'!B13</f>
        <v>21206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90" t="s">
        <v>171</v>
      </c>
      <c r="D14" s="191"/>
      <c r="E14" s="23">
        <f ca="1">E13-E11</f>
        <v>7677568</v>
      </c>
      <c r="F14" s="23">
        <f ca="1">F13-F11</f>
        <v>1172782</v>
      </c>
      <c r="H14" s="187"/>
      <c r="I14" s="21"/>
      <c r="J14" s="25"/>
      <c r="K14" s="22" t="s">
        <v>171</v>
      </c>
      <c r="L14" s="24">
        <f ca="1">L13-L12</f>
        <v>3571569</v>
      </c>
      <c r="M14" s="24">
        <f ca="1">M13-M12</f>
        <v>440609</v>
      </c>
      <c r="AC14" s="16" t="s">
        <v>80</v>
      </c>
      <c r="AD14" s="41" t="s">
        <v>151</v>
      </c>
      <c r="AE14" s="40" t="s">
        <v>172</v>
      </c>
      <c r="AF14" s="36">
        <f t="shared" ca="1" si="4"/>
        <v>34622</v>
      </c>
      <c r="AG14" s="40"/>
      <c r="AH14" s="48" t="str">
        <f>+'廃棄物事業経費（歳入）'!B14</f>
        <v>21207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3" t="s">
        <v>67</v>
      </c>
      <c r="C15" s="184"/>
      <c r="D15" s="184"/>
      <c r="E15" s="18">
        <f ca="1">AF13</f>
        <v>23989838</v>
      </c>
      <c r="F15" s="18">
        <f ca="1">AF20</f>
        <v>3981807</v>
      </c>
      <c r="H15" s="201" t="s">
        <v>174</v>
      </c>
      <c r="I15" s="185" t="s">
        <v>175</v>
      </c>
      <c r="J15" s="17" t="s">
        <v>93</v>
      </c>
      <c r="K15" s="28"/>
      <c r="L15" s="18">
        <f t="shared" ref="L15:L28" ca="1" si="5">AF27</f>
        <v>2064291</v>
      </c>
      <c r="M15" s="18">
        <f t="shared" ref="M15:M28" ca="1" si="6">AF48</f>
        <v>530304</v>
      </c>
      <c r="AC15" s="16" t="s">
        <v>154</v>
      </c>
      <c r="AD15" s="41" t="s">
        <v>151</v>
      </c>
      <c r="AE15" s="40" t="s">
        <v>176</v>
      </c>
      <c r="AF15" s="36">
        <f t="shared" ca="1" si="4"/>
        <v>28985</v>
      </c>
      <c r="AG15" s="40"/>
      <c r="AH15" s="48" t="str">
        <f>+'廃棄物事業経費（歳入）'!B15</f>
        <v>21208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9" t="s">
        <v>1</v>
      </c>
      <c r="C16" s="200"/>
      <c r="D16" s="200"/>
      <c r="E16" s="19">
        <f ca="1">SUM(E13,E15)</f>
        <v>36203240</v>
      </c>
      <c r="F16" s="19">
        <f ca="1">SUM(F13,F15)</f>
        <v>6847272</v>
      </c>
      <c r="H16" s="202"/>
      <c r="I16" s="186"/>
      <c r="J16" s="186" t="s">
        <v>178</v>
      </c>
      <c r="K16" s="14" t="s">
        <v>95</v>
      </c>
      <c r="L16" s="18">
        <f t="shared" ca="1" si="5"/>
        <v>1895891</v>
      </c>
      <c r="M16" s="18">
        <f t="shared" ca="1" si="6"/>
        <v>74207</v>
      </c>
      <c r="AC16" s="16" t="s">
        <v>83</v>
      </c>
      <c r="AD16" s="41" t="s">
        <v>151</v>
      </c>
      <c r="AE16" s="40" t="s">
        <v>179</v>
      </c>
      <c r="AF16" s="36">
        <f t="shared" ca="1" si="4"/>
        <v>213000</v>
      </c>
      <c r="AG16" s="40"/>
      <c r="AH16" s="48" t="str">
        <f>+'廃棄物事業経費（歳入）'!B16</f>
        <v>21209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90" t="s">
        <v>171</v>
      </c>
      <c r="D17" s="191"/>
      <c r="E17" s="23">
        <f ca="1">SUM(E14:E15)</f>
        <v>31667406</v>
      </c>
      <c r="F17" s="23">
        <f ca="1">SUM(F14:F15)</f>
        <v>5154589</v>
      </c>
      <c r="H17" s="202"/>
      <c r="I17" s="186"/>
      <c r="J17" s="186"/>
      <c r="K17" s="14" t="s">
        <v>97</v>
      </c>
      <c r="L17" s="18">
        <f t="shared" ca="1" si="5"/>
        <v>1062508</v>
      </c>
      <c r="M17" s="18">
        <f t="shared" ca="1" si="6"/>
        <v>362078</v>
      </c>
      <c r="AC17" s="16" t="s">
        <v>159</v>
      </c>
      <c r="AD17" s="41" t="s">
        <v>151</v>
      </c>
      <c r="AE17" s="40" t="s">
        <v>181</v>
      </c>
      <c r="AF17" s="36">
        <f t="shared" ca="1" si="4"/>
        <v>645085</v>
      </c>
      <c r="AG17" s="40"/>
      <c r="AH17" s="48" t="str">
        <f>+'廃棄物事業経費（歳入）'!B17</f>
        <v>21210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2"/>
      <c r="I18" s="187"/>
      <c r="J18" s="187"/>
      <c r="K18" s="14" t="s">
        <v>99</v>
      </c>
      <c r="L18" s="18">
        <f t="shared" ca="1" si="5"/>
        <v>110744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1692683</v>
      </c>
      <c r="AG18" s="40"/>
      <c r="AH18" s="48" t="str">
        <f>+'廃棄物事業経費（歳入）'!B18</f>
        <v>21211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2"/>
      <c r="I19" s="185" t="s">
        <v>185</v>
      </c>
      <c r="J19" s="196" t="s">
        <v>101</v>
      </c>
      <c r="K19" s="197"/>
      <c r="L19" s="18">
        <f t="shared" ca="1" si="5"/>
        <v>1157291</v>
      </c>
      <c r="M19" s="18">
        <f t="shared" ca="1" si="6"/>
        <v>17827</v>
      </c>
      <c r="AC19" s="16" t="s">
        <v>0</v>
      </c>
      <c r="AD19" s="41" t="s">
        <v>151</v>
      </c>
      <c r="AE19" s="40" t="s">
        <v>186</v>
      </c>
      <c r="AF19" s="36">
        <f t="shared" ca="1" si="4"/>
        <v>251090</v>
      </c>
      <c r="AG19" s="40"/>
      <c r="AH19" s="48" t="str">
        <f>+'廃棄物事業経費（歳入）'!B19</f>
        <v>21212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9" t="s">
        <v>188</v>
      </c>
      <c r="C20" s="189"/>
      <c r="D20" s="189"/>
      <c r="E20" s="30">
        <f ca="1">E11</f>
        <v>4535834</v>
      </c>
      <c r="F20" s="30">
        <f ca="1">F11</f>
        <v>1692683</v>
      </c>
      <c r="H20" s="202"/>
      <c r="I20" s="186"/>
      <c r="J20" s="196" t="s">
        <v>103</v>
      </c>
      <c r="K20" s="197"/>
      <c r="L20" s="18">
        <f t="shared" ca="1" si="5"/>
        <v>4622544</v>
      </c>
      <c r="M20" s="18">
        <f t="shared" ca="1" si="6"/>
        <v>1516575</v>
      </c>
      <c r="AC20" s="16" t="s">
        <v>67</v>
      </c>
      <c r="AD20" s="41" t="s">
        <v>151</v>
      </c>
      <c r="AE20" s="40" t="s">
        <v>189</v>
      </c>
      <c r="AF20" s="36">
        <f t="shared" ca="1" si="4"/>
        <v>3981807</v>
      </c>
      <c r="AG20" s="40"/>
      <c r="AH20" s="48" t="str">
        <f>+'廃棄物事業経費（歳入）'!B20</f>
        <v>21213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9" t="s">
        <v>191</v>
      </c>
      <c r="C21" s="183"/>
      <c r="D21" s="183"/>
      <c r="E21" s="30">
        <f ca="1">L12+L27</f>
        <v>4535834</v>
      </c>
      <c r="F21" s="30">
        <f ca="1">M12+M27</f>
        <v>1692683</v>
      </c>
      <c r="H21" s="202"/>
      <c r="I21" s="187"/>
      <c r="J21" s="196" t="s">
        <v>105</v>
      </c>
      <c r="K21" s="197"/>
      <c r="L21" s="18">
        <f t="shared" ca="1" si="5"/>
        <v>206270</v>
      </c>
      <c r="M21" s="18">
        <f t="shared" ca="1" si="6"/>
        <v>46386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1582</v>
      </c>
      <c r="AG21" s="40"/>
      <c r="AH21" s="48" t="str">
        <f>+'廃棄物事業経費（歳入）'!B21</f>
        <v>21214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2"/>
      <c r="I22" s="196" t="s">
        <v>75</v>
      </c>
      <c r="J22" s="198"/>
      <c r="K22" s="197"/>
      <c r="L22" s="18">
        <f t="shared" ca="1" si="5"/>
        <v>97561</v>
      </c>
      <c r="M22" s="18">
        <f t="shared" ca="1" si="6"/>
        <v>8155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3467975</v>
      </c>
      <c r="AH22" s="48" t="str">
        <f>+'廃棄物事業経費（歳入）'!B22</f>
        <v>21215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2"/>
      <c r="I23" s="185" t="s">
        <v>197</v>
      </c>
      <c r="J23" s="177" t="s">
        <v>101</v>
      </c>
      <c r="K23" s="195"/>
      <c r="L23" s="18">
        <f t="shared" ca="1" si="5"/>
        <v>5816923</v>
      </c>
      <c r="M23" s="18">
        <f t="shared" ca="1" si="6"/>
        <v>446045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75905</v>
      </c>
      <c r="AH23" s="48" t="str">
        <f>+'廃棄物事業経費（歳入）'!B23</f>
        <v>21216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2"/>
      <c r="I24" s="186"/>
      <c r="J24" s="196" t="s">
        <v>103</v>
      </c>
      <c r="K24" s="197"/>
      <c r="L24" s="18">
        <f t="shared" ca="1" si="5"/>
        <v>7100359</v>
      </c>
      <c r="M24" s="18">
        <f t="shared" ca="1" si="6"/>
        <v>781353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389</v>
      </c>
      <c r="AH24" s="48" t="str">
        <f>+'廃棄物事業経費（歳入）'!B24</f>
        <v>21217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2"/>
      <c r="I25" s="186"/>
      <c r="J25" s="196" t="s">
        <v>105</v>
      </c>
      <c r="K25" s="197"/>
      <c r="L25" s="18">
        <f t="shared" ca="1" si="5"/>
        <v>1887190</v>
      </c>
      <c r="M25" s="18">
        <f t="shared" ca="1" si="6"/>
        <v>33486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25718</v>
      </c>
      <c r="AH25" s="48" t="str">
        <f>+'廃棄物事業経費（歳入）'!B25</f>
        <v>21218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2"/>
      <c r="I26" s="187"/>
      <c r="J26" s="204" t="s">
        <v>0</v>
      </c>
      <c r="K26" s="205"/>
      <c r="L26" s="18">
        <f t="shared" ca="1" si="5"/>
        <v>275773</v>
      </c>
      <c r="M26" s="18">
        <f t="shared" ca="1" si="6"/>
        <v>232132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335320</v>
      </c>
      <c r="AH26" s="48" t="str">
        <f>+'廃棄物事業経費（歳入）'!B26</f>
        <v>21219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2"/>
      <c r="I27" s="196" t="s">
        <v>165</v>
      </c>
      <c r="J27" s="198"/>
      <c r="K27" s="197"/>
      <c r="L27" s="18">
        <f t="shared" ca="1" si="5"/>
        <v>4200514</v>
      </c>
      <c r="M27" s="18">
        <f t="shared" ca="1" si="6"/>
        <v>1622006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2064291</v>
      </c>
      <c r="AH27" s="48" t="str">
        <f>+'廃棄物事業経費（歳入）'!B27</f>
        <v>21220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2"/>
      <c r="I28" s="196" t="s">
        <v>34</v>
      </c>
      <c r="J28" s="198"/>
      <c r="K28" s="197"/>
      <c r="L28" s="18">
        <f t="shared" ca="1" si="5"/>
        <v>6630</v>
      </c>
      <c r="M28" s="18">
        <f t="shared" ca="1" si="6"/>
        <v>9579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1895891</v>
      </c>
      <c r="AH28" s="48" t="str">
        <f>+'廃棄物事業経費（歳入）'!B28</f>
        <v>21221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2"/>
      <c r="I29" s="177" t="s">
        <v>111</v>
      </c>
      <c r="J29" s="194"/>
      <c r="K29" s="195"/>
      <c r="L29" s="20">
        <f ca="1">SUM(L15:L28)</f>
        <v>30504489</v>
      </c>
      <c r="M29" s="20">
        <f ca="1">SUM(M15:M28)</f>
        <v>5680133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1062508</v>
      </c>
      <c r="AH29" s="48" t="str">
        <f>+'廃棄物事業経費（歳入）'!B29</f>
        <v>21302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3"/>
      <c r="I30" s="21"/>
      <c r="J30" s="25"/>
      <c r="K30" s="22" t="s">
        <v>171</v>
      </c>
      <c r="L30" s="24">
        <f ca="1">L29-L27</f>
        <v>26303975</v>
      </c>
      <c r="M30" s="24">
        <f ca="1">M29-M27</f>
        <v>4058127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110744</v>
      </c>
      <c r="AH30" s="48" t="str">
        <f>+'廃棄物事業経費（歳入）'!B30</f>
        <v>21303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6" t="s">
        <v>0</v>
      </c>
      <c r="I31" s="198"/>
      <c r="J31" s="198"/>
      <c r="K31" s="197"/>
      <c r="L31" s="18">
        <f ca="1">AF41</f>
        <v>1791862</v>
      </c>
      <c r="M31" s="18">
        <f ca="1">AF62</f>
        <v>655853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1157291</v>
      </c>
      <c r="AH31" s="48" t="str">
        <f>+'廃棄物事業経費（歳入）'!B31</f>
        <v>21341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7" t="s">
        <v>1</v>
      </c>
      <c r="I32" s="194"/>
      <c r="J32" s="194"/>
      <c r="K32" s="195"/>
      <c r="L32" s="20">
        <f ca="1">SUM(L13,L29,L31)</f>
        <v>36203240</v>
      </c>
      <c r="M32" s="20">
        <f ca="1">SUM(M13,M29,M31)</f>
        <v>6847272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4622544</v>
      </c>
      <c r="AH32" s="48" t="str">
        <f>+'廃棄物事業経費（歳入）'!B32</f>
        <v>21361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31667406</v>
      </c>
      <c r="M33" s="24">
        <f ca="1">SUM(M14,M30,M31)</f>
        <v>5154589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206270</v>
      </c>
      <c r="AH33" s="48" t="str">
        <f>+'廃棄物事業経費（歳入）'!B33</f>
        <v>21362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97561</v>
      </c>
      <c r="AH34" s="48" t="str">
        <f>+'廃棄物事業経費（歳入）'!B34</f>
        <v>21381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5816923</v>
      </c>
      <c r="AH35" s="48" t="str">
        <f>+'廃棄物事業経費（歳入）'!B35</f>
        <v>21382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7100359</v>
      </c>
      <c r="AH36" s="48" t="str">
        <f>+'廃棄物事業経費（歳入）'!B36</f>
        <v>21383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1887190</v>
      </c>
      <c r="AH37" s="48" t="str">
        <f>+'廃棄物事業経費（歳入）'!B37</f>
        <v>21401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275773</v>
      </c>
      <c r="AH38" s="48" t="str">
        <f>+'廃棄物事業経費（歳入）'!B38</f>
        <v>21403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4200514</v>
      </c>
      <c r="AH39" s="48" t="str">
        <f>+'廃棄物事業経費（歳入）'!B39</f>
        <v>21404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6630</v>
      </c>
      <c r="AH40" s="48" t="str">
        <f>+'廃棄物事業経費（歳入）'!B40</f>
        <v>21421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1791862</v>
      </c>
      <c r="AH41" s="48" t="str">
        <f>+'廃棄物事業経費（歳入）'!B41</f>
        <v>21501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21502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375234</v>
      </c>
      <c r="AH43" s="48" t="str">
        <f>+'廃棄物事業経費（歳入）'!B43</f>
        <v>21503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43105</v>
      </c>
      <c r="AH44" s="48" t="str">
        <f>+'廃棄物事業経費（歳入）'!B44</f>
        <v>21504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21505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22270</v>
      </c>
      <c r="AH46" s="48" t="str">
        <f>+'廃棄物事業経費（歳入）'!B46</f>
        <v>21506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70677</v>
      </c>
      <c r="AH47" s="48" t="str">
        <f>+'廃棄物事業経費（歳入）'!B47</f>
        <v>21507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530304</v>
      </c>
      <c r="AH48" s="48" t="str">
        <f>+'廃棄物事業経費（歳入）'!B48</f>
        <v>21521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74207</v>
      </c>
      <c r="AG49" s="29"/>
      <c r="AH49" s="48" t="str">
        <f>+'廃棄物事業経費（歳入）'!B49</f>
        <v>21604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362078</v>
      </c>
      <c r="AG50" s="29"/>
      <c r="AH50" s="48" t="str">
        <f>+'廃棄物事業経費（歳入）'!B50</f>
        <v>21821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21822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17827</v>
      </c>
      <c r="AG52" s="29"/>
      <c r="AH52" s="48" t="str">
        <f>+'廃棄物事業経費（歳入）'!B52</f>
        <v>21823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1516575</v>
      </c>
      <c r="AG53" s="29"/>
      <c r="AH53" s="48" t="str">
        <f>+'廃棄物事業経費（歳入）'!B53</f>
        <v>21824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46386</v>
      </c>
      <c r="AG54" s="29"/>
      <c r="AH54" s="48" t="str">
        <f>+'廃棄物事業経費（歳入）'!B54</f>
        <v>21825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8155</v>
      </c>
      <c r="AG55" s="29"/>
      <c r="AH55" s="48" t="str">
        <f>+'廃棄物事業経費（歳入）'!B55</f>
        <v>21895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446045</v>
      </c>
      <c r="AG56" s="29"/>
      <c r="AH56" s="48" t="str">
        <f>+'廃棄物事業経費（歳入）'!B56</f>
        <v>21900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781353</v>
      </c>
      <c r="AG57" s="29"/>
      <c r="AH57" s="48" t="str">
        <f>+'廃棄物事業経費（歳入）'!B57</f>
        <v>21907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33486</v>
      </c>
      <c r="AG58" s="29"/>
      <c r="AH58" s="48" t="str">
        <f>+'廃棄物事業経費（歳入）'!B58</f>
        <v>21917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232132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1622006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9579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655853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2018-01-16T06:15:09Z</dcterms:modified>
</cp:coreProperties>
</file>