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7130" windowHeight="55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'市町村分担金内訳'!$2:$26</definedName>
    <definedName name="_xlnm.Print_Area" localSheetId="4">'組合分担金内訳'!$2:$61</definedName>
    <definedName name="_xlnm.Print_Area" localSheetId="3">'廃棄物事業経費（歳出）'!$2:$80</definedName>
    <definedName name="_xlnm.Print_Area" localSheetId="2">'廃棄物事業経費（歳入）'!$2:$80</definedName>
    <definedName name="_xlnm.Print_Area" localSheetId="0">'廃棄物事業経費（市町村）'!$2:$61</definedName>
    <definedName name="_xlnm.Print_Area" localSheetId="1">'廃棄物事業経費（組合）'!$2:$26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<sst xmlns="http://schemas.openxmlformats.org/spreadsheetml/2006/main" count="2784" uniqueCount="474">
  <si>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</si>
  <si>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</si>
  <si>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</si>
  <si>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</si>
  <si>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</si>
  <si>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</si>
  <si>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</si>
  <si>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</si>
  <si>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</si>
  <si>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</si>
  <si>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</si>
  <si>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</si>
  <si>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</si>
  <si>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</si>
  <si>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</si>
  <si>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</si>
  <si>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</si>
  <si>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</si>
  <si>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</si>
  <si>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</si>
  <si>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</si>
  <si>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</si>
  <si>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</si>
  <si>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</si>
  <si>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</si>
  <si>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</si>
  <si>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</si>
  <si>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</si>
  <si>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</si>
  <si>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</si>
  <si>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</si>
  <si>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</si>
  <si>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</si>
  <si>
    <t>合計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</si>
  <si>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</si>
  <si>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</si>
  <si>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</si>
  <si>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</si>
  <si>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</si>
  <si>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</si>
  <si>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</si>
  <si>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</si>
  <si>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</si>
  <si>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</si>
  <si>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</si>
  <si>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</si>
  <si>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</si>
  <si>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</si>
  <si>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</si>
  <si>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</si>
  <si>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</si>
  <si>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</si>
  <si>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</si>
  <si>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</si>
  <si>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地方公共団体コード</t>
  </si>
  <si>
    <t>市区町村名</t>
  </si>
  <si>
    <t>ごみ</t>
  </si>
  <si>
    <t>し尿</t>
  </si>
  <si>
    <t>し尿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</si>
  <si>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</si>
  <si>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</si>
  <si>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</si>
  <si>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</si>
  <si>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</si>
  <si>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</si>
  <si>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</si>
  <si>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</si>
  <si>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</si>
  <si>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</si>
  <si>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</si>
  <si>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</si>
  <si>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</si>
  <si>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</si>
  <si>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</si>
  <si>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</si>
  <si>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</si>
  <si>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</si>
  <si>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</si>
  <si>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</si>
  <si>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</si>
  <si>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</si>
  <si>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</si>
  <si>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</si>
  <si>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</si>
  <si>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</si>
  <si>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</si>
  <si>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</si>
  <si>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</si>
  <si>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</si>
  <si>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</si>
  <si>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</si>
  <si>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</si>
  <si>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</si>
  <si>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</si>
  <si>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</si>
  <si>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</si>
  <si>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</si>
  <si>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</si>
  <si>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</si>
  <si>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</si>
  <si>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</si>
  <si>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</si>
  <si>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</si>
  <si>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</si>
  <si>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</si>
  <si>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</si>
  <si>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</si>
  <si>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</si>
  <si>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一部事務組合・広域連合名</t>
  </si>
  <si>
    <t>市区町村・一部事務組合・広域連合名</t>
  </si>
  <si>
    <t>建設・改良費</t>
  </si>
  <si>
    <t>小計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</si>
  <si>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</si>
  <si>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</si>
  <si>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</si>
  <si>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</si>
  <si>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</si>
  <si>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</si>
  <si>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</si>
  <si>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</si>
  <si>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</si>
  <si>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</si>
  <si>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</si>
  <si>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</si>
  <si>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</si>
  <si>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</si>
  <si>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</si>
  <si>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</si>
  <si>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</si>
  <si>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</si>
  <si>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</si>
  <si>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</si>
  <si>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</si>
  <si>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</si>
  <si>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</si>
  <si>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</si>
  <si>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</si>
  <si>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</si>
  <si>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</si>
  <si>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</si>
  <si>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</si>
  <si>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</si>
  <si>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</si>
  <si>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</si>
  <si>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</si>
  <si>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</si>
  <si>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</si>
  <si>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</si>
  <si>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</si>
  <si>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</si>
  <si>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</si>
  <si>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</si>
  <si>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</si>
  <si>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</si>
  <si>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</si>
  <si>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</si>
  <si>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</si>
  <si>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</si>
  <si>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</si>
  <si>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</si>
  <si>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</si>
  <si>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</si>
  <si>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</si>
  <si>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</si>
  <si>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</si>
  <si>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</si>
  <si>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</si>
  <si>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</si>
  <si>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</si>
  <si>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</si>
  <si>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</si>
  <si>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</si>
  <si>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</si>
  <si>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</si>
  <si>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</si>
  <si>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</si>
  <si>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</si>
  <si>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</si>
  <si>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</si>
  <si>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</si>
  <si>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</si>
  <si>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</si>
  <si>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</si>
  <si>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</si>
  <si>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</si>
  <si>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</si>
  <si>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</si>
  <si>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</si>
  <si>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</si>
  <si>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</si>
  <si>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</si>
  <si>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</si>
  <si>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</si>
  <si>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</si>
  <si>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</si>
  <si>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</si>
  <si>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</si>
  <si>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</si>
  <si>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</si>
  <si>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</si>
  <si>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</si>
  <si>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</si>
  <si>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</si>
  <si>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</si>
  <si>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</si>
  <si>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</si>
  <si>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</si>
  <si>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</si>
  <si>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</si>
  <si>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</si>
  <si>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</si>
  <si>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</si>
  <si>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</si>
  <si>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</si>
  <si>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</si>
  <si>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</si>
  <si>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</si>
  <si>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</si>
  <si>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</si>
  <si>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</si>
  <si>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</si>
  <si>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</si>
  <si>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</si>
  <si>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</si>
  <si>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</si>
  <si>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</si>
  <si>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</si>
  <si>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</si>
  <si>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</si>
  <si>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</si>
  <si>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</si>
  <si>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</si>
  <si>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</si>
  <si>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</si>
  <si>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</si>
  <si>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</si>
  <si>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</si>
  <si>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</si>
  <si>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</si>
  <si>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</si>
  <si>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</si>
  <si>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</si>
  <si>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</si>
  <si>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</si>
  <si>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</si>
  <si>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</si>
  <si>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</si>
  <si>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</si>
  <si>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</si>
  <si>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</si>
  <si>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</si>
  <si>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</si>
  <si>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</si>
  <si>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</si>
  <si>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</si>
  <si>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</si>
  <si>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</si>
  <si>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</si>
  <si>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</si>
  <si>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</si>
  <si>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</si>
  <si>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</si>
  <si>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</si>
  <si>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</si>
  <si>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</si>
  <si>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</si>
  <si>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</si>
  <si>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</si>
  <si>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</si>
  <si>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</si>
  <si>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</si>
  <si>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</si>
  <si>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</si>
  <si>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</si>
  <si>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</si>
  <si>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</si>
  <si>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</si>
  <si>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</si>
  <si>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</si>
  <si>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</si>
  <si>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</si>
  <si>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</si>
  <si>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</si>
  <si>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</si>
  <si>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</si>
  <si>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</si>
  <si>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</si>
  <si>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</si>
  <si>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</si>
  <si>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</si>
  <si>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</si>
  <si>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</si>
  <si>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</si>
  <si>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</si>
  <si>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</si>
  <si>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</si>
  <si>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</si>
  <si>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</si>
  <si>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</si>
  <si>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</si>
  <si>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</si>
  <si>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</si>
  <si>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</si>
  <si>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</si>
  <si>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</si>
  <si>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</si>
  <si>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</si>
  <si>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</si>
  <si>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</si>
  <si>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</si>
  <si>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一部事務組合・広域連合名</t>
  </si>
  <si>
    <t>建設・改良費</t>
  </si>
  <si>
    <t>処理及び
維持管理費</t>
  </si>
  <si>
    <t>小計</t>
  </si>
  <si>
    <t>-</t>
  </si>
  <si>
    <t>-</t>
  </si>
  <si>
    <t>広域団体コード</t>
  </si>
  <si>
    <t>23000</t>
  </si>
  <si>
    <t>廃棄物処理事業経費（市区町村の合計）（平成27年度実績）</t>
  </si>
  <si>
    <t>廃棄物処理事業経費（一部事務組合・広域連合の合計）（平成27年度実績）</t>
  </si>
  <si>
    <t>廃棄物処理事業経費（市区町村及び一部事務組合・広域連合の合計）【歳入】（平成27年度実績）</t>
  </si>
  <si>
    <t>廃棄物処理事業経費（市区町村及び一部事務組合・広域連合の合計）【歳出】（平成27年度実績）</t>
  </si>
  <si>
    <t>廃棄物処理事業経費【分担金の合計】（平成27年度実績）</t>
  </si>
  <si>
    <t>廃棄物処理事業経費【市区町村分担金の合計（平成27年度実績）</t>
  </si>
  <si>
    <t>23100</t>
  </si>
  <si>
    <t>名古屋市</t>
  </si>
  <si>
    <t>23201</t>
  </si>
  <si>
    <t>豊橋市</t>
  </si>
  <si>
    <t>23342</t>
  </si>
  <si>
    <t>豊山町</t>
  </si>
  <si>
    <t>23874</t>
  </si>
  <si>
    <t>北名古屋衛生組合</t>
  </si>
  <si>
    <t>23208</t>
  </si>
  <si>
    <t>津島市</t>
  </si>
  <si>
    <t>23849</t>
  </si>
  <si>
    <t>海部地区環境事務組合</t>
  </si>
  <si>
    <t>23202</t>
  </si>
  <si>
    <t>岡崎市</t>
  </si>
  <si>
    <t>23441</t>
  </si>
  <si>
    <t>阿久比町</t>
  </si>
  <si>
    <t>23837</t>
  </si>
  <si>
    <t>東部知多衛生組合</t>
  </si>
  <si>
    <t>23230</t>
  </si>
  <si>
    <t>日進市</t>
  </si>
  <si>
    <t>23887</t>
  </si>
  <si>
    <t>尾三衛生組合</t>
  </si>
  <si>
    <t>23893</t>
  </si>
  <si>
    <t>日東衛生組合</t>
  </si>
  <si>
    <t>23427</t>
  </si>
  <si>
    <t>飛島村</t>
  </si>
  <si>
    <t>23562</t>
  </si>
  <si>
    <t>東栄町</t>
  </si>
  <si>
    <t>23869</t>
  </si>
  <si>
    <t>北設広域事務組合</t>
  </si>
  <si>
    <t>23204</t>
  </si>
  <si>
    <t>瀬戸市</t>
  </si>
  <si>
    <t>23848</t>
  </si>
  <si>
    <t>尾張東部衛生組合</t>
  </si>
  <si>
    <t>23361</t>
  </si>
  <si>
    <t>大口町</t>
  </si>
  <si>
    <t>23859</t>
  </si>
  <si>
    <t>江南丹羽環境管理組合</t>
  </si>
  <si>
    <t>23833</t>
  </si>
  <si>
    <t>愛北広域事務組合</t>
  </si>
  <si>
    <t>23227</t>
  </si>
  <si>
    <t>高浜市</t>
  </si>
  <si>
    <t>23838</t>
  </si>
  <si>
    <t>衣浦衛生組合</t>
  </si>
  <si>
    <t>23207</t>
  </si>
  <si>
    <t>豊川市</t>
  </si>
  <si>
    <t>23234</t>
  </si>
  <si>
    <t>北名古屋市</t>
  </si>
  <si>
    <t>23213</t>
  </si>
  <si>
    <t>西尾市</t>
  </si>
  <si>
    <t>23211</t>
  </si>
  <si>
    <t>豊田市</t>
  </si>
  <si>
    <t>23226</t>
  </si>
  <si>
    <t>尾張旭市</t>
  </si>
  <si>
    <t>23854</t>
  </si>
  <si>
    <t>尾張旭市長久手市衛生組合</t>
  </si>
  <si>
    <t>23229</t>
  </si>
  <si>
    <t>豊明市</t>
  </si>
  <si>
    <t>23232</t>
  </si>
  <si>
    <t>愛西市</t>
  </si>
  <si>
    <t>23216</t>
  </si>
  <si>
    <t>常滑市</t>
  </si>
  <si>
    <t>23841</t>
  </si>
  <si>
    <t>常滑武豊衛生組合</t>
  </si>
  <si>
    <t>23835</t>
  </si>
  <si>
    <t>中部知多衛生組合</t>
  </si>
  <si>
    <t>23228</t>
  </si>
  <si>
    <t>岩倉市</t>
  </si>
  <si>
    <t>23851</t>
  </si>
  <si>
    <t>小牧岩倉衛生組合</t>
  </si>
  <si>
    <t>23501</t>
  </si>
  <si>
    <t>幸田町</t>
  </si>
  <si>
    <t>23842</t>
  </si>
  <si>
    <t>蒲郡市幸田町衛生組合</t>
  </si>
  <si>
    <t>23215</t>
  </si>
  <si>
    <t>犬山市</t>
  </si>
  <si>
    <t>23225</t>
  </si>
  <si>
    <t>知立市</t>
  </si>
  <si>
    <t>23858</t>
  </si>
  <si>
    <t>刈谷知立環境組合</t>
  </si>
  <si>
    <t>23231</t>
  </si>
  <si>
    <t>田原市</t>
  </si>
  <si>
    <t>23302</t>
  </si>
  <si>
    <t>東郷町</t>
  </si>
  <si>
    <t>23223</t>
  </si>
  <si>
    <t>大府市</t>
  </si>
  <si>
    <t>23214</t>
  </si>
  <si>
    <t>蒲郡市</t>
  </si>
  <si>
    <t>23424</t>
  </si>
  <si>
    <t>大治町</t>
  </si>
  <si>
    <t>23447</t>
  </si>
  <si>
    <t>武豊町</t>
  </si>
  <si>
    <t>23221</t>
  </si>
  <si>
    <t>新城市</t>
  </si>
  <si>
    <t>23236</t>
  </si>
  <si>
    <t>みよし市</t>
  </si>
  <si>
    <t>23563</t>
  </si>
  <si>
    <t>豊根村</t>
  </si>
  <si>
    <t>23224</t>
  </si>
  <si>
    <t>知多市</t>
  </si>
  <si>
    <t>23846</t>
  </si>
  <si>
    <t>西知多医療厚生組合</t>
  </si>
  <si>
    <t>23446</t>
  </si>
  <si>
    <t>美浜町</t>
  </si>
  <si>
    <t>23853</t>
  </si>
  <si>
    <t>知多南部衛生組合</t>
  </si>
  <si>
    <t>23212</t>
  </si>
  <si>
    <t>安城市</t>
  </si>
  <si>
    <t>23209</t>
  </si>
  <si>
    <t>碧南市</t>
  </si>
  <si>
    <t>23561</t>
  </si>
  <si>
    <t>設楽町</t>
  </si>
  <si>
    <t>23210</t>
  </si>
  <si>
    <t>刈谷市</t>
  </si>
  <si>
    <t>23220</t>
  </si>
  <si>
    <t>稲沢市</t>
  </si>
  <si>
    <t>23235</t>
  </si>
  <si>
    <t>弥富市</t>
  </si>
  <si>
    <t>23203</t>
  </si>
  <si>
    <t>一宮市</t>
  </si>
  <si>
    <t>23238</t>
  </si>
  <si>
    <t>長久手市</t>
  </si>
  <si>
    <t>23425</t>
  </si>
  <si>
    <t>蟹江町</t>
  </si>
  <si>
    <t>23219</t>
  </si>
  <si>
    <t>小牧市</t>
  </si>
  <si>
    <t>23233</t>
  </si>
  <si>
    <t>清須市</t>
  </si>
  <si>
    <t>23899</t>
  </si>
  <si>
    <t>五条広域事務組合</t>
  </si>
  <si>
    <t>23442</t>
  </si>
  <si>
    <t>東浦町</t>
  </si>
  <si>
    <t>23222</t>
  </si>
  <si>
    <t>東海市</t>
  </si>
  <si>
    <t>23205</t>
  </si>
  <si>
    <t>半田市</t>
  </si>
  <si>
    <t>23237</t>
  </si>
  <si>
    <t>あま市</t>
  </si>
  <si>
    <t>23217</t>
  </si>
  <si>
    <t>江南市</t>
  </si>
  <si>
    <t>23362</t>
  </si>
  <si>
    <t>扶桑町</t>
  </si>
  <si>
    <t>23206</t>
  </si>
  <si>
    <t>春日井市</t>
  </si>
  <si>
    <t>23445</t>
  </si>
  <si>
    <t>南知多町</t>
  </si>
  <si>
    <t>20410</t>
  </si>
  <si>
    <t>根羽村</t>
  </si>
  <si>
    <t>-</t>
  </si>
  <si>
    <t>23000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</si>
</sst>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3" borderId="0" xfId="62" applyNumberFormat="1" applyFont="1" applyFill="1" applyAlignment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0" fontId="3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61" applyNumberFormat="1" applyFont="1" applyAlignment="1">
      <alignment vertical="center"/>
      <protection/>
    </xf>
    <xf numFmtId="0" fontId="5" fillId="0" borderId="0" xfId="61" applyNumberFormat="1" applyFont="1" applyAlignment="1">
      <alignment vertical="center" wrapText="1"/>
      <protection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34" borderId="12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4" fillId="34" borderId="19" xfId="61" applyNumberFormat="1" applyFont="1" applyFill="1" applyBorder="1" applyAlignment="1">
      <alignment vertical="center"/>
      <protection/>
    </xf>
    <xf numFmtId="0" fontId="4" fillId="34" borderId="20" xfId="61" applyNumberFormat="1" applyFont="1" applyFill="1" applyBorder="1" applyAlignment="1">
      <alignment vertical="center"/>
      <protection/>
    </xf>
    <xf numFmtId="0" fontId="4" fillId="34" borderId="21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4" fillId="34" borderId="22" xfId="60" applyNumberFormat="1" applyFont="1" applyFill="1" applyBorder="1" applyAlignment="1">
      <alignment vertical="center" wrapText="1"/>
      <protection/>
    </xf>
    <xf numFmtId="0" fontId="4" fillId="34" borderId="22" xfId="60" applyNumberFormat="1" applyFont="1" applyFill="1" applyBorder="1" applyAlignment="1">
      <alignment vertical="center"/>
      <protection/>
    </xf>
    <xf numFmtId="0" fontId="4" fillId="34" borderId="23" xfId="60" applyNumberFormat="1" applyFont="1" applyFill="1" applyBorder="1" applyAlignment="1" quotePrefix="1">
      <alignment vertical="center"/>
      <protection/>
    </xf>
    <xf numFmtId="0" fontId="4" fillId="34" borderId="19" xfId="60" applyNumberFormat="1" applyFont="1" applyFill="1" applyBorder="1" applyAlignment="1" quotePrefix="1">
      <alignment vertical="center"/>
      <protection/>
    </xf>
    <xf numFmtId="0" fontId="4" fillId="34" borderId="18" xfId="60" applyNumberFormat="1" applyFont="1" applyFill="1" applyBorder="1" applyAlignment="1" quotePrefix="1">
      <alignment vertical="center"/>
      <protection/>
    </xf>
    <xf numFmtId="0" fontId="4" fillId="34" borderId="23" xfId="61" applyNumberFormat="1" applyFont="1" applyFill="1" applyBorder="1" applyAlignment="1" quotePrefix="1">
      <alignment vertical="center"/>
      <protection/>
    </xf>
    <xf numFmtId="0" fontId="4" fillId="34" borderId="18" xfId="60" applyNumberFormat="1" applyFont="1" applyFill="1" applyBorder="1" applyAlignment="1">
      <alignment vertical="center"/>
      <protection/>
    </xf>
    <xf numFmtId="0" fontId="4" fillId="34" borderId="20" xfId="61" applyNumberFormat="1" applyFont="1" applyFill="1" applyBorder="1" applyAlignment="1" quotePrefix="1">
      <alignment vertical="center"/>
      <protection/>
    </xf>
    <xf numFmtId="0" fontId="4" fillId="34" borderId="19" xfId="61" applyNumberFormat="1" applyFont="1" applyFill="1" applyBorder="1" applyAlignment="1" quotePrefix="1">
      <alignment vertical="center"/>
      <protection/>
    </xf>
    <xf numFmtId="0" fontId="4" fillId="34" borderId="18" xfId="61" applyNumberFormat="1" applyFont="1" applyFill="1" applyBorder="1" applyAlignment="1" quotePrefix="1">
      <alignment vertical="center"/>
      <protection/>
    </xf>
    <xf numFmtId="0" fontId="4" fillId="34" borderId="11" xfId="61" applyNumberFormat="1" applyFont="1" applyFill="1" applyBorder="1" applyAlignment="1" quotePrefix="1">
      <alignment vertical="center"/>
      <protection/>
    </xf>
    <xf numFmtId="0" fontId="4" fillId="34" borderId="22" xfId="61" applyNumberFormat="1" applyFont="1" applyFill="1" applyBorder="1" applyAlignment="1">
      <alignment vertical="center"/>
      <protection/>
    </xf>
    <xf numFmtId="0" fontId="4" fillId="34" borderId="19" xfId="60" applyNumberFormat="1" applyFont="1" applyFill="1" applyBorder="1" applyAlignment="1" quotePrefix="1">
      <alignment vertical="center" wrapText="1"/>
      <protection/>
    </xf>
    <xf numFmtId="0" fontId="4" fillId="34" borderId="18" xfId="60" applyNumberFormat="1" applyFont="1" applyFill="1" applyBorder="1" applyAlignment="1" quotePrefix="1">
      <alignment vertical="center" wrapText="1"/>
      <protection/>
    </xf>
    <xf numFmtId="0" fontId="4" fillId="34" borderId="22" xfId="60" applyNumberFormat="1" applyFont="1" applyFill="1" applyBorder="1" applyAlignment="1" quotePrefix="1">
      <alignment vertical="center" wrapText="1"/>
      <protection/>
    </xf>
    <xf numFmtId="0" fontId="4" fillId="34" borderId="12" xfId="61" applyNumberFormat="1" applyFont="1" applyFill="1" applyBorder="1" applyAlignment="1">
      <alignment vertical="center"/>
      <protection/>
    </xf>
    <xf numFmtId="0" fontId="4" fillId="34" borderId="18" xfId="61" applyNumberFormat="1" applyFont="1" applyFill="1" applyBorder="1" applyAlignment="1">
      <alignment vertical="center"/>
      <protection/>
    </xf>
    <xf numFmtId="0" fontId="4" fillId="34" borderId="11" xfId="61" applyNumberFormat="1" applyFont="1" applyFill="1" applyBorder="1" applyAlignment="1" quotePrefix="1">
      <alignment vertical="center" wrapText="1"/>
      <protection/>
    </xf>
    <xf numFmtId="0" fontId="4" fillId="34" borderId="11" xfId="61" applyNumberFormat="1" applyFont="1" applyFill="1" applyBorder="1" applyAlignment="1">
      <alignment vertical="center"/>
      <protection/>
    </xf>
    <xf numFmtId="0" fontId="4" fillId="34" borderId="10" xfId="61" applyNumberFormat="1" applyFont="1" applyFill="1" applyBorder="1" applyAlignment="1" quotePrefix="1">
      <alignment vertical="center"/>
      <protection/>
    </xf>
    <xf numFmtId="0" fontId="4" fillId="34" borderId="12" xfId="61" applyNumberFormat="1" applyFont="1" applyFill="1" applyBorder="1" applyAlignment="1" quotePrefix="1">
      <alignment vertical="center"/>
      <protection/>
    </xf>
    <xf numFmtId="0" fontId="4" fillId="34" borderId="11" xfId="60" applyNumberFormat="1" applyFont="1" applyFill="1" applyBorder="1" applyAlignment="1" quotePrefix="1">
      <alignment vertical="center" wrapText="1"/>
      <protection/>
    </xf>
    <xf numFmtId="0" fontId="4" fillId="34" borderId="22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 horizontal="center" vertical="center"/>
    </xf>
    <xf numFmtId="0" fontId="4" fillId="34" borderId="11" xfId="0" applyNumberFormat="1" applyFont="1" applyFill="1" applyBorder="1" applyAlignment="1" quotePrefix="1">
      <alignment vertical="center" wrapText="1"/>
    </xf>
    <xf numFmtId="0" fontId="11" fillId="34" borderId="12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4" fillId="34" borderId="22" xfId="0" applyNumberFormat="1" applyFont="1" applyFill="1" applyBorder="1" applyAlignment="1">
      <alignment vertical="center" wrapText="1"/>
    </xf>
    <xf numFmtId="0" fontId="4" fillId="34" borderId="23" xfId="0" applyNumberFormat="1" applyFont="1" applyFill="1" applyBorder="1" applyAlignment="1" quotePrefix="1">
      <alignment vertical="center"/>
    </xf>
    <xf numFmtId="0" fontId="4" fillId="34" borderId="19" xfId="0" applyNumberFormat="1" applyFont="1" applyFill="1" applyBorder="1" applyAlignment="1" quotePrefix="1">
      <alignment vertical="center"/>
    </xf>
    <xf numFmtId="0" fontId="4" fillId="34" borderId="18" xfId="0" applyNumberFormat="1" applyFont="1" applyFill="1" applyBorder="1" applyAlignment="1" quotePrefix="1">
      <alignment vertical="center"/>
    </xf>
    <xf numFmtId="0" fontId="4" fillId="34" borderId="22" xfId="0" applyNumberFormat="1" applyFont="1" applyFill="1" applyBorder="1" applyAlignment="1">
      <alignment vertical="center"/>
    </xf>
    <xf numFmtId="0" fontId="4" fillId="34" borderId="19" xfId="0" applyNumberFormat="1" applyFont="1" applyFill="1" applyBorder="1" applyAlignment="1" quotePrefix="1">
      <alignment vertical="center" wrapText="1"/>
    </xf>
    <xf numFmtId="0" fontId="4" fillId="34" borderId="18" xfId="0" applyNumberFormat="1" applyFont="1" applyFill="1" applyBorder="1" applyAlignment="1" quotePrefix="1">
      <alignment vertical="center" wrapText="1"/>
    </xf>
    <xf numFmtId="0" fontId="4" fillId="34" borderId="22" xfId="0" applyNumberFormat="1" applyFont="1" applyFill="1" applyBorder="1" applyAlignment="1" quotePrefix="1">
      <alignment vertical="center" wrapText="1"/>
    </xf>
    <xf numFmtId="0" fontId="11" fillId="34" borderId="12" xfId="65" applyNumberFormat="1" applyFont="1" applyFill="1" applyBorder="1" applyAlignment="1" quotePrefix="1">
      <alignment vertical="center"/>
      <protection/>
    </xf>
    <xf numFmtId="0" fontId="4" fillId="34" borderId="19" xfId="65" applyNumberFormat="1" applyFont="1" applyFill="1" applyBorder="1" applyAlignment="1" quotePrefix="1">
      <alignment vertical="center"/>
      <protection/>
    </xf>
    <xf numFmtId="0" fontId="4" fillId="34" borderId="19" xfId="65" applyNumberFormat="1" applyFont="1" applyFill="1" applyBorder="1" applyAlignment="1">
      <alignment vertical="center"/>
      <protection/>
    </xf>
    <xf numFmtId="0" fontId="4" fillId="34" borderId="18" xfId="65" applyNumberFormat="1" applyFont="1" applyFill="1" applyBorder="1" applyAlignment="1">
      <alignment vertical="center"/>
      <protection/>
    </xf>
    <xf numFmtId="0" fontId="4" fillId="34" borderId="22" xfId="65" applyNumberFormat="1" applyFont="1" applyFill="1" applyBorder="1" applyAlignment="1">
      <alignment vertical="center" wrapText="1"/>
      <protection/>
    </xf>
    <xf numFmtId="0" fontId="4" fillId="34" borderId="20" xfId="65" applyNumberFormat="1" applyFont="1" applyFill="1" applyBorder="1" applyAlignment="1" quotePrefix="1">
      <alignment vertical="center"/>
      <protection/>
    </xf>
    <xf numFmtId="0" fontId="11" fillId="34" borderId="23" xfId="65" applyNumberFormat="1" applyFont="1" applyFill="1" applyBorder="1" applyAlignment="1" quotePrefix="1">
      <alignment vertical="center"/>
      <protection/>
    </xf>
    <xf numFmtId="0" fontId="4" fillId="34" borderId="20" xfId="65" applyNumberFormat="1" applyFont="1" applyFill="1" applyBorder="1" applyAlignment="1">
      <alignment vertical="center"/>
      <protection/>
    </xf>
    <xf numFmtId="0" fontId="4" fillId="34" borderId="21" xfId="65" applyNumberFormat="1" applyFont="1" applyFill="1" applyBorder="1" applyAlignment="1">
      <alignment vertical="center"/>
      <protection/>
    </xf>
    <xf numFmtId="0" fontId="4" fillId="34" borderId="12" xfId="65" applyNumberFormat="1" applyFont="1" applyFill="1" applyBorder="1" applyAlignment="1">
      <alignment vertical="center"/>
      <protection/>
    </xf>
    <xf numFmtId="0" fontId="4" fillId="34" borderId="21" xfId="65" applyNumberFormat="1" applyFont="1" applyFill="1" applyBorder="1" applyAlignment="1" quotePrefix="1">
      <alignment vertical="center" wrapText="1"/>
      <protection/>
    </xf>
    <xf numFmtId="0" fontId="4" fillId="34" borderId="11" xfId="65" applyNumberFormat="1" applyFont="1" applyFill="1" applyBorder="1" applyAlignment="1" quotePrefix="1">
      <alignment vertical="center" wrapText="1"/>
      <protection/>
    </xf>
    <xf numFmtId="0" fontId="4" fillId="34" borderId="22" xfId="65" applyNumberFormat="1" applyFont="1" applyFill="1" applyBorder="1" applyAlignment="1" quotePrefix="1">
      <alignment vertical="center" wrapText="1"/>
      <protection/>
    </xf>
    <xf numFmtId="0" fontId="4" fillId="34" borderId="21" xfId="65" applyNumberFormat="1" applyFont="1" applyFill="1" applyBorder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5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 wrapText="1"/>
      <protection/>
    </xf>
    <xf numFmtId="0" fontId="11" fillId="34" borderId="13" xfId="65" applyNumberFormat="1" applyFont="1" applyFill="1" applyBorder="1" applyAlignment="1" quotePrefix="1">
      <alignment vertical="center"/>
      <protection/>
    </xf>
    <xf numFmtId="0" fontId="4" fillId="34" borderId="16" xfId="65" applyNumberFormat="1" applyFont="1" applyFill="1" applyBorder="1" applyAlignment="1">
      <alignment vertical="center"/>
      <protection/>
    </xf>
    <xf numFmtId="0" fontId="4" fillId="34" borderId="24" xfId="65" applyNumberFormat="1" applyFont="1" applyFill="1" applyBorder="1" applyAlignment="1">
      <alignment vertical="center"/>
      <protection/>
    </xf>
    <xf numFmtId="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4" fillId="34" borderId="22" xfId="60" applyNumberFormat="1" applyFont="1" applyFill="1" applyBorder="1" applyAlignment="1">
      <alignment horizontal="center" vertical="center"/>
      <protection/>
    </xf>
    <xf numFmtId="0" fontId="4" fillId="34" borderId="22" xfId="60" applyNumberFormat="1" applyFont="1" applyFill="1" applyBorder="1" applyAlignment="1" quotePrefix="1">
      <alignment horizontal="center" vertical="center" wrapText="1"/>
      <protection/>
    </xf>
    <xf numFmtId="0" fontId="4" fillId="34" borderId="22" xfId="60" applyNumberFormat="1" applyFont="1" applyFill="1" applyBorder="1" applyAlignment="1">
      <alignment horizontal="center" vertical="center" wrapText="1"/>
      <protection/>
    </xf>
    <xf numFmtId="0" fontId="4" fillId="34" borderId="22" xfId="61" applyNumberFormat="1" applyFont="1" applyFill="1" applyBorder="1" applyAlignment="1">
      <alignment horizontal="center" vertical="center"/>
      <protection/>
    </xf>
    <xf numFmtId="0" fontId="4" fillId="34" borderId="22" xfId="61" applyNumberFormat="1" applyFont="1" applyFill="1" applyBorder="1" applyAlignment="1" quotePrefix="1">
      <alignment horizontal="center" vertical="center" wrapText="1"/>
      <protection/>
    </xf>
    <xf numFmtId="0" fontId="4" fillId="34" borderId="22" xfId="61" applyNumberFormat="1" applyFont="1" applyFill="1" applyBorder="1" applyAlignment="1">
      <alignment horizontal="center" vertical="center" wrapText="1"/>
      <protection/>
    </xf>
    <xf numFmtId="0" fontId="4" fillId="34" borderId="22" xfId="61" applyNumberFormat="1" applyFont="1" applyFill="1" applyBorder="1" applyAlignment="1" quotePrefix="1">
      <alignment horizontal="center" vertical="center"/>
      <protection/>
    </xf>
    <xf numFmtId="0" fontId="4" fillId="34" borderId="22" xfId="65" applyNumberFormat="1" applyFont="1" applyFill="1" applyBorder="1" applyAlignment="1" quotePrefix="1">
      <alignment horizontal="center" vertical="center" wrapText="1"/>
      <protection/>
    </xf>
    <xf numFmtId="0" fontId="4" fillId="34" borderId="25" xfId="65" applyNumberFormat="1" applyFont="1" applyFill="1" applyBorder="1" applyAlignment="1" quotePrefix="1">
      <alignment horizontal="center" vertical="center" wrapText="1"/>
      <protection/>
    </xf>
    <xf numFmtId="0" fontId="4" fillId="34" borderId="22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 quotePrefix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3" fontId="5" fillId="35" borderId="10" xfId="48" applyNumberFormat="1" applyFont="1" applyFill="1" applyBorder="1" applyAlignment="1">
      <alignment vertical="center"/>
    </xf>
    <xf numFmtId="0" fontId="5" fillId="35" borderId="10" xfId="48" applyNumberFormat="1" applyFont="1" applyFill="1" applyBorder="1" applyAlignment="1">
      <alignment vertical="center"/>
    </xf>
    <xf numFmtId="3" fontId="5" fillId="35" borderId="10" xfId="48" applyNumberFormat="1" applyFont="1" applyFill="1" applyBorder="1" applyAlignment="1">
      <alignment horizontal="right" vertical="center"/>
    </xf>
    <xf numFmtId="3" fontId="5" fillId="35" borderId="10" xfId="48" applyNumberFormat="1" applyFont="1" applyFill="1" applyBorder="1" applyAlignment="1" quotePrefix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1" fillId="34" borderId="19" xfId="60" applyNumberFormat="1" applyFont="1" applyFill="1" applyBorder="1" applyAlignment="1">
      <alignment horizontal="right" vertical="center"/>
      <protection/>
    </xf>
    <xf numFmtId="0" fontId="4" fillId="34" borderId="19" xfId="60" applyNumberFormat="1" applyFont="1" applyFill="1" applyBorder="1" applyAlignment="1" quotePrefix="1">
      <alignment horizontal="right" vertical="center"/>
      <protection/>
    </xf>
    <xf numFmtId="0" fontId="4" fillId="34" borderId="19" xfId="60" applyNumberFormat="1" applyFont="1" applyFill="1" applyBorder="1" applyAlignment="1" quotePrefix="1">
      <alignment horizontal="right" vertical="center" wrapText="1"/>
      <protection/>
    </xf>
    <xf numFmtId="0" fontId="5" fillId="0" borderId="0" xfId="61" applyNumberFormat="1" applyFont="1" applyAlignment="1">
      <alignment horizontal="right" vertical="center"/>
      <protection/>
    </xf>
    <xf numFmtId="0" fontId="4" fillId="34" borderId="20" xfId="61" applyNumberFormat="1" applyFont="1" applyFill="1" applyBorder="1" applyAlignment="1">
      <alignment horizontal="right" vertical="center"/>
      <protection/>
    </xf>
    <xf numFmtId="0" fontId="4" fillId="34" borderId="18" xfId="60" applyNumberFormat="1" applyFont="1" applyFill="1" applyBorder="1" applyAlignment="1">
      <alignment horizontal="right" vertical="center"/>
      <protection/>
    </xf>
    <xf numFmtId="0" fontId="4" fillId="34" borderId="19" xfId="61" applyNumberFormat="1" applyFont="1" applyFill="1" applyBorder="1" applyAlignment="1">
      <alignment horizontal="right" vertical="center"/>
      <protection/>
    </xf>
    <xf numFmtId="0" fontId="4" fillId="34" borderId="19" xfId="61" applyNumberFormat="1" applyFont="1" applyFill="1" applyBorder="1" applyAlignment="1" quotePrefix="1">
      <alignment horizontal="right" vertical="center"/>
      <protection/>
    </xf>
    <xf numFmtId="0" fontId="4" fillId="34" borderId="22" xfId="61" applyNumberFormat="1" applyFont="1" applyFill="1" applyBorder="1" applyAlignment="1">
      <alignment horizontal="right" vertical="center"/>
      <protection/>
    </xf>
    <xf numFmtId="49" fontId="5" fillId="35" borderId="10" xfId="0" applyNumberFormat="1" applyFont="1" applyFill="1" applyBorder="1" applyAlignment="1" quotePrefix="1">
      <alignment vertical="center"/>
    </xf>
    <xf numFmtId="0" fontId="4" fillId="34" borderId="22" xfId="61" applyNumberFormat="1" applyFont="1" applyFill="1" applyBorder="1" applyAlignment="1" quotePrefix="1">
      <alignment vertical="center" wrapText="1"/>
      <protection/>
    </xf>
    <xf numFmtId="0" fontId="4" fillId="34" borderId="11" xfId="60" applyNumberFormat="1" applyFont="1" applyFill="1" applyBorder="1" applyAlignment="1">
      <alignment vertical="center" wrapText="1"/>
      <protection/>
    </xf>
    <xf numFmtId="0" fontId="4" fillId="34" borderId="22" xfId="60" applyNumberFormat="1" applyFont="1" applyFill="1" applyBorder="1" applyAlignment="1">
      <alignment vertical="center" wrapText="1"/>
      <protection/>
    </xf>
    <xf numFmtId="0" fontId="4" fillId="34" borderId="11" xfId="60" applyNumberFormat="1" applyFont="1" applyFill="1" applyBorder="1" applyAlignment="1" quotePrefix="1">
      <alignment vertical="center"/>
      <protection/>
    </xf>
    <xf numFmtId="0" fontId="4" fillId="34" borderId="22" xfId="60" applyNumberFormat="1" applyFont="1" applyFill="1" applyBorder="1" applyAlignment="1">
      <alignment vertical="center"/>
      <protection/>
    </xf>
    <xf numFmtId="0" fontId="4" fillId="34" borderId="11" xfId="61" applyNumberFormat="1" applyFont="1" applyFill="1" applyBorder="1" applyAlignment="1" quotePrefix="1">
      <alignment vertical="center" wrapText="1"/>
      <protection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22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 quotePrefix="1">
      <alignment vertical="center" wrapText="1"/>
    </xf>
    <xf numFmtId="0" fontId="4" fillId="34" borderId="11" xfId="65" applyNumberFormat="1" applyFont="1" applyFill="1" applyBorder="1" applyAlignment="1">
      <alignment vertical="center" wrapText="1"/>
      <protection/>
    </xf>
    <xf numFmtId="0" fontId="4" fillId="34" borderId="22" xfId="65" applyNumberFormat="1" applyFont="1" applyFill="1" applyBorder="1" applyAlignment="1">
      <alignment vertical="center" wrapText="1"/>
      <protection/>
    </xf>
    <xf numFmtId="0" fontId="4" fillId="34" borderId="11" xfId="65" applyNumberFormat="1" applyFont="1" applyFill="1" applyBorder="1" applyAlignment="1" quotePrefix="1">
      <alignment vertical="center"/>
      <protection/>
    </xf>
    <xf numFmtId="0" fontId="4" fillId="34" borderId="22" xfId="65" applyNumberFormat="1" applyFont="1" applyFill="1" applyBorder="1" applyAlignment="1" quotePrefix="1">
      <alignment vertical="center"/>
      <protection/>
    </xf>
    <xf numFmtId="0" fontId="4" fillId="34" borderId="22" xfId="65" applyNumberFormat="1" applyFont="1" applyFill="1" applyBorder="1" applyAlignment="1">
      <alignment vertical="center"/>
      <protection/>
    </xf>
    <xf numFmtId="0" fontId="4" fillId="34" borderId="11" xfId="65" applyNumberFormat="1" applyFont="1" applyFill="1" applyBorder="1" applyAlignment="1">
      <alignment vertical="center"/>
      <protection/>
    </xf>
    <xf numFmtId="0" fontId="11" fillId="34" borderId="23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13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4" fillId="34" borderId="11" xfId="65" applyNumberFormat="1" applyFont="1" applyFill="1" applyBorder="1" applyAlignment="1" quotePrefix="1">
      <alignment vertical="center" wrapText="1"/>
      <protection/>
    </xf>
    <xf numFmtId="0" fontId="4" fillId="34" borderId="22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1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1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2" xfId="64" applyFont="1" applyFill="1" applyBorder="1" applyAlignment="1">
      <alignment horizontal="center" vertical="center" textRotation="255"/>
      <protection/>
    </xf>
    <xf numFmtId="0" fontId="6" fillId="0" borderId="26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2" xfId="64" applyFont="1" applyFill="1" applyBorder="1" applyAlignment="1" quotePrefix="1">
      <alignment horizontal="center" vertical="center" textRotation="255"/>
      <protection/>
    </xf>
    <xf numFmtId="0" fontId="6" fillId="0" borderId="26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1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4" sqref="A64"/>
    </sheetView>
  </sheetViews>
  <sheetFormatPr defaultColWidth="8.796875" defaultRowHeight="13.5" customHeight="1"/>
  <cols>
    <col min="1" max="1" width="10.69921875" style="49" customWidth="1"/>
    <col min="2" max="2" width="8.69921875" style="53" customWidth="1"/>
    <col min="3" max="3" width="12.59765625" style="49" customWidth="1"/>
    <col min="4" max="9" width="14.69921875" style="54" customWidth="1"/>
    <col min="10" max="10" width="14.69921875" style="123" customWidth="1"/>
    <col min="11" max="18" width="14.69921875" style="54" customWidth="1"/>
    <col min="19" max="19" width="14.69921875" style="123" customWidth="1"/>
    <col min="20" max="27" width="14.69921875" style="54" customWidth="1"/>
    <col min="28" max="28" width="14.69921875" style="123" customWidth="1"/>
    <col min="29" max="114" width="14.69921875" style="54" customWidth="1"/>
    <col min="115" max="16384" width="9" style="49" customWidth="1"/>
  </cols>
  <sheetData>
    <row r="1" spans="1:114" ht="17.2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>
      <c r="A7" s="138" t="s">
        <v>25</v>
      </c>
      <c r="B7" s="154" t="s">
        <v>317</v>
      </c>
      <c r="C7" s="138" t="s">
        <v>33</v>
      </c>
      <c r="D7" s="140">
        <f aca="true" t="shared" si="0" ref="D7:D38">SUM(E7,+L7)</f>
        <v>98114585</v>
      </c>
      <c r="E7" s="140">
        <f aca="true" t="shared" si="1" ref="E7:E38">SUM(F7:I7,K7)</f>
        <v>21902389</v>
      </c>
      <c r="F7" s="140">
        <f>SUM(F$8:F$61)</f>
        <v>2437577</v>
      </c>
      <c r="G7" s="140">
        <f>SUM(G$8:G$61)</f>
        <v>64024</v>
      </c>
      <c r="H7" s="140">
        <f>SUM(H$8:H$61)</f>
        <v>2831200</v>
      </c>
      <c r="I7" s="140">
        <f>SUM(I$8:I$61)</f>
        <v>9195288</v>
      </c>
      <c r="J7" s="143" t="s">
        <v>314</v>
      </c>
      <c r="K7" s="140">
        <f>SUM(K$8:K$61)</f>
        <v>7374300</v>
      </c>
      <c r="L7" s="140">
        <f>SUM(L$8:L$61)</f>
        <v>76212196</v>
      </c>
      <c r="M7" s="140">
        <f aca="true" t="shared" si="2" ref="M7:M38">SUM(N7,+U7)</f>
        <v>8795184</v>
      </c>
      <c r="N7" s="140">
        <f aca="true" t="shared" si="3" ref="N7:N38">SUM(O7:R7,T7)</f>
        <v>740466</v>
      </c>
      <c r="O7" s="140">
        <f>SUM(O$8:O$61)</f>
        <v>41505</v>
      </c>
      <c r="P7" s="140">
        <f>SUM(P$8:P$61)</f>
        <v>12408</v>
      </c>
      <c r="Q7" s="140">
        <f>SUM(Q$8:Q$61)</f>
        <v>12000</v>
      </c>
      <c r="R7" s="140">
        <f>SUM(R$8:R$61)</f>
        <v>472592</v>
      </c>
      <c r="S7" s="143" t="s">
        <v>314</v>
      </c>
      <c r="T7" s="140">
        <f>SUM(T$8:T$61)</f>
        <v>201961</v>
      </c>
      <c r="U7" s="140">
        <f>SUM(U$8:U$61)</f>
        <v>8054718</v>
      </c>
      <c r="V7" s="140">
        <f aca="true" t="shared" si="4" ref="V7:AA7">+SUM(D7,M7)</f>
        <v>106909769</v>
      </c>
      <c r="W7" s="140">
        <f t="shared" si="4"/>
        <v>22642855</v>
      </c>
      <c r="X7" s="140">
        <f t="shared" si="4"/>
        <v>2479082</v>
      </c>
      <c r="Y7" s="140">
        <f t="shared" si="4"/>
        <v>76432</v>
      </c>
      <c r="Z7" s="140">
        <f t="shared" si="4"/>
        <v>2843200</v>
      </c>
      <c r="AA7" s="140">
        <f t="shared" si="4"/>
        <v>9667880</v>
      </c>
      <c r="AB7" s="142" t="str">
        <f aca="true" t="shared" si="5" ref="AB7:AB38">IF(+SUM(J7,S7)=0,"-",+SUM(J7,S7))</f>
        <v>-</v>
      </c>
      <c r="AC7" s="140">
        <f aca="true" t="shared" si="6" ref="AC7:AC38">+SUM(K7,T7)</f>
        <v>7576261</v>
      </c>
      <c r="AD7" s="140">
        <f aca="true" t="shared" si="7" ref="AD7:AD38">+SUM(L7,U7)</f>
        <v>84266914</v>
      </c>
      <c r="AE7" s="140">
        <f aca="true" t="shared" si="8" ref="AE7:AE38">SUM(AF7,+AK7)</f>
        <v>10409870</v>
      </c>
      <c r="AF7" s="140">
        <f aca="true" t="shared" si="9" ref="AF7:AF38">SUM(AG7:AJ7)</f>
        <v>10367298</v>
      </c>
      <c r="AG7" s="140">
        <f>SUM(AG$8:AG$61)</f>
        <v>126256</v>
      </c>
      <c r="AH7" s="140">
        <f>SUM(AH$8:AH$61)</f>
        <v>7912051</v>
      </c>
      <c r="AI7" s="140">
        <f>SUM(AI$8:AI$61)</f>
        <v>1994828</v>
      </c>
      <c r="AJ7" s="140">
        <f>SUM(AJ$8:AJ$61)</f>
        <v>334163</v>
      </c>
      <c r="AK7" s="140">
        <f>SUM(AK$8:AK$61)</f>
        <v>42572</v>
      </c>
      <c r="AL7" s="140">
        <f>SUM(AL$8:AL$61)</f>
        <v>441257</v>
      </c>
      <c r="AM7" s="140">
        <f aca="true" t="shared" si="10" ref="AM7:AM38">SUM(AN7,AS7,AW7,AX7,BD7)</f>
        <v>74685909</v>
      </c>
      <c r="AN7" s="140">
        <f aca="true" t="shared" si="11" ref="AN7:AN38">SUM(AO7:AR7)</f>
        <v>22314652</v>
      </c>
      <c r="AO7" s="140">
        <f>SUM(AO$8:AO$61)</f>
        <v>7360644</v>
      </c>
      <c r="AP7" s="140">
        <f>SUM(AP$8:AP$61)</f>
        <v>12536359</v>
      </c>
      <c r="AQ7" s="140">
        <f>SUM(AQ$8:AQ$61)</f>
        <v>2086157</v>
      </c>
      <c r="AR7" s="140">
        <f>SUM(AR$8:AR$61)</f>
        <v>331492</v>
      </c>
      <c r="AS7" s="140">
        <f aca="true" t="shared" si="12" ref="AS7:AS38">SUM(AT7:AV7)</f>
        <v>17118382</v>
      </c>
      <c r="AT7" s="140">
        <f>SUM(AT$8:AT$61)</f>
        <v>4765481</v>
      </c>
      <c r="AU7" s="140">
        <f>SUM(AU$8:AU$61)</f>
        <v>10957195</v>
      </c>
      <c r="AV7" s="140">
        <f>SUM(AV$8:AV$61)</f>
        <v>1395706</v>
      </c>
      <c r="AW7" s="140">
        <f>SUM(AW$8:AW$61)</f>
        <v>576258</v>
      </c>
      <c r="AX7" s="140">
        <f aca="true" t="shared" si="13" ref="AX7:AX38">SUM(AY7:BB7)</f>
        <v>34644993</v>
      </c>
      <c r="AY7" s="140">
        <f>SUM(AY$8:AY$61)</f>
        <v>15821966</v>
      </c>
      <c r="AZ7" s="140">
        <f>SUM(AZ$8:AZ$61)</f>
        <v>15769000</v>
      </c>
      <c r="BA7" s="140">
        <f>SUM(BA$8:BA$61)</f>
        <v>1310105</v>
      </c>
      <c r="BB7" s="140">
        <f>SUM(BB$8:BB$61)</f>
        <v>1743922</v>
      </c>
      <c r="BC7" s="140">
        <f>SUM(BC$8:BC$61)</f>
        <v>9165302</v>
      </c>
      <c r="BD7" s="140">
        <f>SUM(BD$8:BD$61)</f>
        <v>31624</v>
      </c>
      <c r="BE7" s="140">
        <f>SUM(BE$8:BE$61)</f>
        <v>3412247</v>
      </c>
      <c r="BF7" s="140">
        <f aca="true" t="shared" si="14" ref="BF7:BF38">SUM(AE7,+AM7,+BE7)</f>
        <v>88508026</v>
      </c>
      <c r="BG7" s="140">
        <f aca="true" t="shared" si="15" ref="BG7:BG38">SUM(BH7,+BM7)</f>
        <v>96321</v>
      </c>
      <c r="BH7" s="140">
        <f aca="true" t="shared" si="16" ref="BH7:BH38">SUM(BI7:BL7)</f>
        <v>96321</v>
      </c>
      <c r="BI7" s="140">
        <f>SUM(BI$8:BI$61)</f>
        <v>0</v>
      </c>
      <c r="BJ7" s="140">
        <f>SUM(BJ$8:BJ$61)</f>
        <v>96321</v>
      </c>
      <c r="BK7" s="140">
        <f>SUM(BK$8:BK$61)</f>
        <v>0</v>
      </c>
      <c r="BL7" s="140">
        <f>SUM(BL$8:BL$61)</f>
        <v>0</v>
      </c>
      <c r="BM7" s="140">
        <f>SUM(BM$8:BM$61)</f>
        <v>0</v>
      </c>
      <c r="BN7" s="140">
        <f>SUM(BN$8:BN$61)</f>
        <v>4773</v>
      </c>
      <c r="BO7" s="140">
        <f aca="true" t="shared" si="17" ref="BO7:BO38">SUM(BP7,BU7,BY7,BZ7,CF7)</f>
        <v>5464180</v>
      </c>
      <c r="BP7" s="140">
        <f aca="true" t="shared" si="18" ref="BP7:BP38">SUM(BQ7:BT7)</f>
        <v>1642612</v>
      </c>
      <c r="BQ7" s="140">
        <f>SUM(BQ$8:BQ$61)</f>
        <v>758062</v>
      </c>
      <c r="BR7" s="140">
        <f>SUM(BR$8:BR$61)</f>
        <v>570453</v>
      </c>
      <c r="BS7" s="140">
        <f>SUM(BS$8:BS$61)</f>
        <v>157781</v>
      </c>
      <c r="BT7" s="140">
        <f>SUM(BT$8:BT$61)</f>
        <v>156316</v>
      </c>
      <c r="BU7" s="140">
        <f aca="true" t="shared" si="19" ref="BU7:BU38">SUM(BV7:BX7)</f>
        <v>1453179</v>
      </c>
      <c r="BV7" s="140">
        <f>SUM(BV$8:BV$61)</f>
        <v>77452</v>
      </c>
      <c r="BW7" s="140">
        <f>SUM(BW$8:BW$61)</f>
        <v>1169750</v>
      </c>
      <c r="BX7" s="140">
        <f>SUM(BX$8:BX$61)</f>
        <v>205977</v>
      </c>
      <c r="BY7" s="140">
        <f>SUM(BY$8:BY$61)</f>
        <v>15111</v>
      </c>
      <c r="BZ7" s="140">
        <f aca="true" t="shared" si="20" ref="BZ7:BZ38">SUM(CA7:CD7)</f>
        <v>2351896</v>
      </c>
      <c r="CA7" s="140">
        <f>SUM(CA$8:CA$61)</f>
        <v>871308</v>
      </c>
      <c r="CB7" s="140">
        <f>SUM(CB$8:CB$61)</f>
        <v>1154867</v>
      </c>
      <c r="CC7" s="140">
        <f>SUM(CC$8:CC$61)</f>
        <v>169867</v>
      </c>
      <c r="CD7" s="140">
        <f>SUM(CD$8:CD$61)</f>
        <v>155854</v>
      </c>
      <c r="CE7" s="140">
        <f>SUM(CE$8:CE$61)</f>
        <v>2981098</v>
      </c>
      <c r="CF7" s="140">
        <f>SUM(CF$8:CF$61)</f>
        <v>1382</v>
      </c>
      <c r="CG7" s="140">
        <f>SUM(CG$8:CG$61)</f>
        <v>248812</v>
      </c>
      <c r="CH7" s="140">
        <f aca="true" t="shared" si="21" ref="CH7:CH38">SUM(BG7,+BO7,+CG7)</f>
        <v>5809313</v>
      </c>
      <c r="CI7" s="140">
        <f aca="true" t="shared" si="22" ref="CI7:DJ7">SUM(AE7,+BG7)</f>
        <v>10506191</v>
      </c>
      <c r="CJ7" s="140">
        <f t="shared" si="22"/>
        <v>10463619</v>
      </c>
      <c r="CK7" s="140">
        <f t="shared" si="22"/>
        <v>126256</v>
      </c>
      <c r="CL7" s="140">
        <f t="shared" si="22"/>
        <v>8008372</v>
      </c>
      <c r="CM7" s="140">
        <f t="shared" si="22"/>
        <v>1994828</v>
      </c>
      <c r="CN7" s="140">
        <f t="shared" si="22"/>
        <v>334163</v>
      </c>
      <c r="CO7" s="140">
        <f t="shared" si="22"/>
        <v>42572</v>
      </c>
      <c r="CP7" s="140">
        <f t="shared" si="22"/>
        <v>446030</v>
      </c>
      <c r="CQ7" s="140">
        <f t="shared" si="22"/>
        <v>80150089</v>
      </c>
      <c r="CR7" s="140">
        <f t="shared" si="22"/>
        <v>23957264</v>
      </c>
      <c r="CS7" s="140">
        <f t="shared" si="22"/>
        <v>8118706</v>
      </c>
      <c r="CT7" s="140">
        <f t="shared" si="22"/>
        <v>13106812</v>
      </c>
      <c r="CU7" s="140">
        <f t="shared" si="22"/>
        <v>2243938</v>
      </c>
      <c r="CV7" s="140">
        <f t="shared" si="22"/>
        <v>487808</v>
      </c>
      <c r="CW7" s="140">
        <f t="shared" si="22"/>
        <v>18571561</v>
      </c>
      <c r="CX7" s="140">
        <f t="shared" si="22"/>
        <v>4842933</v>
      </c>
      <c r="CY7" s="140">
        <f t="shared" si="22"/>
        <v>12126945</v>
      </c>
      <c r="CZ7" s="140">
        <f t="shared" si="22"/>
        <v>1601683</v>
      </c>
      <c r="DA7" s="140">
        <f t="shared" si="22"/>
        <v>591369</v>
      </c>
      <c r="DB7" s="140">
        <f t="shared" si="22"/>
        <v>36996889</v>
      </c>
      <c r="DC7" s="140">
        <f t="shared" si="22"/>
        <v>16693274</v>
      </c>
      <c r="DD7" s="140">
        <f t="shared" si="22"/>
        <v>16923867</v>
      </c>
      <c r="DE7" s="140">
        <f t="shared" si="22"/>
        <v>1479972</v>
      </c>
      <c r="DF7" s="140">
        <f t="shared" si="22"/>
        <v>1899776</v>
      </c>
      <c r="DG7" s="140">
        <f t="shared" si="22"/>
        <v>12146400</v>
      </c>
      <c r="DH7" s="140">
        <f t="shared" si="22"/>
        <v>33006</v>
      </c>
      <c r="DI7" s="140">
        <f t="shared" si="22"/>
        <v>3661059</v>
      </c>
      <c r="DJ7" s="140">
        <f t="shared" si="22"/>
        <v>94317339</v>
      </c>
    </row>
    <row r="8" spans="1:114" s="136" customFormat="1" ht="13.5" customHeight="1">
      <c r="A8" s="119" t="s">
        <v>25</v>
      </c>
      <c r="B8" s="120" t="s">
        <v>324</v>
      </c>
      <c r="C8" s="119" t="s">
        <v>325</v>
      </c>
      <c r="D8" s="121">
        <f t="shared" si="0"/>
        <v>28602470</v>
      </c>
      <c r="E8" s="121">
        <f t="shared" si="1"/>
        <v>7330061</v>
      </c>
      <c r="F8" s="121">
        <v>9902</v>
      </c>
      <c r="G8" s="121">
        <v>8790</v>
      </c>
      <c r="H8" s="121">
        <v>0</v>
      </c>
      <c r="I8" s="121">
        <v>4199586</v>
      </c>
      <c r="J8" s="122" t="s">
        <v>472</v>
      </c>
      <c r="K8" s="121">
        <v>3111783</v>
      </c>
      <c r="L8" s="121">
        <v>21272409</v>
      </c>
      <c r="M8" s="121">
        <f t="shared" si="2"/>
        <v>1144808</v>
      </c>
      <c r="N8" s="121">
        <f t="shared" si="3"/>
        <v>125831</v>
      </c>
      <c r="O8" s="121">
        <v>0</v>
      </c>
      <c r="P8" s="121">
        <v>0</v>
      </c>
      <c r="Q8" s="121">
        <v>12000</v>
      </c>
      <c r="R8" s="121">
        <v>51133</v>
      </c>
      <c r="S8" s="122" t="s">
        <v>472</v>
      </c>
      <c r="T8" s="121">
        <v>62698</v>
      </c>
      <c r="U8" s="121">
        <v>1018977</v>
      </c>
      <c r="V8" s="121">
        <f aca="true" t="shared" si="23" ref="V8:V39">+SUM(D8,M8)</f>
        <v>29747278</v>
      </c>
      <c r="W8" s="121">
        <f aca="true" t="shared" si="24" ref="W8:W39">+SUM(E8,N8)</f>
        <v>7455892</v>
      </c>
      <c r="X8" s="121">
        <f aca="true" t="shared" si="25" ref="X8:X39">+SUM(F8,O8)</f>
        <v>9902</v>
      </c>
      <c r="Y8" s="121">
        <f aca="true" t="shared" si="26" ref="Y8:Y39">+SUM(G8,P8)</f>
        <v>8790</v>
      </c>
      <c r="Z8" s="121">
        <f aca="true" t="shared" si="27" ref="Z8:Z39">+SUM(H8,Q8)</f>
        <v>12000</v>
      </c>
      <c r="AA8" s="121">
        <f aca="true" t="shared" si="28" ref="AA8:AA39">+SUM(I8,R8)</f>
        <v>4250719</v>
      </c>
      <c r="AB8" s="122" t="str">
        <f t="shared" si="5"/>
        <v>-</v>
      </c>
      <c r="AC8" s="121">
        <f t="shared" si="6"/>
        <v>3174481</v>
      </c>
      <c r="AD8" s="121">
        <f t="shared" si="7"/>
        <v>22291386</v>
      </c>
      <c r="AE8" s="121">
        <f t="shared" si="8"/>
        <v>433401</v>
      </c>
      <c r="AF8" s="121">
        <f t="shared" si="9"/>
        <v>408848</v>
      </c>
      <c r="AG8" s="121">
        <v>0</v>
      </c>
      <c r="AH8" s="121">
        <v>273941</v>
      </c>
      <c r="AI8" s="121">
        <v>134907</v>
      </c>
      <c r="AJ8" s="121">
        <v>0</v>
      </c>
      <c r="AK8" s="121">
        <v>24553</v>
      </c>
      <c r="AL8" s="121">
        <v>0</v>
      </c>
      <c r="AM8" s="121">
        <f t="shared" si="10"/>
        <v>27409811</v>
      </c>
      <c r="AN8" s="121">
        <f t="shared" si="11"/>
        <v>11771730</v>
      </c>
      <c r="AO8" s="121">
        <v>3591464</v>
      </c>
      <c r="AP8" s="121">
        <v>7455197</v>
      </c>
      <c r="AQ8" s="121">
        <v>650703</v>
      </c>
      <c r="AR8" s="121">
        <v>74366</v>
      </c>
      <c r="AS8" s="121">
        <f t="shared" si="12"/>
        <v>9351143</v>
      </c>
      <c r="AT8" s="121">
        <v>3845594</v>
      </c>
      <c r="AU8" s="121">
        <v>5046778</v>
      </c>
      <c r="AV8" s="121">
        <v>458771</v>
      </c>
      <c r="AW8" s="121">
        <v>73679</v>
      </c>
      <c r="AX8" s="121">
        <f t="shared" si="13"/>
        <v>6202087</v>
      </c>
      <c r="AY8" s="121">
        <v>3044826</v>
      </c>
      <c r="AZ8" s="121">
        <v>3115141</v>
      </c>
      <c r="BA8" s="121">
        <v>42120</v>
      </c>
      <c r="BB8" s="121">
        <v>0</v>
      </c>
      <c r="BC8" s="121">
        <v>0</v>
      </c>
      <c r="BD8" s="121">
        <v>11172</v>
      </c>
      <c r="BE8" s="121">
        <v>759258</v>
      </c>
      <c r="BF8" s="121">
        <f t="shared" si="14"/>
        <v>28602470</v>
      </c>
      <c r="BG8" s="121">
        <f t="shared" si="15"/>
        <v>0</v>
      </c>
      <c r="BH8" s="121">
        <f t="shared" si="16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 t="shared" si="17"/>
        <v>1076044</v>
      </c>
      <c r="BP8" s="121">
        <f t="shared" si="18"/>
        <v>880753</v>
      </c>
      <c r="BQ8" s="121">
        <v>209514</v>
      </c>
      <c r="BR8" s="121">
        <v>514923</v>
      </c>
      <c r="BS8" s="121">
        <v>0</v>
      </c>
      <c r="BT8" s="121">
        <v>156316</v>
      </c>
      <c r="BU8" s="121">
        <f t="shared" si="19"/>
        <v>102489</v>
      </c>
      <c r="BV8" s="121">
        <v>21753</v>
      </c>
      <c r="BW8" s="121">
        <v>0</v>
      </c>
      <c r="BX8" s="121">
        <v>80736</v>
      </c>
      <c r="BY8" s="121">
        <v>9203</v>
      </c>
      <c r="BZ8" s="121">
        <f t="shared" si="20"/>
        <v>83599</v>
      </c>
      <c r="CA8" s="121">
        <v>0</v>
      </c>
      <c r="CB8" s="121">
        <v>0</v>
      </c>
      <c r="CC8" s="121">
        <v>83599</v>
      </c>
      <c r="CD8" s="121">
        <v>0</v>
      </c>
      <c r="CE8" s="121">
        <v>0</v>
      </c>
      <c r="CF8" s="121">
        <v>0</v>
      </c>
      <c r="CG8" s="121">
        <v>68764</v>
      </c>
      <c r="CH8" s="121">
        <f t="shared" si="21"/>
        <v>1144808</v>
      </c>
      <c r="CI8" s="121">
        <f aca="true" t="shared" si="29" ref="CI8:CI39">SUM(AE8,+BG8)</f>
        <v>433401</v>
      </c>
      <c r="CJ8" s="121">
        <f aca="true" t="shared" si="30" ref="CJ8:CJ39">SUM(AF8,+BH8)</f>
        <v>408848</v>
      </c>
      <c r="CK8" s="121">
        <f aca="true" t="shared" si="31" ref="CK8:CK39">SUM(AG8,+BI8)</f>
        <v>0</v>
      </c>
      <c r="CL8" s="121">
        <f aca="true" t="shared" si="32" ref="CL8:CL39">SUM(AH8,+BJ8)</f>
        <v>273941</v>
      </c>
      <c r="CM8" s="121">
        <f aca="true" t="shared" si="33" ref="CM8:CM39">SUM(AI8,+BK8)</f>
        <v>134907</v>
      </c>
      <c r="CN8" s="121">
        <f aca="true" t="shared" si="34" ref="CN8:CN39">SUM(AJ8,+BL8)</f>
        <v>0</v>
      </c>
      <c r="CO8" s="121">
        <f aca="true" t="shared" si="35" ref="CO8:CO39">SUM(AK8,+BM8)</f>
        <v>24553</v>
      </c>
      <c r="CP8" s="121">
        <f aca="true" t="shared" si="36" ref="CP8:CP39">SUM(AL8,+BN8)</f>
        <v>0</v>
      </c>
      <c r="CQ8" s="121">
        <f aca="true" t="shared" si="37" ref="CQ8:CQ39">SUM(AM8,+BO8)</f>
        <v>28485855</v>
      </c>
      <c r="CR8" s="121">
        <f aca="true" t="shared" si="38" ref="CR8:CR39">SUM(AN8,+BP8)</f>
        <v>12652483</v>
      </c>
      <c r="CS8" s="121">
        <f aca="true" t="shared" si="39" ref="CS8:CS39">SUM(AO8,+BQ8)</f>
        <v>3800978</v>
      </c>
      <c r="CT8" s="121">
        <f aca="true" t="shared" si="40" ref="CT8:CT39">SUM(AP8,+BR8)</f>
        <v>7970120</v>
      </c>
      <c r="CU8" s="121">
        <f aca="true" t="shared" si="41" ref="CU8:CU39">SUM(AQ8,+BS8)</f>
        <v>650703</v>
      </c>
      <c r="CV8" s="121">
        <f aca="true" t="shared" si="42" ref="CV8:CV39">SUM(AR8,+BT8)</f>
        <v>230682</v>
      </c>
      <c r="CW8" s="121">
        <f aca="true" t="shared" si="43" ref="CW8:CW39">SUM(AS8,+BU8)</f>
        <v>9453632</v>
      </c>
      <c r="CX8" s="121">
        <f aca="true" t="shared" si="44" ref="CX8:CX39">SUM(AT8,+BV8)</f>
        <v>3867347</v>
      </c>
      <c r="CY8" s="121">
        <f aca="true" t="shared" si="45" ref="CY8:CY39">SUM(AU8,+BW8)</f>
        <v>5046778</v>
      </c>
      <c r="CZ8" s="121">
        <f aca="true" t="shared" si="46" ref="CZ8:CZ39">SUM(AV8,+BX8)</f>
        <v>539507</v>
      </c>
      <c r="DA8" s="121">
        <f aca="true" t="shared" si="47" ref="DA8:DA39">SUM(AW8,+BY8)</f>
        <v>82882</v>
      </c>
      <c r="DB8" s="121">
        <f aca="true" t="shared" si="48" ref="DB8:DB39">SUM(AX8,+BZ8)</f>
        <v>6285686</v>
      </c>
      <c r="DC8" s="121">
        <f aca="true" t="shared" si="49" ref="DC8:DC39">SUM(AY8,+CA8)</f>
        <v>3044826</v>
      </c>
      <c r="DD8" s="121">
        <f aca="true" t="shared" si="50" ref="DD8:DD39">SUM(AZ8,+CB8)</f>
        <v>3115141</v>
      </c>
      <c r="DE8" s="121">
        <f aca="true" t="shared" si="51" ref="DE8:DE39">SUM(BA8,+CC8)</f>
        <v>125719</v>
      </c>
      <c r="DF8" s="121">
        <f aca="true" t="shared" si="52" ref="DF8:DF39">SUM(BB8,+CD8)</f>
        <v>0</v>
      </c>
      <c r="DG8" s="121">
        <f aca="true" t="shared" si="53" ref="DG8:DG39">SUM(BC8,+CE8)</f>
        <v>0</v>
      </c>
      <c r="DH8" s="121">
        <f aca="true" t="shared" si="54" ref="DH8:DH39">SUM(BD8,+CF8)</f>
        <v>11172</v>
      </c>
      <c r="DI8" s="121">
        <f aca="true" t="shared" si="55" ref="DI8:DI39">SUM(BE8,+CG8)</f>
        <v>828022</v>
      </c>
      <c r="DJ8" s="121">
        <f aca="true" t="shared" si="56" ref="DJ8:DJ39">SUM(BF8,+CH8)</f>
        <v>29747278</v>
      </c>
    </row>
    <row r="9" spans="1:114" s="136" customFormat="1" ht="13.5" customHeight="1">
      <c r="A9" s="119" t="s">
        <v>25</v>
      </c>
      <c r="B9" s="120" t="s">
        <v>326</v>
      </c>
      <c r="C9" s="119" t="s">
        <v>327</v>
      </c>
      <c r="D9" s="121">
        <f t="shared" si="0"/>
        <v>5069201</v>
      </c>
      <c r="E9" s="121">
        <f t="shared" si="1"/>
        <v>704588</v>
      </c>
      <c r="F9" s="121">
        <v>21929</v>
      </c>
      <c r="G9" s="121">
        <v>0</v>
      </c>
      <c r="H9" s="121">
        <v>26100</v>
      </c>
      <c r="I9" s="121">
        <v>446924</v>
      </c>
      <c r="J9" s="122" t="s">
        <v>472</v>
      </c>
      <c r="K9" s="121">
        <v>209635</v>
      </c>
      <c r="L9" s="121">
        <v>4364613</v>
      </c>
      <c r="M9" s="121">
        <f t="shared" si="2"/>
        <v>245494</v>
      </c>
      <c r="N9" s="121">
        <f t="shared" si="3"/>
        <v>2320</v>
      </c>
      <c r="O9" s="121">
        <v>0</v>
      </c>
      <c r="P9" s="121">
        <v>0</v>
      </c>
      <c r="Q9" s="121">
        <v>0</v>
      </c>
      <c r="R9" s="121">
        <v>2320</v>
      </c>
      <c r="S9" s="122" t="s">
        <v>472</v>
      </c>
      <c r="T9" s="121">
        <v>0</v>
      </c>
      <c r="U9" s="121">
        <v>243174</v>
      </c>
      <c r="V9" s="121">
        <f t="shared" si="23"/>
        <v>5314695</v>
      </c>
      <c r="W9" s="121">
        <f t="shared" si="24"/>
        <v>706908</v>
      </c>
      <c r="X9" s="121">
        <f t="shared" si="25"/>
        <v>21929</v>
      </c>
      <c r="Y9" s="121">
        <f t="shared" si="26"/>
        <v>0</v>
      </c>
      <c r="Z9" s="121">
        <f t="shared" si="27"/>
        <v>26100</v>
      </c>
      <c r="AA9" s="121">
        <f t="shared" si="28"/>
        <v>449244</v>
      </c>
      <c r="AB9" s="122" t="str">
        <f t="shared" si="5"/>
        <v>-</v>
      </c>
      <c r="AC9" s="121">
        <f t="shared" si="6"/>
        <v>209635</v>
      </c>
      <c r="AD9" s="121">
        <f t="shared" si="7"/>
        <v>4607787</v>
      </c>
      <c r="AE9" s="121">
        <f t="shared" si="8"/>
        <v>839068</v>
      </c>
      <c r="AF9" s="121">
        <f t="shared" si="9"/>
        <v>821049</v>
      </c>
      <c r="AG9" s="121">
        <v>1852</v>
      </c>
      <c r="AH9" s="121">
        <v>808579</v>
      </c>
      <c r="AI9" s="121">
        <v>10618</v>
      </c>
      <c r="AJ9" s="121">
        <v>0</v>
      </c>
      <c r="AK9" s="121">
        <v>18019</v>
      </c>
      <c r="AL9" s="121">
        <v>0</v>
      </c>
      <c r="AM9" s="121">
        <f t="shared" si="10"/>
        <v>4230133</v>
      </c>
      <c r="AN9" s="121">
        <f t="shared" si="11"/>
        <v>1671321</v>
      </c>
      <c r="AO9" s="121">
        <v>517582</v>
      </c>
      <c r="AP9" s="121">
        <v>695679</v>
      </c>
      <c r="AQ9" s="121">
        <v>400521</v>
      </c>
      <c r="AR9" s="121">
        <v>57539</v>
      </c>
      <c r="AS9" s="121">
        <f t="shared" si="12"/>
        <v>755422</v>
      </c>
      <c r="AT9" s="121">
        <v>175090</v>
      </c>
      <c r="AU9" s="121">
        <v>501890</v>
      </c>
      <c r="AV9" s="121">
        <v>78442</v>
      </c>
      <c r="AW9" s="121">
        <v>32255</v>
      </c>
      <c r="AX9" s="121">
        <f t="shared" si="13"/>
        <v>1771135</v>
      </c>
      <c r="AY9" s="121">
        <v>262085</v>
      </c>
      <c r="AZ9" s="121">
        <v>176250</v>
      </c>
      <c r="BA9" s="121">
        <v>0</v>
      </c>
      <c r="BB9" s="121">
        <v>1332800</v>
      </c>
      <c r="BC9" s="121">
        <v>0</v>
      </c>
      <c r="BD9" s="121">
        <v>0</v>
      </c>
      <c r="BE9" s="121">
        <v>0</v>
      </c>
      <c r="BF9" s="121">
        <f t="shared" si="14"/>
        <v>5069201</v>
      </c>
      <c r="BG9" s="121">
        <f t="shared" si="15"/>
        <v>19797</v>
      </c>
      <c r="BH9" s="121">
        <f t="shared" si="16"/>
        <v>19797</v>
      </c>
      <c r="BI9" s="121">
        <v>0</v>
      </c>
      <c r="BJ9" s="121">
        <v>19797</v>
      </c>
      <c r="BK9" s="121">
        <v>0</v>
      </c>
      <c r="BL9" s="121">
        <v>0</v>
      </c>
      <c r="BM9" s="121">
        <v>0</v>
      </c>
      <c r="BN9" s="121">
        <v>0</v>
      </c>
      <c r="BO9" s="121">
        <f t="shared" si="17"/>
        <v>225697</v>
      </c>
      <c r="BP9" s="121">
        <f t="shared" si="18"/>
        <v>58661</v>
      </c>
      <c r="BQ9" s="121">
        <v>35509</v>
      </c>
      <c r="BR9" s="121">
        <v>0</v>
      </c>
      <c r="BS9" s="121">
        <v>23152</v>
      </c>
      <c r="BT9" s="121">
        <v>0</v>
      </c>
      <c r="BU9" s="121">
        <f t="shared" si="19"/>
        <v>167036</v>
      </c>
      <c r="BV9" s="121">
        <v>0</v>
      </c>
      <c r="BW9" s="121">
        <v>167036</v>
      </c>
      <c r="BX9" s="121">
        <v>0</v>
      </c>
      <c r="BY9" s="121">
        <v>0</v>
      </c>
      <c r="BZ9" s="121">
        <f t="shared" si="20"/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 t="shared" si="21"/>
        <v>245494</v>
      </c>
      <c r="CI9" s="121">
        <f t="shared" si="29"/>
        <v>858865</v>
      </c>
      <c r="CJ9" s="121">
        <f t="shared" si="30"/>
        <v>840846</v>
      </c>
      <c r="CK9" s="121">
        <f t="shared" si="31"/>
        <v>1852</v>
      </c>
      <c r="CL9" s="121">
        <f t="shared" si="32"/>
        <v>828376</v>
      </c>
      <c r="CM9" s="121">
        <f t="shared" si="33"/>
        <v>10618</v>
      </c>
      <c r="CN9" s="121">
        <f t="shared" si="34"/>
        <v>0</v>
      </c>
      <c r="CO9" s="121">
        <f t="shared" si="35"/>
        <v>18019</v>
      </c>
      <c r="CP9" s="121">
        <f t="shared" si="36"/>
        <v>0</v>
      </c>
      <c r="CQ9" s="121">
        <f t="shared" si="37"/>
        <v>4455830</v>
      </c>
      <c r="CR9" s="121">
        <f t="shared" si="38"/>
        <v>1729982</v>
      </c>
      <c r="CS9" s="121">
        <f t="shared" si="39"/>
        <v>553091</v>
      </c>
      <c r="CT9" s="121">
        <f t="shared" si="40"/>
        <v>695679</v>
      </c>
      <c r="CU9" s="121">
        <f t="shared" si="41"/>
        <v>423673</v>
      </c>
      <c r="CV9" s="121">
        <f t="shared" si="42"/>
        <v>57539</v>
      </c>
      <c r="CW9" s="121">
        <f t="shared" si="43"/>
        <v>922458</v>
      </c>
      <c r="CX9" s="121">
        <f t="shared" si="44"/>
        <v>175090</v>
      </c>
      <c r="CY9" s="121">
        <f t="shared" si="45"/>
        <v>668926</v>
      </c>
      <c r="CZ9" s="121">
        <f t="shared" si="46"/>
        <v>78442</v>
      </c>
      <c r="DA9" s="121">
        <f t="shared" si="47"/>
        <v>32255</v>
      </c>
      <c r="DB9" s="121">
        <f t="shared" si="48"/>
        <v>1771135</v>
      </c>
      <c r="DC9" s="121">
        <f t="shared" si="49"/>
        <v>262085</v>
      </c>
      <c r="DD9" s="121">
        <f t="shared" si="50"/>
        <v>176250</v>
      </c>
      <c r="DE9" s="121">
        <f t="shared" si="51"/>
        <v>0</v>
      </c>
      <c r="DF9" s="121">
        <f t="shared" si="52"/>
        <v>1332800</v>
      </c>
      <c r="DG9" s="121">
        <f t="shared" si="53"/>
        <v>0</v>
      </c>
      <c r="DH9" s="121">
        <f t="shared" si="54"/>
        <v>0</v>
      </c>
      <c r="DI9" s="121">
        <f t="shared" si="55"/>
        <v>0</v>
      </c>
      <c r="DJ9" s="121">
        <f t="shared" si="56"/>
        <v>5314695</v>
      </c>
    </row>
    <row r="10" spans="1:114" s="136" customFormat="1" ht="13.5" customHeight="1">
      <c r="A10" s="119" t="s">
        <v>25</v>
      </c>
      <c r="B10" s="120" t="s">
        <v>336</v>
      </c>
      <c r="C10" s="119" t="s">
        <v>337</v>
      </c>
      <c r="D10" s="121">
        <f t="shared" si="0"/>
        <v>3707287</v>
      </c>
      <c r="E10" s="121">
        <f t="shared" si="1"/>
        <v>1428611</v>
      </c>
      <c r="F10" s="121">
        <v>0</v>
      </c>
      <c r="G10" s="121">
        <v>0</v>
      </c>
      <c r="H10" s="121">
        <v>0</v>
      </c>
      <c r="I10" s="121">
        <v>423795</v>
      </c>
      <c r="J10" s="122" t="s">
        <v>472</v>
      </c>
      <c r="K10" s="121">
        <v>1004816</v>
      </c>
      <c r="L10" s="121">
        <v>2278676</v>
      </c>
      <c r="M10" s="121">
        <f t="shared" si="2"/>
        <v>350234</v>
      </c>
      <c r="N10" s="121">
        <f t="shared" si="3"/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472</v>
      </c>
      <c r="T10" s="121">
        <v>0</v>
      </c>
      <c r="U10" s="121">
        <v>350234</v>
      </c>
      <c r="V10" s="121">
        <f t="shared" si="23"/>
        <v>4057521</v>
      </c>
      <c r="W10" s="121">
        <f t="shared" si="24"/>
        <v>1428611</v>
      </c>
      <c r="X10" s="121">
        <f t="shared" si="25"/>
        <v>0</v>
      </c>
      <c r="Y10" s="121">
        <f t="shared" si="26"/>
        <v>0</v>
      </c>
      <c r="Z10" s="121">
        <f t="shared" si="27"/>
        <v>0</v>
      </c>
      <c r="AA10" s="121">
        <f t="shared" si="28"/>
        <v>423795</v>
      </c>
      <c r="AB10" s="122" t="str">
        <f t="shared" si="5"/>
        <v>-</v>
      </c>
      <c r="AC10" s="121">
        <f t="shared" si="6"/>
        <v>1004816</v>
      </c>
      <c r="AD10" s="121">
        <f t="shared" si="7"/>
        <v>2628910</v>
      </c>
      <c r="AE10" s="121">
        <f t="shared" si="8"/>
        <v>0</v>
      </c>
      <c r="AF10" s="121">
        <f t="shared" si="9"/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 t="shared" si="10"/>
        <v>3522539</v>
      </c>
      <c r="AN10" s="121">
        <f t="shared" si="11"/>
        <v>1157050</v>
      </c>
      <c r="AO10" s="121">
        <v>173543</v>
      </c>
      <c r="AP10" s="121">
        <v>667457</v>
      </c>
      <c r="AQ10" s="121">
        <v>286190</v>
      </c>
      <c r="AR10" s="121">
        <v>29860</v>
      </c>
      <c r="AS10" s="121">
        <f t="shared" si="12"/>
        <v>726811</v>
      </c>
      <c r="AT10" s="121">
        <v>75122</v>
      </c>
      <c r="AU10" s="121">
        <v>589769</v>
      </c>
      <c r="AV10" s="121">
        <v>61920</v>
      </c>
      <c r="AW10" s="121">
        <v>2894</v>
      </c>
      <c r="AX10" s="121">
        <f t="shared" si="13"/>
        <v>1635784</v>
      </c>
      <c r="AY10" s="121">
        <v>321424</v>
      </c>
      <c r="AZ10" s="121">
        <v>1284442</v>
      </c>
      <c r="BA10" s="121">
        <v>29918</v>
      </c>
      <c r="BB10" s="121">
        <v>0</v>
      </c>
      <c r="BC10" s="121">
        <v>0</v>
      </c>
      <c r="BD10" s="121">
        <v>0</v>
      </c>
      <c r="BE10" s="121">
        <v>184748</v>
      </c>
      <c r="BF10" s="121">
        <f t="shared" si="14"/>
        <v>3707287</v>
      </c>
      <c r="BG10" s="121">
        <f t="shared" si="15"/>
        <v>0</v>
      </c>
      <c r="BH10" s="121">
        <f t="shared" si="16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 t="shared" si="17"/>
        <v>342893</v>
      </c>
      <c r="BP10" s="121">
        <f t="shared" si="18"/>
        <v>100046</v>
      </c>
      <c r="BQ10" s="121">
        <v>16674</v>
      </c>
      <c r="BR10" s="121">
        <v>0</v>
      </c>
      <c r="BS10" s="121">
        <v>83372</v>
      </c>
      <c r="BT10" s="121">
        <v>0</v>
      </c>
      <c r="BU10" s="121">
        <f t="shared" si="19"/>
        <v>228863</v>
      </c>
      <c r="BV10" s="121">
        <v>6291</v>
      </c>
      <c r="BW10" s="121">
        <v>222572</v>
      </c>
      <c r="BX10" s="121">
        <v>0</v>
      </c>
      <c r="BY10" s="121">
        <v>0</v>
      </c>
      <c r="BZ10" s="121">
        <f t="shared" si="20"/>
        <v>13984</v>
      </c>
      <c r="CA10" s="121">
        <v>0</v>
      </c>
      <c r="CB10" s="121">
        <v>13984</v>
      </c>
      <c r="CC10" s="121">
        <v>0</v>
      </c>
      <c r="CD10" s="121">
        <v>0</v>
      </c>
      <c r="CE10" s="121">
        <v>0</v>
      </c>
      <c r="CF10" s="121">
        <v>0</v>
      </c>
      <c r="CG10" s="121">
        <v>7341</v>
      </c>
      <c r="CH10" s="121">
        <f t="shared" si="21"/>
        <v>350234</v>
      </c>
      <c r="CI10" s="121">
        <f t="shared" si="29"/>
        <v>0</v>
      </c>
      <c r="CJ10" s="121">
        <f t="shared" si="30"/>
        <v>0</v>
      </c>
      <c r="CK10" s="121">
        <f t="shared" si="31"/>
        <v>0</v>
      </c>
      <c r="CL10" s="121">
        <f t="shared" si="32"/>
        <v>0</v>
      </c>
      <c r="CM10" s="121">
        <f t="shared" si="33"/>
        <v>0</v>
      </c>
      <c r="CN10" s="121">
        <f t="shared" si="34"/>
        <v>0</v>
      </c>
      <c r="CO10" s="121">
        <f t="shared" si="35"/>
        <v>0</v>
      </c>
      <c r="CP10" s="121">
        <f t="shared" si="36"/>
        <v>0</v>
      </c>
      <c r="CQ10" s="121">
        <f t="shared" si="37"/>
        <v>3865432</v>
      </c>
      <c r="CR10" s="121">
        <f t="shared" si="38"/>
        <v>1257096</v>
      </c>
      <c r="CS10" s="121">
        <f t="shared" si="39"/>
        <v>190217</v>
      </c>
      <c r="CT10" s="121">
        <f t="shared" si="40"/>
        <v>667457</v>
      </c>
      <c r="CU10" s="121">
        <f t="shared" si="41"/>
        <v>369562</v>
      </c>
      <c r="CV10" s="121">
        <f t="shared" si="42"/>
        <v>29860</v>
      </c>
      <c r="CW10" s="121">
        <f t="shared" si="43"/>
        <v>955674</v>
      </c>
      <c r="CX10" s="121">
        <f t="shared" si="44"/>
        <v>81413</v>
      </c>
      <c r="CY10" s="121">
        <f t="shared" si="45"/>
        <v>812341</v>
      </c>
      <c r="CZ10" s="121">
        <f t="shared" si="46"/>
        <v>61920</v>
      </c>
      <c r="DA10" s="121">
        <f t="shared" si="47"/>
        <v>2894</v>
      </c>
      <c r="DB10" s="121">
        <f t="shared" si="48"/>
        <v>1649768</v>
      </c>
      <c r="DC10" s="121">
        <f t="shared" si="49"/>
        <v>321424</v>
      </c>
      <c r="DD10" s="121">
        <f t="shared" si="50"/>
        <v>1298426</v>
      </c>
      <c r="DE10" s="121">
        <f t="shared" si="51"/>
        <v>29918</v>
      </c>
      <c r="DF10" s="121">
        <f t="shared" si="52"/>
        <v>0</v>
      </c>
      <c r="DG10" s="121">
        <f t="shared" si="53"/>
        <v>0</v>
      </c>
      <c r="DH10" s="121">
        <f t="shared" si="54"/>
        <v>0</v>
      </c>
      <c r="DI10" s="121">
        <f t="shared" si="55"/>
        <v>192089</v>
      </c>
      <c r="DJ10" s="121">
        <f t="shared" si="56"/>
        <v>4057521</v>
      </c>
    </row>
    <row r="11" spans="1:114" s="136" customFormat="1" ht="13.5" customHeight="1">
      <c r="A11" s="119" t="s">
        <v>25</v>
      </c>
      <c r="B11" s="120" t="s">
        <v>442</v>
      </c>
      <c r="C11" s="119" t="s">
        <v>443</v>
      </c>
      <c r="D11" s="121">
        <f t="shared" si="0"/>
        <v>5757195</v>
      </c>
      <c r="E11" s="121">
        <f t="shared" si="1"/>
        <v>3087272</v>
      </c>
      <c r="F11" s="121">
        <v>1113609</v>
      </c>
      <c r="G11" s="121">
        <v>0</v>
      </c>
      <c r="H11" s="121">
        <v>1187100</v>
      </c>
      <c r="I11" s="121">
        <v>517792</v>
      </c>
      <c r="J11" s="122" t="s">
        <v>472</v>
      </c>
      <c r="K11" s="121">
        <v>268771</v>
      </c>
      <c r="L11" s="121">
        <v>2669923</v>
      </c>
      <c r="M11" s="121">
        <f t="shared" si="2"/>
        <v>222231</v>
      </c>
      <c r="N11" s="121">
        <f t="shared" si="3"/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472</v>
      </c>
      <c r="T11" s="121">
        <v>0</v>
      </c>
      <c r="U11" s="121">
        <v>222231</v>
      </c>
      <c r="V11" s="121">
        <f t="shared" si="23"/>
        <v>5979426</v>
      </c>
      <c r="W11" s="121">
        <f t="shared" si="24"/>
        <v>3087272</v>
      </c>
      <c r="X11" s="121">
        <f t="shared" si="25"/>
        <v>1113609</v>
      </c>
      <c r="Y11" s="121">
        <f t="shared" si="26"/>
        <v>0</v>
      </c>
      <c r="Z11" s="121">
        <f t="shared" si="27"/>
        <v>1187100</v>
      </c>
      <c r="AA11" s="121">
        <f t="shared" si="28"/>
        <v>517792</v>
      </c>
      <c r="AB11" s="122" t="str">
        <f t="shared" si="5"/>
        <v>-</v>
      </c>
      <c r="AC11" s="121">
        <f t="shared" si="6"/>
        <v>268771</v>
      </c>
      <c r="AD11" s="121">
        <f t="shared" si="7"/>
        <v>2892154</v>
      </c>
      <c r="AE11" s="121">
        <f t="shared" si="8"/>
        <v>2870288</v>
      </c>
      <c r="AF11" s="121">
        <f t="shared" si="9"/>
        <v>2870288</v>
      </c>
      <c r="AG11" s="121">
        <v>0</v>
      </c>
      <c r="AH11" s="121">
        <v>2621092</v>
      </c>
      <c r="AI11" s="121">
        <v>111990</v>
      </c>
      <c r="AJ11" s="121">
        <v>137206</v>
      </c>
      <c r="AK11" s="121">
        <v>0</v>
      </c>
      <c r="AL11" s="121">
        <v>0</v>
      </c>
      <c r="AM11" s="121">
        <f t="shared" si="10"/>
        <v>2886907</v>
      </c>
      <c r="AN11" s="121">
        <f t="shared" si="11"/>
        <v>877876</v>
      </c>
      <c r="AO11" s="121">
        <v>172941</v>
      </c>
      <c r="AP11" s="121">
        <v>575227</v>
      </c>
      <c r="AQ11" s="121">
        <v>129708</v>
      </c>
      <c r="AR11" s="121">
        <v>0</v>
      </c>
      <c r="AS11" s="121">
        <f t="shared" si="12"/>
        <v>571590</v>
      </c>
      <c r="AT11" s="121">
        <v>35151</v>
      </c>
      <c r="AU11" s="121">
        <v>245727</v>
      </c>
      <c r="AV11" s="121">
        <v>290712</v>
      </c>
      <c r="AW11" s="121">
        <v>12616</v>
      </c>
      <c r="AX11" s="121">
        <f t="shared" si="13"/>
        <v>1424825</v>
      </c>
      <c r="AY11" s="121">
        <v>738222</v>
      </c>
      <c r="AZ11" s="121">
        <v>597898</v>
      </c>
      <c r="BA11" s="121">
        <v>42636</v>
      </c>
      <c r="BB11" s="121">
        <v>46069</v>
      </c>
      <c r="BC11" s="121">
        <v>0</v>
      </c>
      <c r="BD11" s="121">
        <v>0</v>
      </c>
      <c r="BE11" s="121">
        <v>0</v>
      </c>
      <c r="BF11" s="121">
        <f t="shared" si="14"/>
        <v>5757195</v>
      </c>
      <c r="BG11" s="121">
        <f t="shared" si="15"/>
        <v>0</v>
      </c>
      <c r="BH11" s="121">
        <f t="shared" si="16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 t="shared" si="17"/>
        <v>222073</v>
      </c>
      <c r="BP11" s="121">
        <f t="shared" si="18"/>
        <v>23837</v>
      </c>
      <c r="BQ11" s="121">
        <v>23837</v>
      </c>
      <c r="BR11" s="121">
        <v>0</v>
      </c>
      <c r="BS11" s="121">
        <v>0</v>
      </c>
      <c r="BT11" s="121">
        <v>0</v>
      </c>
      <c r="BU11" s="121">
        <f t="shared" si="19"/>
        <v>120893</v>
      </c>
      <c r="BV11" s="121">
        <v>0</v>
      </c>
      <c r="BW11" s="121">
        <v>767</v>
      </c>
      <c r="BX11" s="121">
        <v>120126</v>
      </c>
      <c r="BY11" s="121">
        <v>0</v>
      </c>
      <c r="BZ11" s="121">
        <f t="shared" si="20"/>
        <v>77343</v>
      </c>
      <c r="CA11" s="121">
        <v>0</v>
      </c>
      <c r="CB11" s="121">
        <v>0</v>
      </c>
      <c r="CC11" s="121">
        <v>77343</v>
      </c>
      <c r="CD11" s="121">
        <v>0</v>
      </c>
      <c r="CE11" s="121">
        <v>0</v>
      </c>
      <c r="CF11" s="121">
        <v>0</v>
      </c>
      <c r="CG11" s="121">
        <v>158</v>
      </c>
      <c r="CH11" s="121">
        <f t="shared" si="21"/>
        <v>222231</v>
      </c>
      <c r="CI11" s="121">
        <f t="shared" si="29"/>
        <v>2870288</v>
      </c>
      <c r="CJ11" s="121">
        <f t="shared" si="30"/>
        <v>2870288</v>
      </c>
      <c r="CK11" s="121">
        <f t="shared" si="31"/>
        <v>0</v>
      </c>
      <c r="CL11" s="121">
        <f t="shared" si="32"/>
        <v>2621092</v>
      </c>
      <c r="CM11" s="121">
        <f t="shared" si="33"/>
        <v>111990</v>
      </c>
      <c r="CN11" s="121">
        <f t="shared" si="34"/>
        <v>137206</v>
      </c>
      <c r="CO11" s="121">
        <f t="shared" si="35"/>
        <v>0</v>
      </c>
      <c r="CP11" s="121">
        <f t="shared" si="36"/>
        <v>0</v>
      </c>
      <c r="CQ11" s="121">
        <f t="shared" si="37"/>
        <v>3108980</v>
      </c>
      <c r="CR11" s="121">
        <f t="shared" si="38"/>
        <v>901713</v>
      </c>
      <c r="CS11" s="121">
        <f t="shared" si="39"/>
        <v>196778</v>
      </c>
      <c r="CT11" s="121">
        <f t="shared" si="40"/>
        <v>575227</v>
      </c>
      <c r="CU11" s="121">
        <f t="shared" si="41"/>
        <v>129708</v>
      </c>
      <c r="CV11" s="121">
        <f t="shared" si="42"/>
        <v>0</v>
      </c>
      <c r="CW11" s="121">
        <f t="shared" si="43"/>
        <v>692483</v>
      </c>
      <c r="CX11" s="121">
        <f t="shared" si="44"/>
        <v>35151</v>
      </c>
      <c r="CY11" s="121">
        <f t="shared" si="45"/>
        <v>246494</v>
      </c>
      <c r="CZ11" s="121">
        <f t="shared" si="46"/>
        <v>410838</v>
      </c>
      <c r="DA11" s="121">
        <f t="shared" si="47"/>
        <v>12616</v>
      </c>
      <c r="DB11" s="121">
        <f t="shared" si="48"/>
        <v>1502168</v>
      </c>
      <c r="DC11" s="121">
        <f t="shared" si="49"/>
        <v>738222</v>
      </c>
      <c r="DD11" s="121">
        <f t="shared" si="50"/>
        <v>597898</v>
      </c>
      <c r="DE11" s="121">
        <f t="shared" si="51"/>
        <v>119979</v>
      </c>
      <c r="DF11" s="121">
        <f t="shared" si="52"/>
        <v>46069</v>
      </c>
      <c r="DG11" s="121">
        <f t="shared" si="53"/>
        <v>0</v>
      </c>
      <c r="DH11" s="121">
        <f t="shared" si="54"/>
        <v>0</v>
      </c>
      <c r="DI11" s="121">
        <f t="shared" si="55"/>
        <v>158</v>
      </c>
      <c r="DJ11" s="121">
        <f t="shared" si="56"/>
        <v>5979426</v>
      </c>
    </row>
    <row r="12" spans="1:114" s="136" customFormat="1" ht="13.5" customHeight="1">
      <c r="A12" s="119" t="s">
        <v>25</v>
      </c>
      <c r="B12" s="120" t="s">
        <v>354</v>
      </c>
      <c r="C12" s="119" t="s">
        <v>355</v>
      </c>
      <c r="D12" s="121">
        <f t="shared" si="0"/>
        <v>707653</v>
      </c>
      <c r="E12" s="121">
        <f t="shared" si="1"/>
        <v>52412</v>
      </c>
      <c r="F12" s="121">
        <v>0</v>
      </c>
      <c r="G12" s="121">
        <v>0</v>
      </c>
      <c r="H12" s="121">
        <v>0</v>
      </c>
      <c r="I12" s="121">
        <v>12569</v>
      </c>
      <c r="J12" s="122" t="s">
        <v>472</v>
      </c>
      <c r="K12" s="121">
        <v>39843</v>
      </c>
      <c r="L12" s="121">
        <v>655241</v>
      </c>
      <c r="M12" s="121">
        <f t="shared" si="2"/>
        <v>264634</v>
      </c>
      <c r="N12" s="121">
        <f t="shared" si="3"/>
        <v>36086</v>
      </c>
      <c r="O12" s="121">
        <v>0</v>
      </c>
      <c r="P12" s="121">
        <v>0</v>
      </c>
      <c r="Q12" s="121">
        <v>0</v>
      </c>
      <c r="R12" s="121">
        <v>36086</v>
      </c>
      <c r="S12" s="122" t="s">
        <v>472</v>
      </c>
      <c r="T12" s="121">
        <v>0</v>
      </c>
      <c r="U12" s="121">
        <v>228548</v>
      </c>
      <c r="V12" s="121">
        <f t="shared" si="23"/>
        <v>972287</v>
      </c>
      <c r="W12" s="121">
        <f t="shared" si="24"/>
        <v>88498</v>
      </c>
      <c r="X12" s="121">
        <f t="shared" si="25"/>
        <v>0</v>
      </c>
      <c r="Y12" s="121">
        <f t="shared" si="26"/>
        <v>0</v>
      </c>
      <c r="Z12" s="121">
        <f t="shared" si="27"/>
        <v>0</v>
      </c>
      <c r="AA12" s="121">
        <f t="shared" si="28"/>
        <v>48655</v>
      </c>
      <c r="AB12" s="122" t="str">
        <f t="shared" si="5"/>
        <v>-</v>
      </c>
      <c r="AC12" s="121">
        <f t="shared" si="6"/>
        <v>39843</v>
      </c>
      <c r="AD12" s="121">
        <f t="shared" si="7"/>
        <v>883789</v>
      </c>
      <c r="AE12" s="121">
        <f t="shared" si="8"/>
        <v>0</v>
      </c>
      <c r="AF12" s="121">
        <f t="shared" si="9"/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 t="shared" si="10"/>
        <v>448644</v>
      </c>
      <c r="AN12" s="121">
        <f t="shared" si="11"/>
        <v>159322</v>
      </c>
      <c r="AO12" s="121">
        <v>39201</v>
      </c>
      <c r="AP12" s="121">
        <v>120121</v>
      </c>
      <c r="AQ12" s="121">
        <v>0</v>
      </c>
      <c r="AR12" s="121">
        <v>0</v>
      </c>
      <c r="AS12" s="121">
        <f t="shared" si="12"/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 t="shared" si="13"/>
        <v>289322</v>
      </c>
      <c r="AY12" s="121">
        <v>269192</v>
      </c>
      <c r="AZ12" s="121">
        <v>20130</v>
      </c>
      <c r="BA12" s="121">
        <v>0</v>
      </c>
      <c r="BB12" s="121">
        <v>0</v>
      </c>
      <c r="BC12" s="121">
        <v>223215</v>
      </c>
      <c r="BD12" s="121">
        <v>0</v>
      </c>
      <c r="BE12" s="121">
        <v>35794</v>
      </c>
      <c r="BF12" s="121">
        <f t="shared" si="14"/>
        <v>484438</v>
      </c>
      <c r="BG12" s="121">
        <f t="shared" si="15"/>
        <v>0</v>
      </c>
      <c r="BH12" s="121">
        <f t="shared" si="16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 t="shared" si="17"/>
        <v>264284</v>
      </c>
      <c r="BP12" s="121">
        <f t="shared" si="18"/>
        <v>58312</v>
      </c>
      <c r="BQ12" s="121">
        <v>19906</v>
      </c>
      <c r="BR12" s="121">
        <v>0</v>
      </c>
      <c r="BS12" s="121">
        <v>38406</v>
      </c>
      <c r="BT12" s="121">
        <v>0</v>
      </c>
      <c r="BU12" s="121">
        <f t="shared" si="19"/>
        <v>134040</v>
      </c>
      <c r="BV12" s="121">
        <v>0</v>
      </c>
      <c r="BW12" s="121">
        <v>134040</v>
      </c>
      <c r="BX12" s="121">
        <v>0</v>
      </c>
      <c r="BY12" s="121">
        <v>0</v>
      </c>
      <c r="BZ12" s="121">
        <f t="shared" si="20"/>
        <v>71932</v>
      </c>
      <c r="CA12" s="121">
        <v>51465</v>
      </c>
      <c r="CB12" s="121">
        <v>20467</v>
      </c>
      <c r="CC12" s="121">
        <v>0</v>
      </c>
      <c r="CD12" s="121">
        <v>0</v>
      </c>
      <c r="CE12" s="121">
        <v>0</v>
      </c>
      <c r="CF12" s="121">
        <v>0</v>
      </c>
      <c r="CG12" s="121">
        <v>350</v>
      </c>
      <c r="CH12" s="121">
        <f t="shared" si="21"/>
        <v>264634</v>
      </c>
      <c r="CI12" s="121">
        <f t="shared" si="29"/>
        <v>0</v>
      </c>
      <c r="CJ12" s="121">
        <f t="shared" si="30"/>
        <v>0</v>
      </c>
      <c r="CK12" s="121">
        <f t="shared" si="31"/>
        <v>0</v>
      </c>
      <c r="CL12" s="121">
        <f t="shared" si="32"/>
        <v>0</v>
      </c>
      <c r="CM12" s="121">
        <f t="shared" si="33"/>
        <v>0</v>
      </c>
      <c r="CN12" s="121">
        <f t="shared" si="34"/>
        <v>0</v>
      </c>
      <c r="CO12" s="121">
        <f t="shared" si="35"/>
        <v>0</v>
      </c>
      <c r="CP12" s="121">
        <f t="shared" si="36"/>
        <v>0</v>
      </c>
      <c r="CQ12" s="121">
        <f t="shared" si="37"/>
        <v>712928</v>
      </c>
      <c r="CR12" s="121">
        <f t="shared" si="38"/>
        <v>217634</v>
      </c>
      <c r="CS12" s="121">
        <f t="shared" si="39"/>
        <v>59107</v>
      </c>
      <c r="CT12" s="121">
        <f t="shared" si="40"/>
        <v>120121</v>
      </c>
      <c r="CU12" s="121">
        <f t="shared" si="41"/>
        <v>38406</v>
      </c>
      <c r="CV12" s="121">
        <f t="shared" si="42"/>
        <v>0</v>
      </c>
      <c r="CW12" s="121">
        <f t="shared" si="43"/>
        <v>134040</v>
      </c>
      <c r="CX12" s="121">
        <f t="shared" si="44"/>
        <v>0</v>
      </c>
      <c r="CY12" s="121">
        <f t="shared" si="45"/>
        <v>134040</v>
      </c>
      <c r="CZ12" s="121">
        <f t="shared" si="46"/>
        <v>0</v>
      </c>
      <c r="DA12" s="121">
        <f t="shared" si="47"/>
        <v>0</v>
      </c>
      <c r="DB12" s="121">
        <f t="shared" si="48"/>
        <v>361254</v>
      </c>
      <c r="DC12" s="121">
        <f t="shared" si="49"/>
        <v>320657</v>
      </c>
      <c r="DD12" s="121">
        <f t="shared" si="50"/>
        <v>40597</v>
      </c>
      <c r="DE12" s="121">
        <f t="shared" si="51"/>
        <v>0</v>
      </c>
      <c r="DF12" s="121">
        <f t="shared" si="52"/>
        <v>0</v>
      </c>
      <c r="DG12" s="121">
        <f t="shared" si="53"/>
        <v>223215</v>
      </c>
      <c r="DH12" s="121">
        <f t="shared" si="54"/>
        <v>0</v>
      </c>
      <c r="DI12" s="121">
        <f t="shared" si="55"/>
        <v>36144</v>
      </c>
      <c r="DJ12" s="121">
        <f t="shared" si="56"/>
        <v>749072</v>
      </c>
    </row>
    <row r="13" spans="1:114" s="136" customFormat="1" ht="13.5" customHeight="1">
      <c r="A13" s="119" t="s">
        <v>25</v>
      </c>
      <c r="B13" s="120" t="s">
        <v>458</v>
      </c>
      <c r="C13" s="119" t="s">
        <v>459</v>
      </c>
      <c r="D13" s="121">
        <f t="shared" si="0"/>
        <v>1358994</v>
      </c>
      <c r="E13" s="121">
        <f t="shared" si="1"/>
        <v>228416</v>
      </c>
      <c r="F13" s="121">
        <v>0</v>
      </c>
      <c r="G13" s="121">
        <v>0</v>
      </c>
      <c r="H13" s="121">
        <v>0</v>
      </c>
      <c r="I13" s="121">
        <v>117012</v>
      </c>
      <c r="J13" s="122" t="s">
        <v>472</v>
      </c>
      <c r="K13" s="121">
        <v>111404</v>
      </c>
      <c r="L13" s="121">
        <v>1130578</v>
      </c>
      <c r="M13" s="121">
        <f t="shared" si="2"/>
        <v>144485</v>
      </c>
      <c r="N13" s="121">
        <f t="shared" si="3"/>
        <v>12030</v>
      </c>
      <c r="O13" s="121">
        <v>0</v>
      </c>
      <c r="P13" s="121">
        <v>0</v>
      </c>
      <c r="Q13" s="121">
        <v>0</v>
      </c>
      <c r="R13" s="121">
        <v>12030</v>
      </c>
      <c r="S13" s="122" t="s">
        <v>472</v>
      </c>
      <c r="T13" s="121">
        <v>0</v>
      </c>
      <c r="U13" s="121">
        <v>132455</v>
      </c>
      <c r="V13" s="121">
        <f t="shared" si="23"/>
        <v>1503479</v>
      </c>
      <c r="W13" s="121">
        <f t="shared" si="24"/>
        <v>240446</v>
      </c>
      <c r="X13" s="121">
        <f t="shared" si="25"/>
        <v>0</v>
      </c>
      <c r="Y13" s="121">
        <f t="shared" si="26"/>
        <v>0</v>
      </c>
      <c r="Z13" s="121">
        <f t="shared" si="27"/>
        <v>0</v>
      </c>
      <c r="AA13" s="121">
        <f t="shared" si="28"/>
        <v>129042</v>
      </c>
      <c r="AB13" s="122" t="str">
        <f t="shared" si="5"/>
        <v>-</v>
      </c>
      <c r="AC13" s="121">
        <f t="shared" si="6"/>
        <v>111404</v>
      </c>
      <c r="AD13" s="121">
        <f t="shared" si="7"/>
        <v>1263033</v>
      </c>
      <c r="AE13" s="121">
        <f t="shared" si="8"/>
        <v>179988</v>
      </c>
      <c r="AF13" s="121">
        <f t="shared" si="9"/>
        <v>179988</v>
      </c>
      <c r="AG13" s="121">
        <v>0</v>
      </c>
      <c r="AH13" s="121">
        <v>173378</v>
      </c>
      <c r="AI13" s="121">
        <v>6610</v>
      </c>
      <c r="AJ13" s="121">
        <v>0</v>
      </c>
      <c r="AK13" s="121">
        <v>0</v>
      </c>
      <c r="AL13" s="121">
        <v>0</v>
      </c>
      <c r="AM13" s="121">
        <f t="shared" si="10"/>
        <v>961367</v>
      </c>
      <c r="AN13" s="121">
        <f t="shared" si="11"/>
        <v>161172</v>
      </c>
      <c r="AO13" s="121">
        <v>125884</v>
      </c>
      <c r="AP13" s="121">
        <v>35288</v>
      </c>
      <c r="AQ13" s="121">
        <v>0</v>
      </c>
      <c r="AR13" s="121">
        <v>0</v>
      </c>
      <c r="AS13" s="121">
        <f t="shared" si="12"/>
        <v>167549</v>
      </c>
      <c r="AT13" s="121">
        <v>5919</v>
      </c>
      <c r="AU13" s="121">
        <v>161630</v>
      </c>
      <c r="AV13" s="121">
        <v>0</v>
      </c>
      <c r="AW13" s="121">
        <v>0</v>
      </c>
      <c r="AX13" s="121">
        <f t="shared" si="13"/>
        <v>632646</v>
      </c>
      <c r="AY13" s="121">
        <v>277625</v>
      </c>
      <c r="AZ13" s="121">
        <v>346961</v>
      </c>
      <c r="BA13" s="121">
        <v>0</v>
      </c>
      <c r="BB13" s="121">
        <v>8060</v>
      </c>
      <c r="BC13" s="121">
        <v>0</v>
      </c>
      <c r="BD13" s="121">
        <v>0</v>
      </c>
      <c r="BE13" s="121">
        <v>217639</v>
      </c>
      <c r="BF13" s="121">
        <f t="shared" si="14"/>
        <v>1358994</v>
      </c>
      <c r="BG13" s="121">
        <f t="shared" si="15"/>
        <v>0</v>
      </c>
      <c r="BH13" s="121">
        <f t="shared" si="16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 t="shared" si="17"/>
        <v>37310</v>
      </c>
      <c r="BP13" s="121">
        <f t="shared" si="18"/>
        <v>5611</v>
      </c>
      <c r="BQ13" s="121">
        <v>5611</v>
      </c>
      <c r="BR13" s="121">
        <v>0</v>
      </c>
      <c r="BS13" s="121">
        <v>0</v>
      </c>
      <c r="BT13" s="121">
        <v>0</v>
      </c>
      <c r="BU13" s="121">
        <f t="shared" si="19"/>
        <v>1422</v>
      </c>
      <c r="BV13" s="121">
        <v>1422</v>
      </c>
      <c r="BW13" s="121">
        <v>0</v>
      </c>
      <c r="BX13" s="121">
        <v>0</v>
      </c>
      <c r="BY13" s="121">
        <v>0</v>
      </c>
      <c r="BZ13" s="121">
        <f t="shared" si="20"/>
        <v>30277</v>
      </c>
      <c r="CA13" s="121">
        <v>23877</v>
      </c>
      <c r="CB13" s="121">
        <v>0</v>
      </c>
      <c r="CC13" s="121">
        <v>0</v>
      </c>
      <c r="CD13" s="121">
        <v>6400</v>
      </c>
      <c r="CE13" s="121">
        <v>107175</v>
      </c>
      <c r="CF13" s="121">
        <v>0</v>
      </c>
      <c r="CG13" s="121">
        <v>0</v>
      </c>
      <c r="CH13" s="121">
        <f t="shared" si="21"/>
        <v>37310</v>
      </c>
      <c r="CI13" s="121">
        <f t="shared" si="29"/>
        <v>179988</v>
      </c>
      <c r="CJ13" s="121">
        <f t="shared" si="30"/>
        <v>179988</v>
      </c>
      <c r="CK13" s="121">
        <f t="shared" si="31"/>
        <v>0</v>
      </c>
      <c r="CL13" s="121">
        <f t="shared" si="32"/>
        <v>173378</v>
      </c>
      <c r="CM13" s="121">
        <f t="shared" si="33"/>
        <v>6610</v>
      </c>
      <c r="CN13" s="121">
        <f t="shared" si="34"/>
        <v>0</v>
      </c>
      <c r="CO13" s="121">
        <f t="shared" si="35"/>
        <v>0</v>
      </c>
      <c r="CP13" s="121">
        <f t="shared" si="36"/>
        <v>0</v>
      </c>
      <c r="CQ13" s="121">
        <f t="shared" si="37"/>
        <v>998677</v>
      </c>
      <c r="CR13" s="121">
        <f t="shared" si="38"/>
        <v>166783</v>
      </c>
      <c r="CS13" s="121">
        <f t="shared" si="39"/>
        <v>131495</v>
      </c>
      <c r="CT13" s="121">
        <f t="shared" si="40"/>
        <v>35288</v>
      </c>
      <c r="CU13" s="121">
        <f t="shared" si="41"/>
        <v>0</v>
      </c>
      <c r="CV13" s="121">
        <f t="shared" si="42"/>
        <v>0</v>
      </c>
      <c r="CW13" s="121">
        <f t="shared" si="43"/>
        <v>168971</v>
      </c>
      <c r="CX13" s="121">
        <f t="shared" si="44"/>
        <v>7341</v>
      </c>
      <c r="CY13" s="121">
        <f t="shared" si="45"/>
        <v>161630</v>
      </c>
      <c r="CZ13" s="121">
        <f t="shared" si="46"/>
        <v>0</v>
      </c>
      <c r="DA13" s="121">
        <f t="shared" si="47"/>
        <v>0</v>
      </c>
      <c r="DB13" s="121">
        <f t="shared" si="48"/>
        <v>662923</v>
      </c>
      <c r="DC13" s="121">
        <f t="shared" si="49"/>
        <v>301502</v>
      </c>
      <c r="DD13" s="121">
        <f t="shared" si="50"/>
        <v>346961</v>
      </c>
      <c r="DE13" s="121">
        <f t="shared" si="51"/>
        <v>0</v>
      </c>
      <c r="DF13" s="121">
        <f t="shared" si="52"/>
        <v>14460</v>
      </c>
      <c r="DG13" s="121">
        <f t="shared" si="53"/>
        <v>107175</v>
      </c>
      <c r="DH13" s="121">
        <f t="shared" si="54"/>
        <v>0</v>
      </c>
      <c r="DI13" s="121">
        <f t="shared" si="55"/>
        <v>217639</v>
      </c>
      <c r="DJ13" s="121">
        <f t="shared" si="56"/>
        <v>1396304</v>
      </c>
    </row>
    <row r="14" spans="1:114" s="136" customFormat="1" ht="13.5" customHeight="1">
      <c r="A14" s="119" t="s">
        <v>25</v>
      </c>
      <c r="B14" s="120" t="s">
        <v>466</v>
      </c>
      <c r="C14" s="119" t="s">
        <v>467</v>
      </c>
      <c r="D14" s="121">
        <f t="shared" si="0"/>
        <v>5877880</v>
      </c>
      <c r="E14" s="121">
        <f t="shared" si="1"/>
        <v>2045876</v>
      </c>
      <c r="F14" s="121">
        <v>463535</v>
      </c>
      <c r="G14" s="121">
        <v>0</v>
      </c>
      <c r="H14" s="121">
        <v>947800</v>
      </c>
      <c r="I14" s="121">
        <v>394978</v>
      </c>
      <c r="J14" s="122" t="s">
        <v>472</v>
      </c>
      <c r="K14" s="121">
        <v>239563</v>
      </c>
      <c r="L14" s="121">
        <v>3832004</v>
      </c>
      <c r="M14" s="121">
        <f t="shared" si="2"/>
        <v>357783</v>
      </c>
      <c r="N14" s="121">
        <f t="shared" si="3"/>
        <v>21910</v>
      </c>
      <c r="O14" s="121">
        <v>0</v>
      </c>
      <c r="P14" s="121">
        <v>0</v>
      </c>
      <c r="Q14" s="121">
        <v>0</v>
      </c>
      <c r="R14" s="121">
        <v>21910</v>
      </c>
      <c r="S14" s="122" t="s">
        <v>472</v>
      </c>
      <c r="T14" s="121">
        <v>0</v>
      </c>
      <c r="U14" s="121">
        <v>335873</v>
      </c>
      <c r="V14" s="121">
        <f t="shared" si="23"/>
        <v>6235663</v>
      </c>
      <c r="W14" s="121">
        <f t="shared" si="24"/>
        <v>2067786</v>
      </c>
      <c r="X14" s="121">
        <f t="shared" si="25"/>
        <v>463535</v>
      </c>
      <c r="Y14" s="121">
        <f t="shared" si="26"/>
        <v>0</v>
      </c>
      <c r="Z14" s="121">
        <f t="shared" si="27"/>
        <v>947800</v>
      </c>
      <c r="AA14" s="121">
        <f t="shared" si="28"/>
        <v>416888</v>
      </c>
      <c r="AB14" s="122" t="str">
        <f t="shared" si="5"/>
        <v>-</v>
      </c>
      <c r="AC14" s="121">
        <f t="shared" si="6"/>
        <v>239563</v>
      </c>
      <c r="AD14" s="121">
        <f t="shared" si="7"/>
        <v>4167877</v>
      </c>
      <c r="AE14" s="121">
        <f t="shared" si="8"/>
        <v>1678925</v>
      </c>
      <c r="AF14" s="121">
        <f t="shared" si="9"/>
        <v>1678925</v>
      </c>
      <c r="AG14" s="121">
        <v>0</v>
      </c>
      <c r="AH14" s="121">
        <v>0</v>
      </c>
      <c r="AI14" s="121">
        <v>1678925</v>
      </c>
      <c r="AJ14" s="121">
        <v>0</v>
      </c>
      <c r="AK14" s="121">
        <v>0</v>
      </c>
      <c r="AL14" s="121">
        <v>0</v>
      </c>
      <c r="AM14" s="121">
        <f t="shared" si="10"/>
        <v>4137993</v>
      </c>
      <c r="AN14" s="121">
        <f t="shared" si="11"/>
        <v>1285678</v>
      </c>
      <c r="AO14" s="121">
        <v>332665</v>
      </c>
      <c r="AP14" s="121">
        <v>773478</v>
      </c>
      <c r="AQ14" s="121">
        <v>157991</v>
      </c>
      <c r="AR14" s="121">
        <v>21544</v>
      </c>
      <c r="AS14" s="121">
        <f t="shared" si="12"/>
        <v>1090734</v>
      </c>
      <c r="AT14" s="121">
        <v>37514</v>
      </c>
      <c r="AU14" s="121">
        <v>1027063</v>
      </c>
      <c r="AV14" s="121">
        <v>26157</v>
      </c>
      <c r="AW14" s="121">
        <v>0</v>
      </c>
      <c r="AX14" s="121">
        <f t="shared" si="13"/>
        <v>1761581</v>
      </c>
      <c r="AY14" s="121">
        <v>510406</v>
      </c>
      <c r="AZ14" s="121">
        <v>1217957</v>
      </c>
      <c r="BA14" s="121">
        <v>18178</v>
      </c>
      <c r="BB14" s="121">
        <v>15040</v>
      </c>
      <c r="BC14" s="121">
        <v>0</v>
      </c>
      <c r="BD14" s="121">
        <v>0</v>
      </c>
      <c r="BE14" s="121">
        <v>60962</v>
      </c>
      <c r="BF14" s="121">
        <f t="shared" si="14"/>
        <v>5877880</v>
      </c>
      <c r="BG14" s="121">
        <f t="shared" si="15"/>
        <v>0</v>
      </c>
      <c r="BH14" s="121">
        <f t="shared" si="16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 t="shared" si="17"/>
        <v>332223</v>
      </c>
      <c r="BP14" s="121">
        <f t="shared" si="18"/>
        <v>91410</v>
      </c>
      <c r="BQ14" s="121">
        <v>57609</v>
      </c>
      <c r="BR14" s="121">
        <v>33801</v>
      </c>
      <c r="BS14" s="121">
        <v>0</v>
      </c>
      <c r="BT14" s="121">
        <v>0</v>
      </c>
      <c r="BU14" s="121">
        <f t="shared" si="19"/>
        <v>106150</v>
      </c>
      <c r="BV14" s="121">
        <v>1356</v>
      </c>
      <c r="BW14" s="121">
        <v>104794</v>
      </c>
      <c r="BX14" s="121">
        <v>0</v>
      </c>
      <c r="BY14" s="121">
        <v>0</v>
      </c>
      <c r="BZ14" s="121">
        <f t="shared" si="20"/>
        <v>134663</v>
      </c>
      <c r="CA14" s="121">
        <v>60097</v>
      </c>
      <c r="CB14" s="121">
        <v>68000</v>
      </c>
      <c r="CC14" s="121">
        <v>6566</v>
      </c>
      <c r="CD14" s="121">
        <v>0</v>
      </c>
      <c r="CE14" s="121">
        <v>0</v>
      </c>
      <c r="CF14" s="121">
        <v>0</v>
      </c>
      <c r="CG14" s="121">
        <v>25560</v>
      </c>
      <c r="CH14" s="121">
        <f t="shared" si="21"/>
        <v>357783</v>
      </c>
      <c r="CI14" s="121">
        <f t="shared" si="29"/>
        <v>1678925</v>
      </c>
      <c r="CJ14" s="121">
        <f t="shared" si="30"/>
        <v>1678925</v>
      </c>
      <c r="CK14" s="121">
        <f t="shared" si="31"/>
        <v>0</v>
      </c>
      <c r="CL14" s="121">
        <f t="shared" si="32"/>
        <v>0</v>
      </c>
      <c r="CM14" s="121">
        <f t="shared" si="33"/>
        <v>1678925</v>
      </c>
      <c r="CN14" s="121">
        <f t="shared" si="34"/>
        <v>0</v>
      </c>
      <c r="CO14" s="121">
        <f t="shared" si="35"/>
        <v>0</v>
      </c>
      <c r="CP14" s="121">
        <f t="shared" si="36"/>
        <v>0</v>
      </c>
      <c r="CQ14" s="121">
        <f t="shared" si="37"/>
        <v>4470216</v>
      </c>
      <c r="CR14" s="121">
        <f t="shared" si="38"/>
        <v>1377088</v>
      </c>
      <c r="CS14" s="121">
        <f t="shared" si="39"/>
        <v>390274</v>
      </c>
      <c r="CT14" s="121">
        <f t="shared" si="40"/>
        <v>807279</v>
      </c>
      <c r="CU14" s="121">
        <f t="shared" si="41"/>
        <v>157991</v>
      </c>
      <c r="CV14" s="121">
        <f t="shared" si="42"/>
        <v>21544</v>
      </c>
      <c r="CW14" s="121">
        <f t="shared" si="43"/>
        <v>1196884</v>
      </c>
      <c r="CX14" s="121">
        <f t="shared" si="44"/>
        <v>38870</v>
      </c>
      <c r="CY14" s="121">
        <f t="shared" si="45"/>
        <v>1131857</v>
      </c>
      <c r="CZ14" s="121">
        <f t="shared" si="46"/>
        <v>26157</v>
      </c>
      <c r="DA14" s="121">
        <f t="shared" si="47"/>
        <v>0</v>
      </c>
      <c r="DB14" s="121">
        <f t="shared" si="48"/>
        <v>1896244</v>
      </c>
      <c r="DC14" s="121">
        <f t="shared" si="49"/>
        <v>570503</v>
      </c>
      <c r="DD14" s="121">
        <f t="shared" si="50"/>
        <v>1285957</v>
      </c>
      <c r="DE14" s="121">
        <f t="shared" si="51"/>
        <v>24744</v>
      </c>
      <c r="DF14" s="121">
        <f t="shared" si="52"/>
        <v>15040</v>
      </c>
      <c r="DG14" s="121">
        <f t="shared" si="53"/>
        <v>0</v>
      </c>
      <c r="DH14" s="121">
        <f t="shared" si="54"/>
        <v>0</v>
      </c>
      <c r="DI14" s="121">
        <f t="shared" si="55"/>
        <v>86522</v>
      </c>
      <c r="DJ14" s="121">
        <f t="shared" si="56"/>
        <v>6235663</v>
      </c>
    </row>
    <row r="15" spans="1:114" s="136" customFormat="1" ht="13.5" customHeight="1">
      <c r="A15" s="119" t="s">
        <v>25</v>
      </c>
      <c r="B15" s="120" t="s">
        <v>368</v>
      </c>
      <c r="C15" s="119" t="s">
        <v>369</v>
      </c>
      <c r="D15" s="121">
        <f t="shared" si="0"/>
        <v>3333997</v>
      </c>
      <c r="E15" s="121">
        <f t="shared" si="1"/>
        <v>641687</v>
      </c>
      <c r="F15" s="121">
        <v>378976</v>
      </c>
      <c r="G15" s="121">
        <v>0</v>
      </c>
      <c r="H15" s="121">
        <v>0</v>
      </c>
      <c r="I15" s="121">
        <v>193369</v>
      </c>
      <c r="J15" s="122" t="s">
        <v>472</v>
      </c>
      <c r="K15" s="121">
        <v>69342</v>
      </c>
      <c r="L15" s="121">
        <v>2692310</v>
      </c>
      <c r="M15" s="121">
        <f t="shared" si="2"/>
        <v>183222</v>
      </c>
      <c r="N15" s="121">
        <f t="shared" si="3"/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472</v>
      </c>
      <c r="T15" s="121">
        <v>0</v>
      </c>
      <c r="U15" s="121">
        <v>183222</v>
      </c>
      <c r="V15" s="121">
        <f t="shared" si="23"/>
        <v>3517219</v>
      </c>
      <c r="W15" s="121">
        <f t="shared" si="24"/>
        <v>641687</v>
      </c>
      <c r="X15" s="121">
        <f t="shared" si="25"/>
        <v>378976</v>
      </c>
      <c r="Y15" s="121">
        <f t="shared" si="26"/>
        <v>0</v>
      </c>
      <c r="Z15" s="121">
        <f t="shared" si="27"/>
        <v>0</v>
      </c>
      <c r="AA15" s="121">
        <f t="shared" si="28"/>
        <v>193369</v>
      </c>
      <c r="AB15" s="122" t="str">
        <f t="shared" si="5"/>
        <v>-</v>
      </c>
      <c r="AC15" s="121">
        <f t="shared" si="6"/>
        <v>69342</v>
      </c>
      <c r="AD15" s="121">
        <f t="shared" si="7"/>
        <v>2875532</v>
      </c>
      <c r="AE15" s="121">
        <f t="shared" si="8"/>
        <v>1380803</v>
      </c>
      <c r="AF15" s="121">
        <f t="shared" si="9"/>
        <v>1380803</v>
      </c>
      <c r="AG15" s="121">
        <v>0</v>
      </c>
      <c r="AH15" s="121">
        <v>1353830</v>
      </c>
      <c r="AI15" s="121">
        <v>26973</v>
      </c>
      <c r="AJ15" s="121">
        <v>0</v>
      </c>
      <c r="AK15" s="121">
        <v>0</v>
      </c>
      <c r="AL15" s="121">
        <v>0</v>
      </c>
      <c r="AM15" s="121">
        <f t="shared" si="10"/>
        <v>1922862</v>
      </c>
      <c r="AN15" s="121">
        <f t="shared" si="11"/>
        <v>252177</v>
      </c>
      <c r="AO15" s="121">
        <v>117760</v>
      </c>
      <c r="AP15" s="121">
        <v>109219</v>
      </c>
      <c r="AQ15" s="121">
        <v>11883</v>
      </c>
      <c r="AR15" s="121">
        <v>13315</v>
      </c>
      <c r="AS15" s="121">
        <f t="shared" si="12"/>
        <v>203404</v>
      </c>
      <c r="AT15" s="121">
        <v>13834</v>
      </c>
      <c r="AU15" s="121">
        <v>137670</v>
      </c>
      <c r="AV15" s="121">
        <v>51900</v>
      </c>
      <c r="AW15" s="121">
        <v>6032</v>
      </c>
      <c r="AX15" s="121">
        <f t="shared" si="13"/>
        <v>1460234</v>
      </c>
      <c r="AY15" s="121">
        <v>488676</v>
      </c>
      <c r="AZ15" s="121">
        <v>910309</v>
      </c>
      <c r="BA15" s="121">
        <v>57927</v>
      </c>
      <c r="BB15" s="121">
        <v>3322</v>
      </c>
      <c r="BC15" s="121">
        <v>0</v>
      </c>
      <c r="BD15" s="121">
        <v>1015</v>
      </c>
      <c r="BE15" s="121">
        <v>30332</v>
      </c>
      <c r="BF15" s="121">
        <f t="shared" si="14"/>
        <v>3333997</v>
      </c>
      <c r="BG15" s="121">
        <f t="shared" si="15"/>
        <v>0</v>
      </c>
      <c r="BH15" s="121">
        <f t="shared" si="16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 t="shared" si="17"/>
        <v>183222</v>
      </c>
      <c r="BP15" s="121">
        <f t="shared" si="18"/>
        <v>6748</v>
      </c>
      <c r="BQ15" s="121">
        <v>6748</v>
      </c>
      <c r="BR15" s="121">
        <v>0</v>
      </c>
      <c r="BS15" s="121">
        <v>0</v>
      </c>
      <c r="BT15" s="121">
        <v>0</v>
      </c>
      <c r="BU15" s="121">
        <f t="shared" si="19"/>
        <v>988</v>
      </c>
      <c r="BV15" s="121">
        <v>0</v>
      </c>
      <c r="BW15" s="121">
        <v>988</v>
      </c>
      <c r="BX15" s="121">
        <v>0</v>
      </c>
      <c r="BY15" s="121">
        <v>0</v>
      </c>
      <c r="BZ15" s="121">
        <f t="shared" si="20"/>
        <v>175486</v>
      </c>
      <c r="CA15" s="121">
        <v>0</v>
      </c>
      <c r="CB15" s="121">
        <v>167833</v>
      </c>
      <c r="CC15" s="121">
        <v>0</v>
      </c>
      <c r="CD15" s="121">
        <v>7653</v>
      </c>
      <c r="CE15" s="121">
        <v>0</v>
      </c>
      <c r="CF15" s="121">
        <v>0</v>
      </c>
      <c r="CG15" s="121">
        <v>0</v>
      </c>
      <c r="CH15" s="121">
        <f t="shared" si="21"/>
        <v>183222</v>
      </c>
      <c r="CI15" s="121">
        <f t="shared" si="29"/>
        <v>1380803</v>
      </c>
      <c r="CJ15" s="121">
        <f t="shared" si="30"/>
        <v>1380803</v>
      </c>
      <c r="CK15" s="121">
        <f t="shared" si="31"/>
        <v>0</v>
      </c>
      <c r="CL15" s="121">
        <f t="shared" si="32"/>
        <v>1353830</v>
      </c>
      <c r="CM15" s="121">
        <f t="shared" si="33"/>
        <v>26973</v>
      </c>
      <c r="CN15" s="121">
        <f t="shared" si="34"/>
        <v>0</v>
      </c>
      <c r="CO15" s="121">
        <f t="shared" si="35"/>
        <v>0</v>
      </c>
      <c r="CP15" s="121">
        <f t="shared" si="36"/>
        <v>0</v>
      </c>
      <c r="CQ15" s="121">
        <f t="shared" si="37"/>
        <v>2106084</v>
      </c>
      <c r="CR15" s="121">
        <f t="shared" si="38"/>
        <v>258925</v>
      </c>
      <c r="CS15" s="121">
        <f t="shared" si="39"/>
        <v>124508</v>
      </c>
      <c r="CT15" s="121">
        <f t="shared" si="40"/>
        <v>109219</v>
      </c>
      <c r="CU15" s="121">
        <f t="shared" si="41"/>
        <v>11883</v>
      </c>
      <c r="CV15" s="121">
        <f t="shared" si="42"/>
        <v>13315</v>
      </c>
      <c r="CW15" s="121">
        <f t="shared" si="43"/>
        <v>204392</v>
      </c>
      <c r="CX15" s="121">
        <f t="shared" si="44"/>
        <v>13834</v>
      </c>
      <c r="CY15" s="121">
        <f t="shared" si="45"/>
        <v>138658</v>
      </c>
      <c r="CZ15" s="121">
        <f t="shared" si="46"/>
        <v>51900</v>
      </c>
      <c r="DA15" s="121">
        <f t="shared" si="47"/>
        <v>6032</v>
      </c>
      <c r="DB15" s="121">
        <f t="shared" si="48"/>
        <v>1635720</v>
      </c>
      <c r="DC15" s="121">
        <f t="shared" si="49"/>
        <v>488676</v>
      </c>
      <c r="DD15" s="121">
        <f t="shared" si="50"/>
        <v>1078142</v>
      </c>
      <c r="DE15" s="121">
        <f t="shared" si="51"/>
        <v>57927</v>
      </c>
      <c r="DF15" s="121">
        <f t="shared" si="52"/>
        <v>10975</v>
      </c>
      <c r="DG15" s="121">
        <f t="shared" si="53"/>
        <v>0</v>
      </c>
      <c r="DH15" s="121">
        <f t="shared" si="54"/>
        <v>1015</v>
      </c>
      <c r="DI15" s="121">
        <f t="shared" si="55"/>
        <v>30332</v>
      </c>
      <c r="DJ15" s="121">
        <f t="shared" si="56"/>
        <v>3517219</v>
      </c>
    </row>
    <row r="16" spans="1:114" s="136" customFormat="1" ht="13.5" customHeight="1">
      <c r="A16" s="119" t="s">
        <v>25</v>
      </c>
      <c r="B16" s="120" t="s">
        <v>332</v>
      </c>
      <c r="C16" s="119" t="s">
        <v>333</v>
      </c>
      <c r="D16" s="121">
        <f t="shared" si="0"/>
        <v>645271</v>
      </c>
      <c r="E16" s="121">
        <f t="shared" si="1"/>
        <v>68779</v>
      </c>
      <c r="F16" s="121">
        <v>0</v>
      </c>
      <c r="G16" s="121">
        <v>0</v>
      </c>
      <c r="H16" s="121">
        <v>0</v>
      </c>
      <c r="I16" s="121">
        <v>5450</v>
      </c>
      <c r="J16" s="122" t="s">
        <v>472</v>
      </c>
      <c r="K16" s="121">
        <v>63329</v>
      </c>
      <c r="L16" s="121">
        <v>576492</v>
      </c>
      <c r="M16" s="121">
        <f t="shared" si="2"/>
        <v>153338</v>
      </c>
      <c r="N16" s="121">
        <f t="shared" si="3"/>
        <v>8293</v>
      </c>
      <c r="O16" s="121">
        <v>3054</v>
      </c>
      <c r="P16" s="121">
        <v>2182</v>
      </c>
      <c r="Q16" s="121">
        <v>0</v>
      </c>
      <c r="R16" s="121">
        <v>0</v>
      </c>
      <c r="S16" s="122" t="s">
        <v>472</v>
      </c>
      <c r="T16" s="121">
        <v>3057</v>
      </c>
      <c r="U16" s="121">
        <v>145045</v>
      </c>
      <c r="V16" s="121">
        <f t="shared" si="23"/>
        <v>798609</v>
      </c>
      <c r="W16" s="121">
        <f t="shared" si="24"/>
        <v>77072</v>
      </c>
      <c r="X16" s="121">
        <f t="shared" si="25"/>
        <v>3054</v>
      </c>
      <c r="Y16" s="121">
        <f t="shared" si="26"/>
        <v>2182</v>
      </c>
      <c r="Z16" s="121">
        <f t="shared" si="27"/>
        <v>0</v>
      </c>
      <c r="AA16" s="121">
        <f t="shared" si="28"/>
        <v>5450</v>
      </c>
      <c r="AB16" s="122" t="str">
        <f t="shared" si="5"/>
        <v>-</v>
      </c>
      <c r="AC16" s="121">
        <f t="shared" si="6"/>
        <v>66386</v>
      </c>
      <c r="AD16" s="121">
        <f t="shared" si="7"/>
        <v>721537</v>
      </c>
      <c r="AE16" s="121">
        <f t="shared" si="8"/>
        <v>2914</v>
      </c>
      <c r="AF16" s="121">
        <f t="shared" si="9"/>
        <v>2914</v>
      </c>
      <c r="AG16" s="121">
        <v>0</v>
      </c>
      <c r="AH16" s="121">
        <v>0</v>
      </c>
      <c r="AI16" s="121">
        <v>0</v>
      </c>
      <c r="AJ16" s="121">
        <v>2914</v>
      </c>
      <c r="AK16" s="121">
        <v>0</v>
      </c>
      <c r="AL16" s="121">
        <v>0</v>
      </c>
      <c r="AM16" s="121">
        <f t="shared" si="10"/>
        <v>306055</v>
      </c>
      <c r="AN16" s="121">
        <f t="shared" si="11"/>
        <v>75370</v>
      </c>
      <c r="AO16" s="121">
        <v>45222</v>
      </c>
      <c r="AP16" s="121">
        <v>22611</v>
      </c>
      <c r="AQ16" s="121">
        <v>0</v>
      </c>
      <c r="AR16" s="121">
        <v>7537</v>
      </c>
      <c r="AS16" s="121">
        <f t="shared" si="12"/>
        <v>21072</v>
      </c>
      <c r="AT16" s="121">
        <v>1976</v>
      </c>
      <c r="AU16" s="121">
        <v>329</v>
      </c>
      <c r="AV16" s="121">
        <v>18767</v>
      </c>
      <c r="AW16" s="121">
        <v>0</v>
      </c>
      <c r="AX16" s="121">
        <f t="shared" si="13"/>
        <v>209613</v>
      </c>
      <c r="AY16" s="121">
        <v>181620</v>
      </c>
      <c r="AZ16" s="121">
        <v>25186</v>
      </c>
      <c r="BA16" s="121">
        <v>271</v>
      </c>
      <c r="BB16" s="121">
        <v>2536</v>
      </c>
      <c r="BC16" s="121">
        <v>298336</v>
      </c>
      <c r="BD16" s="121">
        <v>0</v>
      </c>
      <c r="BE16" s="121">
        <v>37966</v>
      </c>
      <c r="BF16" s="121">
        <f t="shared" si="14"/>
        <v>346935</v>
      </c>
      <c r="BG16" s="121">
        <f t="shared" si="15"/>
        <v>0</v>
      </c>
      <c r="BH16" s="121">
        <f t="shared" si="16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 t="shared" si="17"/>
        <v>20732</v>
      </c>
      <c r="BP16" s="121">
        <f t="shared" si="18"/>
        <v>20732</v>
      </c>
      <c r="BQ16" s="121">
        <v>20732</v>
      </c>
      <c r="BR16" s="121">
        <v>0</v>
      </c>
      <c r="BS16" s="121">
        <v>0</v>
      </c>
      <c r="BT16" s="121">
        <v>0</v>
      </c>
      <c r="BU16" s="121">
        <f t="shared" si="19"/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 t="shared" si="20"/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90791</v>
      </c>
      <c r="CF16" s="121">
        <v>0</v>
      </c>
      <c r="CG16" s="121">
        <v>41815</v>
      </c>
      <c r="CH16" s="121">
        <f t="shared" si="21"/>
        <v>62547</v>
      </c>
      <c r="CI16" s="121">
        <f t="shared" si="29"/>
        <v>2914</v>
      </c>
      <c r="CJ16" s="121">
        <f t="shared" si="30"/>
        <v>2914</v>
      </c>
      <c r="CK16" s="121">
        <f t="shared" si="31"/>
        <v>0</v>
      </c>
      <c r="CL16" s="121">
        <f t="shared" si="32"/>
        <v>0</v>
      </c>
      <c r="CM16" s="121">
        <f t="shared" si="33"/>
        <v>0</v>
      </c>
      <c r="CN16" s="121">
        <f t="shared" si="34"/>
        <v>2914</v>
      </c>
      <c r="CO16" s="121">
        <f t="shared" si="35"/>
        <v>0</v>
      </c>
      <c r="CP16" s="121">
        <f t="shared" si="36"/>
        <v>0</v>
      </c>
      <c r="CQ16" s="121">
        <f t="shared" si="37"/>
        <v>326787</v>
      </c>
      <c r="CR16" s="121">
        <f t="shared" si="38"/>
        <v>96102</v>
      </c>
      <c r="CS16" s="121">
        <f t="shared" si="39"/>
        <v>65954</v>
      </c>
      <c r="CT16" s="121">
        <f t="shared" si="40"/>
        <v>22611</v>
      </c>
      <c r="CU16" s="121">
        <f t="shared" si="41"/>
        <v>0</v>
      </c>
      <c r="CV16" s="121">
        <f t="shared" si="42"/>
        <v>7537</v>
      </c>
      <c r="CW16" s="121">
        <f t="shared" si="43"/>
        <v>21072</v>
      </c>
      <c r="CX16" s="121">
        <f t="shared" si="44"/>
        <v>1976</v>
      </c>
      <c r="CY16" s="121">
        <f t="shared" si="45"/>
        <v>329</v>
      </c>
      <c r="CZ16" s="121">
        <f t="shared" si="46"/>
        <v>18767</v>
      </c>
      <c r="DA16" s="121">
        <f t="shared" si="47"/>
        <v>0</v>
      </c>
      <c r="DB16" s="121">
        <f t="shared" si="48"/>
        <v>209613</v>
      </c>
      <c r="DC16" s="121">
        <f t="shared" si="49"/>
        <v>181620</v>
      </c>
      <c r="DD16" s="121">
        <f t="shared" si="50"/>
        <v>25186</v>
      </c>
      <c r="DE16" s="121">
        <f t="shared" si="51"/>
        <v>271</v>
      </c>
      <c r="DF16" s="121">
        <f t="shared" si="52"/>
        <v>2536</v>
      </c>
      <c r="DG16" s="121">
        <f t="shared" si="53"/>
        <v>389127</v>
      </c>
      <c r="DH16" s="121">
        <f t="shared" si="54"/>
        <v>0</v>
      </c>
      <c r="DI16" s="121">
        <f t="shared" si="55"/>
        <v>79781</v>
      </c>
      <c r="DJ16" s="121">
        <f t="shared" si="56"/>
        <v>409482</v>
      </c>
    </row>
    <row r="17" spans="1:114" s="136" customFormat="1" ht="13.5" customHeight="1">
      <c r="A17" s="119" t="s">
        <v>25</v>
      </c>
      <c r="B17" s="120" t="s">
        <v>432</v>
      </c>
      <c r="C17" s="119" t="s">
        <v>433</v>
      </c>
      <c r="D17" s="121">
        <f t="shared" si="0"/>
        <v>1055166</v>
      </c>
      <c r="E17" s="121">
        <f t="shared" si="1"/>
        <v>24181</v>
      </c>
      <c r="F17" s="121">
        <v>0</v>
      </c>
      <c r="G17" s="121">
        <v>0</v>
      </c>
      <c r="H17" s="121">
        <v>0</v>
      </c>
      <c r="I17" s="121">
        <v>6425</v>
      </c>
      <c r="J17" s="122" t="s">
        <v>472</v>
      </c>
      <c r="K17" s="121">
        <v>17756</v>
      </c>
      <c r="L17" s="121">
        <v>1030985</v>
      </c>
      <c r="M17" s="121">
        <f t="shared" si="2"/>
        <v>2635</v>
      </c>
      <c r="N17" s="121">
        <f t="shared" si="3"/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472</v>
      </c>
      <c r="T17" s="121">
        <v>0</v>
      </c>
      <c r="U17" s="121">
        <v>2635</v>
      </c>
      <c r="V17" s="121">
        <f t="shared" si="23"/>
        <v>1057801</v>
      </c>
      <c r="W17" s="121">
        <f t="shared" si="24"/>
        <v>24181</v>
      </c>
      <c r="X17" s="121">
        <f t="shared" si="25"/>
        <v>0</v>
      </c>
      <c r="Y17" s="121">
        <f t="shared" si="26"/>
        <v>0</v>
      </c>
      <c r="Z17" s="121">
        <f t="shared" si="27"/>
        <v>0</v>
      </c>
      <c r="AA17" s="121">
        <f t="shared" si="28"/>
        <v>6425</v>
      </c>
      <c r="AB17" s="122" t="str">
        <f t="shared" si="5"/>
        <v>-</v>
      </c>
      <c r="AC17" s="121">
        <f t="shared" si="6"/>
        <v>17756</v>
      </c>
      <c r="AD17" s="121">
        <f t="shared" si="7"/>
        <v>1033620</v>
      </c>
      <c r="AE17" s="121">
        <f t="shared" si="8"/>
        <v>0</v>
      </c>
      <c r="AF17" s="121">
        <f t="shared" si="9"/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160918</v>
      </c>
      <c r="AM17" s="121">
        <f t="shared" si="10"/>
        <v>357682</v>
      </c>
      <c r="AN17" s="121">
        <f t="shared" si="11"/>
        <v>30158</v>
      </c>
      <c r="AO17" s="121">
        <v>20037</v>
      </c>
      <c r="AP17" s="121">
        <v>0</v>
      </c>
      <c r="AQ17" s="121">
        <v>0</v>
      </c>
      <c r="AR17" s="121">
        <v>10121</v>
      </c>
      <c r="AS17" s="121">
        <f t="shared" si="12"/>
        <v>43528</v>
      </c>
      <c r="AT17" s="121">
        <v>38092</v>
      </c>
      <c r="AU17" s="121">
        <v>0</v>
      </c>
      <c r="AV17" s="121">
        <v>5436</v>
      </c>
      <c r="AW17" s="121">
        <v>0</v>
      </c>
      <c r="AX17" s="121">
        <f t="shared" si="13"/>
        <v>283996</v>
      </c>
      <c r="AY17" s="121">
        <v>231497</v>
      </c>
      <c r="AZ17" s="121">
        <v>49415</v>
      </c>
      <c r="BA17" s="121">
        <v>3084</v>
      </c>
      <c r="BB17" s="121">
        <v>0</v>
      </c>
      <c r="BC17" s="121">
        <v>536566</v>
      </c>
      <c r="BD17" s="121">
        <v>0</v>
      </c>
      <c r="BE17" s="121">
        <v>0</v>
      </c>
      <c r="BF17" s="121">
        <f t="shared" si="14"/>
        <v>357682</v>
      </c>
      <c r="BG17" s="121">
        <f t="shared" si="15"/>
        <v>0</v>
      </c>
      <c r="BH17" s="121">
        <f t="shared" si="16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 t="shared" si="17"/>
        <v>2635</v>
      </c>
      <c r="BP17" s="121">
        <f t="shared" si="18"/>
        <v>2635</v>
      </c>
      <c r="BQ17" s="121">
        <v>2635</v>
      </c>
      <c r="BR17" s="121">
        <v>0</v>
      </c>
      <c r="BS17" s="121">
        <v>0</v>
      </c>
      <c r="BT17" s="121">
        <v>0</v>
      </c>
      <c r="BU17" s="121">
        <f t="shared" si="19"/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 t="shared" si="20"/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 t="shared" si="21"/>
        <v>2635</v>
      </c>
      <c r="CI17" s="121">
        <f t="shared" si="29"/>
        <v>0</v>
      </c>
      <c r="CJ17" s="121">
        <f t="shared" si="30"/>
        <v>0</v>
      </c>
      <c r="CK17" s="121">
        <f t="shared" si="31"/>
        <v>0</v>
      </c>
      <c r="CL17" s="121">
        <f t="shared" si="32"/>
        <v>0</v>
      </c>
      <c r="CM17" s="121">
        <f t="shared" si="33"/>
        <v>0</v>
      </c>
      <c r="CN17" s="121">
        <f t="shared" si="34"/>
        <v>0</v>
      </c>
      <c r="CO17" s="121">
        <f t="shared" si="35"/>
        <v>0</v>
      </c>
      <c r="CP17" s="121">
        <f t="shared" si="36"/>
        <v>160918</v>
      </c>
      <c r="CQ17" s="121">
        <f t="shared" si="37"/>
        <v>360317</v>
      </c>
      <c r="CR17" s="121">
        <f t="shared" si="38"/>
        <v>32793</v>
      </c>
      <c r="CS17" s="121">
        <f t="shared" si="39"/>
        <v>22672</v>
      </c>
      <c r="CT17" s="121">
        <f t="shared" si="40"/>
        <v>0</v>
      </c>
      <c r="CU17" s="121">
        <f t="shared" si="41"/>
        <v>0</v>
      </c>
      <c r="CV17" s="121">
        <f t="shared" si="42"/>
        <v>10121</v>
      </c>
      <c r="CW17" s="121">
        <f t="shared" si="43"/>
        <v>43528</v>
      </c>
      <c r="CX17" s="121">
        <f t="shared" si="44"/>
        <v>38092</v>
      </c>
      <c r="CY17" s="121">
        <f t="shared" si="45"/>
        <v>0</v>
      </c>
      <c r="CZ17" s="121">
        <f t="shared" si="46"/>
        <v>5436</v>
      </c>
      <c r="DA17" s="121">
        <f t="shared" si="47"/>
        <v>0</v>
      </c>
      <c r="DB17" s="121">
        <f t="shared" si="48"/>
        <v>283996</v>
      </c>
      <c r="DC17" s="121">
        <f t="shared" si="49"/>
        <v>231497</v>
      </c>
      <c r="DD17" s="121">
        <f t="shared" si="50"/>
        <v>49415</v>
      </c>
      <c r="DE17" s="121">
        <f t="shared" si="51"/>
        <v>3084</v>
      </c>
      <c r="DF17" s="121">
        <f t="shared" si="52"/>
        <v>0</v>
      </c>
      <c r="DG17" s="121">
        <f t="shared" si="53"/>
        <v>536566</v>
      </c>
      <c r="DH17" s="121">
        <f t="shared" si="54"/>
        <v>0</v>
      </c>
      <c r="DI17" s="121">
        <f t="shared" si="55"/>
        <v>0</v>
      </c>
      <c r="DJ17" s="121">
        <f t="shared" si="56"/>
        <v>360317</v>
      </c>
    </row>
    <row r="18" spans="1:114" s="136" customFormat="1" ht="13.5" customHeight="1">
      <c r="A18" s="119" t="s">
        <v>25</v>
      </c>
      <c r="B18" s="120" t="s">
        <v>436</v>
      </c>
      <c r="C18" s="119" t="s">
        <v>437</v>
      </c>
      <c r="D18" s="121">
        <f t="shared" si="0"/>
        <v>1520861</v>
      </c>
      <c r="E18" s="121">
        <f t="shared" si="1"/>
        <v>140786</v>
      </c>
      <c r="F18" s="121">
        <v>0</v>
      </c>
      <c r="G18" s="121">
        <v>0</v>
      </c>
      <c r="H18" s="121">
        <v>0</v>
      </c>
      <c r="I18" s="121">
        <v>7327</v>
      </c>
      <c r="J18" s="122" t="s">
        <v>472</v>
      </c>
      <c r="K18" s="121">
        <v>133459</v>
      </c>
      <c r="L18" s="121">
        <v>1380075</v>
      </c>
      <c r="M18" s="121">
        <f t="shared" si="2"/>
        <v>310257</v>
      </c>
      <c r="N18" s="121">
        <f t="shared" si="3"/>
        <v>11232</v>
      </c>
      <c r="O18" s="121">
        <v>0</v>
      </c>
      <c r="P18" s="121">
        <v>0</v>
      </c>
      <c r="Q18" s="121">
        <v>0</v>
      </c>
      <c r="R18" s="121">
        <v>11232</v>
      </c>
      <c r="S18" s="122" t="s">
        <v>472</v>
      </c>
      <c r="T18" s="121">
        <v>0</v>
      </c>
      <c r="U18" s="121">
        <v>299025</v>
      </c>
      <c r="V18" s="121">
        <f t="shared" si="23"/>
        <v>1831118</v>
      </c>
      <c r="W18" s="121">
        <f t="shared" si="24"/>
        <v>152018</v>
      </c>
      <c r="X18" s="121">
        <f t="shared" si="25"/>
        <v>0</v>
      </c>
      <c r="Y18" s="121">
        <f t="shared" si="26"/>
        <v>0</v>
      </c>
      <c r="Z18" s="121">
        <f t="shared" si="27"/>
        <v>0</v>
      </c>
      <c r="AA18" s="121">
        <f t="shared" si="28"/>
        <v>18559</v>
      </c>
      <c r="AB18" s="122" t="str">
        <f t="shared" si="5"/>
        <v>-</v>
      </c>
      <c r="AC18" s="121">
        <f t="shared" si="6"/>
        <v>133459</v>
      </c>
      <c r="AD18" s="121">
        <f t="shared" si="7"/>
        <v>1679100</v>
      </c>
      <c r="AE18" s="121">
        <f t="shared" si="8"/>
        <v>0</v>
      </c>
      <c r="AF18" s="121">
        <f t="shared" si="9"/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 t="shared" si="10"/>
        <v>745462</v>
      </c>
      <c r="AN18" s="121">
        <f t="shared" si="11"/>
        <v>137546</v>
      </c>
      <c r="AO18" s="121">
        <v>33012</v>
      </c>
      <c r="AP18" s="121">
        <v>94154</v>
      </c>
      <c r="AQ18" s="121">
        <v>0</v>
      </c>
      <c r="AR18" s="121">
        <v>10380</v>
      </c>
      <c r="AS18" s="121">
        <f t="shared" si="12"/>
        <v>53684</v>
      </c>
      <c r="AT18" s="121">
        <v>7731</v>
      </c>
      <c r="AU18" s="121">
        <v>258</v>
      </c>
      <c r="AV18" s="121">
        <v>45695</v>
      </c>
      <c r="AW18" s="121">
        <v>15526</v>
      </c>
      <c r="AX18" s="121">
        <f t="shared" si="13"/>
        <v>538706</v>
      </c>
      <c r="AY18" s="121">
        <v>431468</v>
      </c>
      <c r="AZ18" s="121">
        <v>78967</v>
      </c>
      <c r="BA18" s="121">
        <v>14972</v>
      </c>
      <c r="BB18" s="121">
        <v>13299</v>
      </c>
      <c r="BC18" s="121">
        <v>656665</v>
      </c>
      <c r="BD18" s="121">
        <v>0</v>
      </c>
      <c r="BE18" s="121">
        <v>118734</v>
      </c>
      <c r="BF18" s="121">
        <f t="shared" si="14"/>
        <v>864196</v>
      </c>
      <c r="BG18" s="121">
        <f t="shared" si="15"/>
        <v>0</v>
      </c>
      <c r="BH18" s="121">
        <f t="shared" si="16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 t="shared" si="17"/>
        <v>309732</v>
      </c>
      <c r="BP18" s="121">
        <f t="shared" si="18"/>
        <v>42540</v>
      </c>
      <c r="BQ18" s="121">
        <v>42540</v>
      </c>
      <c r="BR18" s="121">
        <v>0</v>
      </c>
      <c r="BS18" s="121">
        <v>0</v>
      </c>
      <c r="BT18" s="121">
        <v>0</v>
      </c>
      <c r="BU18" s="121">
        <f t="shared" si="19"/>
        <v>31250</v>
      </c>
      <c r="BV18" s="121">
        <v>0</v>
      </c>
      <c r="BW18" s="121">
        <v>26135</v>
      </c>
      <c r="BX18" s="121">
        <v>5115</v>
      </c>
      <c r="BY18" s="121">
        <v>0</v>
      </c>
      <c r="BZ18" s="121">
        <f t="shared" si="20"/>
        <v>235942</v>
      </c>
      <c r="CA18" s="121">
        <v>47165</v>
      </c>
      <c r="CB18" s="121">
        <v>186418</v>
      </c>
      <c r="CC18" s="121">
        <v>2359</v>
      </c>
      <c r="CD18" s="121">
        <v>0</v>
      </c>
      <c r="CE18" s="121">
        <v>0</v>
      </c>
      <c r="CF18" s="121">
        <v>0</v>
      </c>
      <c r="CG18" s="121">
        <v>525</v>
      </c>
      <c r="CH18" s="121">
        <f t="shared" si="21"/>
        <v>310257</v>
      </c>
      <c r="CI18" s="121">
        <f t="shared" si="29"/>
        <v>0</v>
      </c>
      <c r="CJ18" s="121">
        <f t="shared" si="30"/>
        <v>0</v>
      </c>
      <c r="CK18" s="121">
        <f t="shared" si="31"/>
        <v>0</v>
      </c>
      <c r="CL18" s="121">
        <f t="shared" si="32"/>
        <v>0</v>
      </c>
      <c r="CM18" s="121">
        <f t="shared" si="33"/>
        <v>0</v>
      </c>
      <c r="CN18" s="121">
        <f t="shared" si="34"/>
        <v>0</v>
      </c>
      <c r="CO18" s="121">
        <f t="shared" si="35"/>
        <v>0</v>
      </c>
      <c r="CP18" s="121">
        <f t="shared" si="36"/>
        <v>0</v>
      </c>
      <c r="CQ18" s="121">
        <f t="shared" si="37"/>
        <v>1055194</v>
      </c>
      <c r="CR18" s="121">
        <f t="shared" si="38"/>
        <v>180086</v>
      </c>
      <c r="CS18" s="121">
        <f t="shared" si="39"/>
        <v>75552</v>
      </c>
      <c r="CT18" s="121">
        <f t="shared" si="40"/>
        <v>94154</v>
      </c>
      <c r="CU18" s="121">
        <f t="shared" si="41"/>
        <v>0</v>
      </c>
      <c r="CV18" s="121">
        <f t="shared" si="42"/>
        <v>10380</v>
      </c>
      <c r="CW18" s="121">
        <f t="shared" si="43"/>
        <v>84934</v>
      </c>
      <c r="CX18" s="121">
        <f t="shared" si="44"/>
        <v>7731</v>
      </c>
      <c r="CY18" s="121">
        <f t="shared" si="45"/>
        <v>26393</v>
      </c>
      <c r="CZ18" s="121">
        <f t="shared" si="46"/>
        <v>50810</v>
      </c>
      <c r="DA18" s="121">
        <f t="shared" si="47"/>
        <v>15526</v>
      </c>
      <c r="DB18" s="121">
        <f t="shared" si="48"/>
        <v>774648</v>
      </c>
      <c r="DC18" s="121">
        <f t="shared" si="49"/>
        <v>478633</v>
      </c>
      <c r="DD18" s="121">
        <f t="shared" si="50"/>
        <v>265385</v>
      </c>
      <c r="DE18" s="121">
        <f t="shared" si="51"/>
        <v>17331</v>
      </c>
      <c r="DF18" s="121">
        <f t="shared" si="52"/>
        <v>13299</v>
      </c>
      <c r="DG18" s="121">
        <f t="shared" si="53"/>
        <v>656665</v>
      </c>
      <c r="DH18" s="121">
        <f t="shared" si="54"/>
        <v>0</v>
      </c>
      <c r="DI18" s="121">
        <f t="shared" si="55"/>
        <v>119259</v>
      </c>
      <c r="DJ18" s="121">
        <f t="shared" si="56"/>
        <v>1174453</v>
      </c>
    </row>
    <row r="19" spans="1:114" s="136" customFormat="1" ht="13.5" customHeight="1">
      <c r="A19" s="119" t="s">
        <v>25</v>
      </c>
      <c r="B19" s="120" t="s">
        <v>374</v>
      </c>
      <c r="C19" s="119" t="s">
        <v>375</v>
      </c>
      <c r="D19" s="121">
        <f t="shared" si="0"/>
        <v>5368998</v>
      </c>
      <c r="E19" s="121">
        <f t="shared" si="1"/>
        <v>1248095</v>
      </c>
      <c r="F19" s="121">
        <v>0</v>
      </c>
      <c r="G19" s="121">
        <v>51950</v>
      </c>
      <c r="H19" s="121">
        <v>0</v>
      </c>
      <c r="I19" s="121">
        <v>430836</v>
      </c>
      <c r="J19" s="122" t="s">
        <v>472</v>
      </c>
      <c r="K19" s="121">
        <v>765309</v>
      </c>
      <c r="L19" s="121">
        <v>4120903</v>
      </c>
      <c r="M19" s="121">
        <f t="shared" si="2"/>
        <v>910531</v>
      </c>
      <c r="N19" s="121">
        <f t="shared" si="3"/>
        <v>166848</v>
      </c>
      <c r="O19" s="121">
        <v>0</v>
      </c>
      <c r="P19" s="121">
        <v>0</v>
      </c>
      <c r="Q19" s="121">
        <v>0</v>
      </c>
      <c r="R19" s="121">
        <v>49710</v>
      </c>
      <c r="S19" s="122" t="s">
        <v>472</v>
      </c>
      <c r="T19" s="121">
        <v>117138</v>
      </c>
      <c r="U19" s="121">
        <v>743683</v>
      </c>
      <c r="V19" s="121">
        <f t="shared" si="23"/>
        <v>6279529</v>
      </c>
      <c r="W19" s="121">
        <f t="shared" si="24"/>
        <v>1414943</v>
      </c>
      <c r="X19" s="121">
        <f t="shared" si="25"/>
        <v>0</v>
      </c>
      <c r="Y19" s="121">
        <f t="shared" si="26"/>
        <v>51950</v>
      </c>
      <c r="Z19" s="121">
        <f t="shared" si="27"/>
        <v>0</v>
      </c>
      <c r="AA19" s="121">
        <f t="shared" si="28"/>
        <v>480546</v>
      </c>
      <c r="AB19" s="122" t="str">
        <f t="shared" si="5"/>
        <v>-</v>
      </c>
      <c r="AC19" s="121">
        <f t="shared" si="6"/>
        <v>882447</v>
      </c>
      <c r="AD19" s="121">
        <f t="shared" si="7"/>
        <v>4864586</v>
      </c>
      <c r="AE19" s="121">
        <f t="shared" si="8"/>
        <v>2179</v>
      </c>
      <c r="AF19" s="121">
        <f t="shared" si="9"/>
        <v>2179</v>
      </c>
      <c r="AG19" s="121">
        <v>0</v>
      </c>
      <c r="AH19" s="121">
        <v>2179</v>
      </c>
      <c r="AI19" s="121">
        <v>0</v>
      </c>
      <c r="AJ19" s="121">
        <v>0</v>
      </c>
      <c r="AK19" s="121">
        <v>0</v>
      </c>
      <c r="AL19" s="121">
        <v>0</v>
      </c>
      <c r="AM19" s="121">
        <f t="shared" si="10"/>
        <v>5366819</v>
      </c>
      <c r="AN19" s="121">
        <f t="shared" si="11"/>
        <v>1229764</v>
      </c>
      <c r="AO19" s="121">
        <v>223499</v>
      </c>
      <c r="AP19" s="121">
        <v>886994</v>
      </c>
      <c r="AQ19" s="121">
        <v>67484</v>
      </c>
      <c r="AR19" s="121">
        <v>51787</v>
      </c>
      <c r="AS19" s="121">
        <f t="shared" si="12"/>
        <v>943508</v>
      </c>
      <c r="AT19" s="121">
        <v>71189</v>
      </c>
      <c r="AU19" s="121">
        <v>748914</v>
      </c>
      <c r="AV19" s="121">
        <v>123405</v>
      </c>
      <c r="AW19" s="121">
        <v>381236</v>
      </c>
      <c r="AX19" s="121">
        <f t="shared" si="13"/>
        <v>2812311</v>
      </c>
      <c r="AY19" s="121">
        <v>518253</v>
      </c>
      <c r="AZ19" s="121">
        <v>1999531</v>
      </c>
      <c r="BA19" s="121">
        <v>294527</v>
      </c>
      <c r="BB19" s="121">
        <v>0</v>
      </c>
      <c r="BC19" s="121">
        <v>0</v>
      </c>
      <c r="BD19" s="121">
        <v>0</v>
      </c>
      <c r="BE19" s="121">
        <v>0</v>
      </c>
      <c r="BF19" s="121">
        <f t="shared" si="14"/>
        <v>5368998</v>
      </c>
      <c r="BG19" s="121">
        <f t="shared" si="15"/>
        <v>0</v>
      </c>
      <c r="BH19" s="121">
        <f t="shared" si="16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 t="shared" si="17"/>
        <v>910531</v>
      </c>
      <c r="BP19" s="121">
        <f t="shared" si="18"/>
        <v>53160</v>
      </c>
      <c r="BQ19" s="121">
        <v>38015</v>
      </c>
      <c r="BR19" s="121">
        <v>15145</v>
      </c>
      <c r="BS19" s="121">
        <v>0</v>
      </c>
      <c r="BT19" s="121">
        <v>0</v>
      </c>
      <c r="BU19" s="121">
        <f t="shared" si="19"/>
        <v>261727</v>
      </c>
      <c r="BV19" s="121">
        <v>1335</v>
      </c>
      <c r="BW19" s="121">
        <v>260392</v>
      </c>
      <c r="BX19" s="121">
        <v>0</v>
      </c>
      <c r="BY19" s="121">
        <v>16</v>
      </c>
      <c r="BZ19" s="121">
        <f t="shared" si="20"/>
        <v>595628</v>
      </c>
      <c r="CA19" s="121">
        <v>205875</v>
      </c>
      <c r="CB19" s="121">
        <v>389753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 t="shared" si="21"/>
        <v>910531</v>
      </c>
      <c r="CI19" s="121">
        <f t="shared" si="29"/>
        <v>2179</v>
      </c>
      <c r="CJ19" s="121">
        <f t="shared" si="30"/>
        <v>2179</v>
      </c>
      <c r="CK19" s="121">
        <f t="shared" si="31"/>
        <v>0</v>
      </c>
      <c r="CL19" s="121">
        <f t="shared" si="32"/>
        <v>2179</v>
      </c>
      <c r="CM19" s="121">
        <f t="shared" si="33"/>
        <v>0</v>
      </c>
      <c r="CN19" s="121">
        <f t="shared" si="34"/>
        <v>0</v>
      </c>
      <c r="CO19" s="121">
        <f t="shared" si="35"/>
        <v>0</v>
      </c>
      <c r="CP19" s="121">
        <f t="shared" si="36"/>
        <v>0</v>
      </c>
      <c r="CQ19" s="121">
        <f t="shared" si="37"/>
        <v>6277350</v>
      </c>
      <c r="CR19" s="121">
        <f t="shared" si="38"/>
        <v>1282924</v>
      </c>
      <c r="CS19" s="121">
        <f t="shared" si="39"/>
        <v>261514</v>
      </c>
      <c r="CT19" s="121">
        <f t="shared" si="40"/>
        <v>902139</v>
      </c>
      <c r="CU19" s="121">
        <f t="shared" si="41"/>
        <v>67484</v>
      </c>
      <c r="CV19" s="121">
        <f t="shared" si="42"/>
        <v>51787</v>
      </c>
      <c r="CW19" s="121">
        <f t="shared" si="43"/>
        <v>1205235</v>
      </c>
      <c r="CX19" s="121">
        <f t="shared" si="44"/>
        <v>72524</v>
      </c>
      <c r="CY19" s="121">
        <f t="shared" si="45"/>
        <v>1009306</v>
      </c>
      <c r="CZ19" s="121">
        <f t="shared" si="46"/>
        <v>123405</v>
      </c>
      <c r="DA19" s="121">
        <f t="shared" si="47"/>
        <v>381252</v>
      </c>
      <c r="DB19" s="121">
        <f t="shared" si="48"/>
        <v>3407939</v>
      </c>
      <c r="DC19" s="121">
        <f t="shared" si="49"/>
        <v>724128</v>
      </c>
      <c r="DD19" s="121">
        <f t="shared" si="50"/>
        <v>2389284</v>
      </c>
      <c r="DE19" s="121">
        <f t="shared" si="51"/>
        <v>294527</v>
      </c>
      <c r="DF19" s="121">
        <f t="shared" si="52"/>
        <v>0</v>
      </c>
      <c r="DG19" s="121">
        <f t="shared" si="53"/>
        <v>0</v>
      </c>
      <c r="DH19" s="121">
        <f t="shared" si="54"/>
        <v>0</v>
      </c>
      <c r="DI19" s="121">
        <f t="shared" si="55"/>
        <v>0</v>
      </c>
      <c r="DJ19" s="121">
        <f t="shared" si="56"/>
        <v>6279529</v>
      </c>
    </row>
    <row r="20" spans="1:114" s="136" customFormat="1" ht="13.5" customHeight="1">
      <c r="A20" s="119" t="s">
        <v>25</v>
      </c>
      <c r="B20" s="120" t="s">
        <v>430</v>
      </c>
      <c r="C20" s="119" t="s">
        <v>431</v>
      </c>
      <c r="D20" s="121">
        <f t="shared" si="0"/>
        <v>2955753</v>
      </c>
      <c r="E20" s="121">
        <f t="shared" si="1"/>
        <v>395592</v>
      </c>
      <c r="F20" s="121">
        <v>0</v>
      </c>
      <c r="G20" s="121">
        <v>0</v>
      </c>
      <c r="H20" s="121">
        <v>0</v>
      </c>
      <c r="I20" s="121">
        <v>183227</v>
      </c>
      <c r="J20" s="122" t="s">
        <v>472</v>
      </c>
      <c r="K20" s="121">
        <v>212365</v>
      </c>
      <c r="L20" s="121">
        <v>2560161</v>
      </c>
      <c r="M20" s="121">
        <f t="shared" si="2"/>
        <v>185446</v>
      </c>
      <c r="N20" s="121">
        <f t="shared" si="3"/>
        <v>24488</v>
      </c>
      <c r="O20" s="121">
        <v>24488</v>
      </c>
      <c r="P20" s="121">
        <v>0</v>
      </c>
      <c r="Q20" s="121">
        <v>0</v>
      </c>
      <c r="R20" s="121">
        <v>0</v>
      </c>
      <c r="S20" s="122" t="s">
        <v>472</v>
      </c>
      <c r="T20" s="121">
        <v>0</v>
      </c>
      <c r="U20" s="121">
        <v>160958</v>
      </c>
      <c r="V20" s="121">
        <f t="shared" si="23"/>
        <v>3141199</v>
      </c>
      <c r="W20" s="121">
        <f t="shared" si="24"/>
        <v>420080</v>
      </c>
      <c r="X20" s="121">
        <f t="shared" si="25"/>
        <v>24488</v>
      </c>
      <c r="Y20" s="121">
        <f t="shared" si="26"/>
        <v>0</v>
      </c>
      <c r="Z20" s="121">
        <f t="shared" si="27"/>
        <v>0</v>
      </c>
      <c r="AA20" s="121">
        <f t="shared" si="28"/>
        <v>183227</v>
      </c>
      <c r="AB20" s="122" t="str">
        <f t="shared" si="5"/>
        <v>-</v>
      </c>
      <c r="AC20" s="121">
        <f t="shared" si="6"/>
        <v>212365</v>
      </c>
      <c r="AD20" s="121">
        <f t="shared" si="7"/>
        <v>2721119</v>
      </c>
      <c r="AE20" s="121">
        <f t="shared" si="8"/>
        <v>649594</v>
      </c>
      <c r="AF20" s="121">
        <f t="shared" si="9"/>
        <v>649594</v>
      </c>
      <c r="AG20" s="121">
        <v>3202</v>
      </c>
      <c r="AH20" s="121">
        <v>646392</v>
      </c>
      <c r="AI20" s="121">
        <v>0</v>
      </c>
      <c r="AJ20" s="121">
        <v>0</v>
      </c>
      <c r="AK20" s="121">
        <v>0</v>
      </c>
      <c r="AL20" s="121">
        <v>0</v>
      </c>
      <c r="AM20" s="121">
        <f t="shared" si="10"/>
        <v>2306159</v>
      </c>
      <c r="AN20" s="121">
        <f t="shared" si="11"/>
        <v>347759</v>
      </c>
      <c r="AO20" s="121">
        <v>104814</v>
      </c>
      <c r="AP20" s="121">
        <v>188995</v>
      </c>
      <c r="AQ20" s="121">
        <v>52650</v>
      </c>
      <c r="AR20" s="121">
        <v>1300</v>
      </c>
      <c r="AS20" s="121">
        <f t="shared" si="12"/>
        <v>473163</v>
      </c>
      <c r="AT20" s="121">
        <v>114355</v>
      </c>
      <c r="AU20" s="121">
        <v>318087</v>
      </c>
      <c r="AV20" s="121">
        <v>40721</v>
      </c>
      <c r="AW20" s="121">
        <v>19106</v>
      </c>
      <c r="AX20" s="121">
        <f t="shared" si="13"/>
        <v>1466131</v>
      </c>
      <c r="AY20" s="121">
        <v>439436</v>
      </c>
      <c r="AZ20" s="121">
        <v>917731</v>
      </c>
      <c r="BA20" s="121">
        <v>107729</v>
      </c>
      <c r="BB20" s="121">
        <v>1235</v>
      </c>
      <c r="BC20" s="121">
        <v>0</v>
      </c>
      <c r="BD20" s="121">
        <v>0</v>
      </c>
      <c r="BE20" s="121">
        <v>0</v>
      </c>
      <c r="BF20" s="121">
        <f t="shared" si="14"/>
        <v>2955753</v>
      </c>
      <c r="BG20" s="121">
        <f t="shared" si="15"/>
        <v>69720</v>
      </c>
      <c r="BH20" s="121">
        <f t="shared" si="16"/>
        <v>69720</v>
      </c>
      <c r="BI20" s="121">
        <v>0</v>
      </c>
      <c r="BJ20" s="121">
        <v>69720</v>
      </c>
      <c r="BK20" s="121">
        <v>0</v>
      </c>
      <c r="BL20" s="121">
        <v>0</v>
      </c>
      <c r="BM20" s="121">
        <v>0</v>
      </c>
      <c r="BN20" s="121">
        <v>0</v>
      </c>
      <c r="BO20" s="121">
        <f t="shared" si="17"/>
        <v>115726</v>
      </c>
      <c r="BP20" s="121">
        <f t="shared" si="18"/>
        <v>10113</v>
      </c>
      <c r="BQ20" s="121">
        <v>9463</v>
      </c>
      <c r="BR20" s="121">
        <v>0</v>
      </c>
      <c r="BS20" s="121">
        <v>650</v>
      </c>
      <c r="BT20" s="121">
        <v>0</v>
      </c>
      <c r="BU20" s="121">
        <f t="shared" si="19"/>
        <v>27706</v>
      </c>
      <c r="BV20" s="121">
        <v>0</v>
      </c>
      <c r="BW20" s="121">
        <v>27706</v>
      </c>
      <c r="BX20" s="121">
        <v>0</v>
      </c>
      <c r="BY20" s="121">
        <v>0</v>
      </c>
      <c r="BZ20" s="121">
        <f t="shared" si="20"/>
        <v>77907</v>
      </c>
      <c r="CA20" s="121">
        <v>0</v>
      </c>
      <c r="CB20" s="121">
        <v>77907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 t="shared" si="21"/>
        <v>185446</v>
      </c>
      <c r="CI20" s="121">
        <f t="shared" si="29"/>
        <v>719314</v>
      </c>
      <c r="CJ20" s="121">
        <f t="shared" si="30"/>
        <v>719314</v>
      </c>
      <c r="CK20" s="121">
        <f t="shared" si="31"/>
        <v>3202</v>
      </c>
      <c r="CL20" s="121">
        <f t="shared" si="32"/>
        <v>716112</v>
      </c>
      <c r="CM20" s="121">
        <f t="shared" si="33"/>
        <v>0</v>
      </c>
      <c r="CN20" s="121">
        <f t="shared" si="34"/>
        <v>0</v>
      </c>
      <c r="CO20" s="121">
        <f t="shared" si="35"/>
        <v>0</v>
      </c>
      <c r="CP20" s="121">
        <f t="shared" si="36"/>
        <v>0</v>
      </c>
      <c r="CQ20" s="121">
        <f t="shared" si="37"/>
        <v>2421885</v>
      </c>
      <c r="CR20" s="121">
        <f t="shared" si="38"/>
        <v>357872</v>
      </c>
      <c r="CS20" s="121">
        <f t="shared" si="39"/>
        <v>114277</v>
      </c>
      <c r="CT20" s="121">
        <f t="shared" si="40"/>
        <v>188995</v>
      </c>
      <c r="CU20" s="121">
        <f t="shared" si="41"/>
        <v>53300</v>
      </c>
      <c r="CV20" s="121">
        <f t="shared" si="42"/>
        <v>1300</v>
      </c>
      <c r="CW20" s="121">
        <f t="shared" si="43"/>
        <v>500869</v>
      </c>
      <c r="CX20" s="121">
        <f t="shared" si="44"/>
        <v>114355</v>
      </c>
      <c r="CY20" s="121">
        <f t="shared" si="45"/>
        <v>345793</v>
      </c>
      <c r="CZ20" s="121">
        <f t="shared" si="46"/>
        <v>40721</v>
      </c>
      <c r="DA20" s="121">
        <f t="shared" si="47"/>
        <v>19106</v>
      </c>
      <c r="DB20" s="121">
        <f t="shared" si="48"/>
        <v>1544038</v>
      </c>
      <c r="DC20" s="121">
        <f t="shared" si="49"/>
        <v>439436</v>
      </c>
      <c r="DD20" s="121">
        <f t="shared" si="50"/>
        <v>995638</v>
      </c>
      <c r="DE20" s="121">
        <f t="shared" si="51"/>
        <v>107729</v>
      </c>
      <c r="DF20" s="121">
        <f t="shared" si="52"/>
        <v>1235</v>
      </c>
      <c r="DG20" s="121">
        <f t="shared" si="53"/>
        <v>0</v>
      </c>
      <c r="DH20" s="121">
        <f t="shared" si="54"/>
        <v>0</v>
      </c>
      <c r="DI20" s="121">
        <f t="shared" si="55"/>
        <v>0</v>
      </c>
      <c r="DJ20" s="121">
        <f t="shared" si="56"/>
        <v>3141199</v>
      </c>
    </row>
    <row r="21" spans="1:114" s="136" customFormat="1" ht="13.5" customHeight="1">
      <c r="A21" s="119" t="s">
        <v>25</v>
      </c>
      <c r="B21" s="120" t="s">
        <v>372</v>
      </c>
      <c r="C21" s="119" t="s">
        <v>373</v>
      </c>
      <c r="D21" s="121">
        <f t="shared" si="0"/>
        <v>2034854</v>
      </c>
      <c r="E21" s="121">
        <f t="shared" si="1"/>
        <v>341738</v>
      </c>
      <c r="F21" s="121">
        <v>0</v>
      </c>
      <c r="G21" s="121">
        <v>0</v>
      </c>
      <c r="H21" s="121">
        <v>0</v>
      </c>
      <c r="I21" s="121">
        <v>164776</v>
      </c>
      <c r="J21" s="122" t="s">
        <v>472</v>
      </c>
      <c r="K21" s="121">
        <v>176962</v>
      </c>
      <c r="L21" s="121">
        <v>1693116</v>
      </c>
      <c r="M21" s="121">
        <f t="shared" si="2"/>
        <v>221833</v>
      </c>
      <c r="N21" s="121">
        <f t="shared" si="3"/>
        <v>33719</v>
      </c>
      <c r="O21" s="121">
        <v>0</v>
      </c>
      <c r="P21" s="121">
        <v>0</v>
      </c>
      <c r="Q21" s="121">
        <v>0</v>
      </c>
      <c r="R21" s="121">
        <v>33719</v>
      </c>
      <c r="S21" s="122" t="s">
        <v>472</v>
      </c>
      <c r="T21" s="121">
        <v>0</v>
      </c>
      <c r="U21" s="121">
        <v>188114</v>
      </c>
      <c r="V21" s="121">
        <f t="shared" si="23"/>
        <v>2256687</v>
      </c>
      <c r="W21" s="121">
        <f t="shared" si="24"/>
        <v>375457</v>
      </c>
      <c r="X21" s="121">
        <f t="shared" si="25"/>
        <v>0</v>
      </c>
      <c r="Y21" s="121">
        <f t="shared" si="26"/>
        <v>0</v>
      </c>
      <c r="Z21" s="121">
        <f t="shared" si="27"/>
        <v>0</v>
      </c>
      <c r="AA21" s="121">
        <f t="shared" si="28"/>
        <v>198495</v>
      </c>
      <c r="AB21" s="122" t="str">
        <f t="shared" si="5"/>
        <v>-</v>
      </c>
      <c r="AC21" s="121">
        <f t="shared" si="6"/>
        <v>176962</v>
      </c>
      <c r="AD21" s="121">
        <f t="shared" si="7"/>
        <v>1881230</v>
      </c>
      <c r="AE21" s="121">
        <f t="shared" si="8"/>
        <v>0</v>
      </c>
      <c r="AF21" s="121">
        <f t="shared" si="9"/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 t="shared" si="10"/>
        <v>1933473</v>
      </c>
      <c r="AN21" s="121">
        <f t="shared" si="11"/>
        <v>579119</v>
      </c>
      <c r="AO21" s="121">
        <v>403779</v>
      </c>
      <c r="AP21" s="121">
        <v>133755</v>
      </c>
      <c r="AQ21" s="121">
        <v>8146</v>
      </c>
      <c r="AR21" s="121">
        <v>33439</v>
      </c>
      <c r="AS21" s="121">
        <f t="shared" si="12"/>
        <v>335689</v>
      </c>
      <c r="AT21" s="121">
        <v>60295</v>
      </c>
      <c r="AU21" s="121">
        <v>234568</v>
      </c>
      <c r="AV21" s="121">
        <v>40826</v>
      </c>
      <c r="AW21" s="121">
        <v>27355</v>
      </c>
      <c r="AX21" s="121">
        <f t="shared" si="13"/>
        <v>991310</v>
      </c>
      <c r="AY21" s="121">
        <v>441967</v>
      </c>
      <c r="AZ21" s="121">
        <v>405892</v>
      </c>
      <c r="BA21" s="121">
        <v>131461</v>
      </c>
      <c r="BB21" s="121">
        <v>11990</v>
      </c>
      <c r="BC21" s="121">
        <v>0</v>
      </c>
      <c r="BD21" s="121">
        <v>0</v>
      </c>
      <c r="BE21" s="121">
        <v>101381</v>
      </c>
      <c r="BF21" s="121">
        <f t="shared" si="14"/>
        <v>2034854</v>
      </c>
      <c r="BG21" s="121">
        <f t="shared" si="15"/>
        <v>0</v>
      </c>
      <c r="BH21" s="121">
        <f t="shared" si="16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 t="shared" si="17"/>
        <v>221833</v>
      </c>
      <c r="BP21" s="121">
        <f t="shared" si="18"/>
        <v>24044</v>
      </c>
      <c r="BQ21" s="121">
        <v>24044</v>
      </c>
      <c r="BR21" s="121">
        <v>0</v>
      </c>
      <c r="BS21" s="121">
        <v>0</v>
      </c>
      <c r="BT21" s="121">
        <v>0</v>
      </c>
      <c r="BU21" s="121">
        <f t="shared" si="19"/>
        <v>93061</v>
      </c>
      <c r="BV21" s="121">
        <v>3608</v>
      </c>
      <c r="BW21" s="121">
        <v>89453</v>
      </c>
      <c r="BX21" s="121">
        <v>0</v>
      </c>
      <c r="BY21" s="121">
        <v>0</v>
      </c>
      <c r="BZ21" s="121">
        <f t="shared" si="20"/>
        <v>104728</v>
      </c>
      <c r="CA21" s="121">
        <v>56587</v>
      </c>
      <c r="CB21" s="121">
        <v>48141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 t="shared" si="21"/>
        <v>221833</v>
      </c>
      <c r="CI21" s="121">
        <f t="shared" si="29"/>
        <v>0</v>
      </c>
      <c r="CJ21" s="121">
        <f t="shared" si="30"/>
        <v>0</v>
      </c>
      <c r="CK21" s="121">
        <f t="shared" si="31"/>
        <v>0</v>
      </c>
      <c r="CL21" s="121">
        <f t="shared" si="32"/>
        <v>0</v>
      </c>
      <c r="CM21" s="121">
        <f t="shared" si="33"/>
        <v>0</v>
      </c>
      <c r="CN21" s="121">
        <f t="shared" si="34"/>
        <v>0</v>
      </c>
      <c r="CO21" s="121">
        <f t="shared" si="35"/>
        <v>0</v>
      </c>
      <c r="CP21" s="121">
        <f t="shared" si="36"/>
        <v>0</v>
      </c>
      <c r="CQ21" s="121">
        <f t="shared" si="37"/>
        <v>2155306</v>
      </c>
      <c r="CR21" s="121">
        <f t="shared" si="38"/>
        <v>603163</v>
      </c>
      <c r="CS21" s="121">
        <f t="shared" si="39"/>
        <v>427823</v>
      </c>
      <c r="CT21" s="121">
        <f t="shared" si="40"/>
        <v>133755</v>
      </c>
      <c r="CU21" s="121">
        <f t="shared" si="41"/>
        <v>8146</v>
      </c>
      <c r="CV21" s="121">
        <f t="shared" si="42"/>
        <v>33439</v>
      </c>
      <c r="CW21" s="121">
        <f t="shared" si="43"/>
        <v>428750</v>
      </c>
      <c r="CX21" s="121">
        <f t="shared" si="44"/>
        <v>63903</v>
      </c>
      <c r="CY21" s="121">
        <f t="shared" si="45"/>
        <v>324021</v>
      </c>
      <c r="CZ21" s="121">
        <f t="shared" si="46"/>
        <v>40826</v>
      </c>
      <c r="DA21" s="121">
        <f t="shared" si="47"/>
        <v>27355</v>
      </c>
      <c r="DB21" s="121">
        <f t="shared" si="48"/>
        <v>1096038</v>
      </c>
      <c r="DC21" s="121">
        <f t="shared" si="49"/>
        <v>498554</v>
      </c>
      <c r="DD21" s="121">
        <f t="shared" si="50"/>
        <v>454033</v>
      </c>
      <c r="DE21" s="121">
        <f t="shared" si="51"/>
        <v>131461</v>
      </c>
      <c r="DF21" s="121">
        <f t="shared" si="52"/>
        <v>11990</v>
      </c>
      <c r="DG21" s="121">
        <f t="shared" si="53"/>
        <v>0</v>
      </c>
      <c r="DH21" s="121">
        <f t="shared" si="54"/>
        <v>0</v>
      </c>
      <c r="DI21" s="121">
        <f t="shared" si="55"/>
        <v>101381</v>
      </c>
      <c r="DJ21" s="121">
        <f t="shared" si="56"/>
        <v>2256687</v>
      </c>
    </row>
    <row r="22" spans="1:114" s="136" customFormat="1" ht="13.5" customHeight="1">
      <c r="A22" s="119" t="s">
        <v>25</v>
      </c>
      <c r="B22" s="120" t="s">
        <v>410</v>
      </c>
      <c r="C22" s="119" t="s">
        <v>411</v>
      </c>
      <c r="D22" s="121">
        <f t="shared" si="0"/>
        <v>1121609</v>
      </c>
      <c r="E22" s="121">
        <f t="shared" si="1"/>
        <v>198420</v>
      </c>
      <c r="F22" s="121">
        <v>0</v>
      </c>
      <c r="G22" s="121">
        <v>0</v>
      </c>
      <c r="H22" s="121">
        <v>0</v>
      </c>
      <c r="I22" s="121">
        <v>77380</v>
      </c>
      <c r="J22" s="122" t="s">
        <v>472</v>
      </c>
      <c r="K22" s="121">
        <v>121040</v>
      </c>
      <c r="L22" s="121">
        <v>923189</v>
      </c>
      <c r="M22" s="121">
        <f t="shared" si="2"/>
        <v>86716</v>
      </c>
      <c r="N22" s="121">
        <f t="shared" si="3"/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472</v>
      </c>
      <c r="T22" s="121">
        <v>0</v>
      </c>
      <c r="U22" s="121">
        <v>86716</v>
      </c>
      <c r="V22" s="121">
        <f t="shared" si="23"/>
        <v>1208325</v>
      </c>
      <c r="W22" s="121">
        <f t="shared" si="24"/>
        <v>198420</v>
      </c>
      <c r="X22" s="121">
        <f t="shared" si="25"/>
        <v>0</v>
      </c>
      <c r="Y22" s="121">
        <f t="shared" si="26"/>
        <v>0</v>
      </c>
      <c r="Z22" s="121">
        <f t="shared" si="27"/>
        <v>0</v>
      </c>
      <c r="AA22" s="121">
        <f t="shared" si="28"/>
        <v>77380</v>
      </c>
      <c r="AB22" s="122" t="str">
        <f t="shared" si="5"/>
        <v>-</v>
      </c>
      <c r="AC22" s="121">
        <f t="shared" si="6"/>
        <v>121040</v>
      </c>
      <c r="AD22" s="121">
        <f t="shared" si="7"/>
        <v>1009905</v>
      </c>
      <c r="AE22" s="121">
        <f t="shared" si="8"/>
        <v>0</v>
      </c>
      <c r="AF22" s="121">
        <f t="shared" si="9"/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 t="shared" si="10"/>
        <v>1121609</v>
      </c>
      <c r="AN22" s="121">
        <f t="shared" si="11"/>
        <v>138790</v>
      </c>
      <c r="AO22" s="121">
        <v>29040</v>
      </c>
      <c r="AP22" s="121">
        <v>0</v>
      </c>
      <c r="AQ22" s="121">
        <v>98134</v>
      </c>
      <c r="AR22" s="121">
        <v>11616</v>
      </c>
      <c r="AS22" s="121">
        <f t="shared" si="12"/>
        <v>400708</v>
      </c>
      <c r="AT22" s="121">
        <v>1893</v>
      </c>
      <c r="AU22" s="121">
        <v>359626</v>
      </c>
      <c r="AV22" s="121">
        <v>39189</v>
      </c>
      <c r="AW22" s="121">
        <v>0</v>
      </c>
      <c r="AX22" s="121">
        <f t="shared" si="13"/>
        <v>582111</v>
      </c>
      <c r="AY22" s="121">
        <v>234506</v>
      </c>
      <c r="AZ22" s="121">
        <v>337207</v>
      </c>
      <c r="BA22" s="121">
        <v>10398</v>
      </c>
      <c r="BB22" s="121">
        <v>0</v>
      </c>
      <c r="BC22" s="121">
        <v>0</v>
      </c>
      <c r="BD22" s="121">
        <v>0</v>
      </c>
      <c r="BE22" s="121">
        <v>0</v>
      </c>
      <c r="BF22" s="121">
        <f t="shared" si="14"/>
        <v>1121609</v>
      </c>
      <c r="BG22" s="121">
        <f t="shared" si="15"/>
        <v>0</v>
      </c>
      <c r="BH22" s="121">
        <f t="shared" si="16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 t="shared" si="17"/>
        <v>0</v>
      </c>
      <c r="BP22" s="121">
        <f t="shared" si="18"/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 t="shared" si="19"/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 t="shared" si="20"/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86716</v>
      </c>
      <c r="CF22" s="121">
        <v>0</v>
      </c>
      <c r="CG22" s="121">
        <v>0</v>
      </c>
      <c r="CH22" s="121">
        <f t="shared" si="21"/>
        <v>0</v>
      </c>
      <c r="CI22" s="121">
        <f t="shared" si="29"/>
        <v>0</v>
      </c>
      <c r="CJ22" s="121">
        <f t="shared" si="30"/>
        <v>0</v>
      </c>
      <c r="CK22" s="121">
        <f t="shared" si="31"/>
        <v>0</v>
      </c>
      <c r="CL22" s="121">
        <f t="shared" si="32"/>
        <v>0</v>
      </c>
      <c r="CM22" s="121">
        <f t="shared" si="33"/>
        <v>0</v>
      </c>
      <c r="CN22" s="121">
        <f t="shared" si="34"/>
        <v>0</v>
      </c>
      <c r="CO22" s="121">
        <f t="shared" si="35"/>
        <v>0</v>
      </c>
      <c r="CP22" s="121">
        <f t="shared" si="36"/>
        <v>0</v>
      </c>
      <c r="CQ22" s="121">
        <f t="shared" si="37"/>
        <v>1121609</v>
      </c>
      <c r="CR22" s="121">
        <f t="shared" si="38"/>
        <v>138790</v>
      </c>
      <c r="CS22" s="121">
        <f t="shared" si="39"/>
        <v>29040</v>
      </c>
      <c r="CT22" s="121">
        <f t="shared" si="40"/>
        <v>0</v>
      </c>
      <c r="CU22" s="121">
        <f t="shared" si="41"/>
        <v>98134</v>
      </c>
      <c r="CV22" s="121">
        <f t="shared" si="42"/>
        <v>11616</v>
      </c>
      <c r="CW22" s="121">
        <f t="shared" si="43"/>
        <v>400708</v>
      </c>
      <c r="CX22" s="121">
        <f t="shared" si="44"/>
        <v>1893</v>
      </c>
      <c r="CY22" s="121">
        <f t="shared" si="45"/>
        <v>359626</v>
      </c>
      <c r="CZ22" s="121">
        <f t="shared" si="46"/>
        <v>39189</v>
      </c>
      <c r="DA22" s="121">
        <f t="shared" si="47"/>
        <v>0</v>
      </c>
      <c r="DB22" s="121">
        <f t="shared" si="48"/>
        <v>582111</v>
      </c>
      <c r="DC22" s="121">
        <f t="shared" si="49"/>
        <v>234506</v>
      </c>
      <c r="DD22" s="121">
        <f t="shared" si="50"/>
        <v>337207</v>
      </c>
      <c r="DE22" s="121">
        <f t="shared" si="51"/>
        <v>10398</v>
      </c>
      <c r="DF22" s="121">
        <f t="shared" si="52"/>
        <v>0</v>
      </c>
      <c r="DG22" s="121">
        <f t="shared" si="53"/>
        <v>86716</v>
      </c>
      <c r="DH22" s="121">
        <f t="shared" si="54"/>
        <v>0</v>
      </c>
      <c r="DI22" s="121">
        <f t="shared" si="55"/>
        <v>0</v>
      </c>
      <c r="DJ22" s="121">
        <f t="shared" si="56"/>
        <v>1121609</v>
      </c>
    </row>
    <row r="23" spans="1:114" s="136" customFormat="1" ht="13.5" customHeight="1">
      <c r="A23" s="119" t="s">
        <v>25</v>
      </c>
      <c r="B23" s="120" t="s">
        <v>398</v>
      </c>
      <c r="C23" s="119" t="s">
        <v>399</v>
      </c>
      <c r="D23" s="121">
        <f t="shared" si="0"/>
        <v>1148853</v>
      </c>
      <c r="E23" s="121">
        <f t="shared" si="1"/>
        <v>200904</v>
      </c>
      <c r="F23" s="121">
        <v>0</v>
      </c>
      <c r="G23" s="121">
        <v>0</v>
      </c>
      <c r="H23" s="121">
        <v>0</v>
      </c>
      <c r="I23" s="121">
        <v>178280</v>
      </c>
      <c r="J23" s="122" t="s">
        <v>472</v>
      </c>
      <c r="K23" s="121">
        <v>22624</v>
      </c>
      <c r="L23" s="121">
        <v>947949</v>
      </c>
      <c r="M23" s="121">
        <f t="shared" si="2"/>
        <v>108408</v>
      </c>
      <c r="N23" s="121">
        <f t="shared" si="3"/>
        <v>34896</v>
      </c>
      <c r="O23" s="121">
        <v>685</v>
      </c>
      <c r="P23" s="121">
        <v>434</v>
      </c>
      <c r="Q23" s="121">
        <v>0</v>
      </c>
      <c r="R23" s="121">
        <v>17995</v>
      </c>
      <c r="S23" s="122" t="s">
        <v>472</v>
      </c>
      <c r="T23" s="121">
        <v>15782</v>
      </c>
      <c r="U23" s="121">
        <v>73512</v>
      </c>
      <c r="V23" s="121">
        <f t="shared" si="23"/>
        <v>1257261</v>
      </c>
      <c r="W23" s="121">
        <f t="shared" si="24"/>
        <v>235800</v>
      </c>
      <c r="X23" s="121">
        <f t="shared" si="25"/>
        <v>685</v>
      </c>
      <c r="Y23" s="121">
        <f t="shared" si="26"/>
        <v>434</v>
      </c>
      <c r="Z23" s="121">
        <f t="shared" si="27"/>
        <v>0</v>
      </c>
      <c r="AA23" s="121">
        <f t="shared" si="28"/>
        <v>196275</v>
      </c>
      <c r="AB23" s="122" t="str">
        <f t="shared" si="5"/>
        <v>-</v>
      </c>
      <c r="AC23" s="121">
        <f t="shared" si="6"/>
        <v>38406</v>
      </c>
      <c r="AD23" s="121">
        <f t="shared" si="7"/>
        <v>1021461</v>
      </c>
      <c r="AE23" s="121">
        <f t="shared" si="8"/>
        <v>168191</v>
      </c>
      <c r="AF23" s="121">
        <f t="shared" si="9"/>
        <v>168191</v>
      </c>
      <c r="AG23" s="121">
        <v>0</v>
      </c>
      <c r="AH23" s="121">
        <v>100164</v>
      </c>
      <c r="AI23" s="121">
        <v>2562</v>
      </c>
      <c r="AJ23" s="121">
        <v>65465</v>
      </c>
      <c r="AK23" s="121">
        <v>0</v>
      </c>
      <c r="AL23" s="121">
        <v>0</v>
      </c>
      <c r="AM23" s="121">
        <f t="shared" si="10"/>
        <v>804963</v>
      </c>
      <c r="AN23" s="121">
        <f t="shared" si="11"/>
        <v>104704</v>
      </c>
      <c r="AO23" s="121">
        <v>84673</v>
      </c>
      <c r="AP23" s="121">
        <v>0</v>
      </c>
      <c r="AQ23" s="121">
        <v>20031</v>
      </c>
      <c r="AR23" s="121">
        <v>0</v>
      </c>
      <c r="AS23" s="121">
        <f t="shared" si="12"/>
        <v>6644</v>
      </c>
      <c r="AT23" s="121">
        <v>0</v>
      </c>
      <c r="AU23" s="121">
        <v>3611</v>
      </c>
      <c r="AV23" s="121">
        <v>3033</v>
      </c>
      <c r="AW23" s="121">
        <v>0</v>
      </c>
      <c r="AX23" s="121">
        <f t="shared" si="13"/>
        <v>693615</v>
      </c>
      <c r="AY23" s="121">
        <v>310847</v>
      </c>
      <c r="AZ23" s="121">
        <v>331048</v>
      </c>
      <c r="BA23" s="121">
        <v>44901</v>
      </c>
      <c r="BB23" s="121">
        <v>6819</v>
      </c>
      <c r="BC23" s="121">
        <v>0</v>
      </c>
      <c r="BD23" s="121">
        <v>0</v>
      </c>
      <c r="BE23" s="121">
        <v>175699</v>
      </c>
      <c r="BF23" s="121">
        <f t="shared" si="14"/>
        <v>1148853</v>
      </c>
      <c r="BG23" s="121">
        <f t="shared" si="15"/>
        <v>0</v>
      </c>
      <c r="BH23" s="121">
        <f t="shared" si="16"/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 t="shared" si="17"/>
        <v>32715</v>
      </c>
      <c r="BP23" s="121">
        <f t="shared" si="18"/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 t="shared" si="19"/>
        <v>2945</v>
      </c>
      <c r="BV23" s="121">
        <v>2945</v>
      </c>
      <c r="BW23" s="121">
        <v>0</v>
      </c>
      <c r="BX23" s="121">
        <v>0</v>
      </c>
      <c r="BY23" s="121">
        <v>0</v>
      </c>
      <c r="BZ23" s="121">
        <f t="shared" si="20"/>
        <v>29770</v>
      </c>
      <c r="CA23" s="121">
        <v>29770</v>
      </c>
      <c r="CB23" s="121">
        <v>0</v>
      </c>
      <c r="CC23" s="121">
        <v>0</v>
      </c>
      <c r="CD23" s="121">
        <v>0</v>
      </c>
      <c r="CE23" s="121">
        <v>73307</v>
      </c>
      <c r="CF23" s="121">
        <v>0</v>
      </c>
      <c r="CG23" s="121">
        <v>2386</v>
      </c>
      <c r="CH23" s="121">
        <f t="shared" si="21"/>
        <v>35101</v>
      </c>
      <c r="CI23" s="121">
        <f t="shared" si="29"/>
        <v>168191</v>
      </c>
      <c r="CJ23" s="121">
        <f t="shared" si="30"/>
        <v>168191</v>
      </c>
      <c r="CK23" s="121">
        <f t="shared" si="31"/>
        <v>0</v>
      </c>
      <c r="CL23" s="121">
        <f t="shared" si="32"/>
        <v>100164</v>
      </c>
      <c r="CM23" s="121">
        <f t="shared" si="33"/>
        <v>2562</v>
      </c>
      <c r="CN23" s="121">
        <f t="shared" si="34"/>
        <v>65465</v>
      </c>
      <c r="CO23" s="121">
        <f t="shared" si="35"/>
        <v>0</v>
      </c>
      <c r="CP23" s="121">
        <f t="shared" si="36"/>
        <v>0</v>
      </c>
      <c r="CQ23" s="121">
        <f t="shared" si="37"/>
        <v>837678</v>
      </c>
      <c r="CR23" s="121">
        <f t="shared" si="38"/>
        <v>104704</v>
      </c>
      <c r="CS23" s="121">
        <f t="shared" si="39"/>
        <v>84673</v>
      </c>
      <c r="CT23" s="121">
        <f t="shared" si="40"/>
        <v>0</v>
      </c>
      <c r="CU23" s="121">
        <f t="shared" si="41"/>
        <v>20031</v>
      </c>
      <c r="CV23" s="121">
        <f t="shared" si="42"/>
        <v>0</v>
      </c>
      <c r="CW23" s="121">
        <f t="shared" si="43"/>
        <v>9589</v>
      </c>
      <c r="CX23" s="121">
        <f t="shared" si="44"/>
        <v>2945</v>
      </c>
      <c r="CY23" s="121">
        <f t="shared" si="45"/>
        <v>3611</v>
      </c>
      <c r="CZ23" s="121">
        <f t="shared" si="46"/>
        <v>3033</v>
      </c>
      <c r="DA23" s="121">
        <f t="shared" si="47"/>
        <v>0</v>
      </c>
      <c r="DB23" s="121">
        <f t="shared" si="48"/>
        <v>723385</v>
      </c>
      <c r="DC23" s="121">
        <f t="shared" si="49"/>
        <v>340617</v>
      </c>
      <c r="DD23" s="121">
        <f t="shared" si="50"/>
        <v>331048</v>
      </c>
      <c r="DE23" s="121">
        <f t="shared" si="51"/>
        <v>44901</v>
      </c>
      <c r="DF23" s="121">
        <f t="shared" si="52"/>
        <v>6819</v>
      </c>
      <c r="DG23" s="121">
        <f t="shared" si="53"/>
        <v>73307</v>
      </c>
      <c r="DH23" s="121">
        <f t="shared" si="54"/>
        <v>0</v>
      </c>
      <c r="DI23" s="121">
        <f t="shared" si="55"/>
        <v>178085</v>
      </c>
      <c r="DJ23" s="121">
        <f t="shared" si="56"/>
        <v>1183954</v>
      </c>
    </row>
    <row r="24" spans="1:114" s="136" customFormat="1" ht="13.5" customHeight="1">
      <c r="A24" s="119" t="s">
        <v>25</v>
      </c>
      <c r="B24" s="120" t="s">
        <v>384</v>
      </c>
      <c r="C24" s="119" t="s">
        <v>385</v>
      </c>
      <c r="D24" s="121">
        <f t="shared" si="0"/>
        <v>814159</v>
      </c>
      <c r="E24" s="121">
        <f t="shared" si="1"/>
        <v>26279</v>
      </c>
      <c r="F24" s="121">
        <v>0</v>
      </c>
      <c r="G24" s="121">
        <v>1000</v>
      </c>
      <c r="H24" s="121">
        <v>0</v>
      </c>
      <c r="I24" s="121">
        <v>0</v>
      </c>
      <c r="J24" s="122" t="s">
        <v>472</v>
      </c>
      <c r="K24" s="121">
        <v>25279</v>
      </c>
      <c r="L24" s="121">
        <v>787880</v>
      </c>
      <c r="M24" s="121">
        <f t="shared" si="2"/>
        <v>168010</v>
      </c>
      <c r="N24" s="121">
        <f t="shared" si="3"/>
        <v>17605</v>
      </c>
      <c r="O24" s="121">
        <v>0</v>
      </c>
      <c r="P24" s="121">
        <v>0</v>
      </c>
      <c r="Q24" s="121">
        <v>0</v>
      </c>
      <c r="R24" s="121">
        <v>17605</v>
      </c>
      <c r="S24" s="122" t="s">
        <v>472</v>
      </c>
      <c r="T24" s="121">
        <v>0</v>
      </c>
      <c r="U24" s="121">
        <v>150405</v>
      </c>
      <c r="V24" s="121">
        <f t="shared" si="23"/>
        <v>982169</v>
      </c>
      <c r="W24" s="121">
        <f t="shared" si="24"/>
        <v>43884</v>
      </c>
      <c r="X24" s="121">
        <f t="shared" si="25"/>
        <v>0</v>
      </c>
      <c r="Y24" s="121">
        <f t="shared" si="26"/>
        <v>1000</v>
      </c>
      <c r="Z24" s="121">
        <f t="shared" si="27"/>
        <v>0</v>
      </c>
      <c r="AA24" s="121">
        <f t="shared" si="28"/>
        <v>17605</v>
      </c>
      <c r="AB24" s="122" t="str">
        <f t="shared" si="5"/>
        <v>-</v>
      </c>
      <c r="AC24" s="121">
        <f t="shared" si="6"/>
        <v>25279</v>
      </c>
      <c r="AD24" s="121">
        <f t="shared" si="7"/>
        <v>938285</v>
      </c>
      <c r="AE24" s="121">
        <f t="shared" si="8"/>
        <v>0</v>
      </c>
      <c r="AF24" s="121">
        <f t="shared" si="9"/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 t="shared" si="10"/>
        <v>265597</v>
      </c>
      <c r="AN24" s="121">
        <f t="shared" si="11"/>
        <v>35648</v>
      </c>
      <c r="AO24" s="121">
        <v>35648</v>
      </c>
      <c r="AP24" s="121">
        <v>0</v>
      </c>
      <c r="AQ24" s="121">
        <v>0</v>
      </c>
      <c r="AR24" s="121">
        <v>0</v>
      </c>
      <c r="AS24" s="121">
        <f t="shared" si="12"/>
        <v>4907</v>
      </c>
      <c r="AT24" s="121">
        <v>0</v>
      </c>
      <c r="AU24" s="121">
        <v>0</v>
      </c>
      <c r="AV24" s="121">
        <v>4907</v>
      </c>
      <c r="AW24" s="121">
        <v>0</v>
      </c>
      <c r="AX24" s="121">
        <f t="shared" si="13"/>
        <v>225042</v>
      </c>
      <c r="AY24" s="121">
        <v>168732</v>
      </c>
      <c r="AZ24" s="121">
        <v>37534</v>
      </c>
      <c r="BA24" s="121">
        <v>10254</v>
      </c>
      <c r="BB24" s="121">
        <v>8522</v>
      </c>
      <c r="BC24" s="121">
        <v>548562</v>
      </c>
      <c r="BD24" s="121">
        <v>0</v>
      </c>
      <c r="BE24" s="121">
        <v>0</v>
      </c>
      <c r="BF24" s="121">
        <f t="shared" si="14"/>
        <v>265597</v>
      </c>
      <c r="BG24" s="121">
        <f t="shared" si="15"/>
        <v>0</v>
      </c>
      <c r="BH24" s="121">
        <f t="shared" si="16"/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 t="shared" si="17"/>
        <v>42960</v>
      </c>
      <c r="BP24" s="121">
        <f t="shared" si="18"/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 t="shared" si="19"/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 t="shared" si="20"/>
        <v>42960</v>
      </c>
      <c r="CA24" s="121">
        <v>42960</v>
      </c>
      <c r="CB24" s="121">
        <v>0</v>
      </c>
      <c r="CC24" s="121">
        <v>0</v>
      </c>
      <c r="CD24" s="121">
        <v>0</v>
      </c>
      <c r="CE24" s="121">
        <v>125050</v>
      </c>
      <c r="CF24" s="121">
        <v>0</v>
      </c>
      <c r="CG24" s="121">
        <v>0</v>
      </c>
      <c r="CH24" s="121">
        <f t="shared" si="21"/>
        <v>42960</v>
      </c>
      <c r="CI24" s="121">
        <f t="shared" si="29"/>
        <v>0</v>
      </c>
      <c r="CJ24" s="121">
        <f t="shared" si="30"/>
        <v>0</v>
      </c>
      <c r="CK24" s="121">
        <f t="shared" si="31"/>
        <v>0</v>
      </c>
      <c r="CL24" s="121">
        <f t="shared" si="32"/>
        <v>0</v>
      </c>
      <c r="CM24" s="121">
        <f t="shared" si="33"/>
        <v>0</v>
      </c>
      <c r="CN24" s="121">
        <f t="shared" si="34"/>
        <v>0</v>
      </c>
      <c r="CO24" s="121">
        <f t="shared" si="35"/>
        <v>0</v>
      </c>
      <c r="CP24" s="121">
        <f t="shared" si="36"/>
        <v>0</v>
      </c>
      <c r="CQ24" s="121">
        <f t="shared" si="37"/>
        <v>308557</v>
      </c>
      <c r="CR24" s="121">
        <f t="shared" si="38"/>
        <v>35648</v>
      </c>
      <c r="CS24" s="121">
        <f t="shared" si="39"/>
        <v>35648</v>
      </c>
      <c r="CT24" s="121">
        <f t="shared" si="40"/>
        <v>0</v>
      </c>
      <c r="CU24" s="121">
        <f t="shared" si="41"/>
        <v>0</v>
      </c>
      <c r="CV24" s="121">
        <f t="shared" si="42"/>
        <v>0</v>
      </c>
      <c r="CW24" s="121">
        <f t="shared" si="43"/>
        <v>4907</v>
      </c>
      <c r="CX24" s="121">
        <f t="shared" si="44"/>
        <v>0</v>
      </c>
      <c r="CY24" s="121">
        <f t="shared" si="45"/>
        <v>0</v>
      </c>
      <c r="CZ24" s="121">
        <f t="shared" si="46"/>
        <v>4907</v>
      </c>
      <c r="DA24" s="121">
        <f t="shared" si="47"/>
        <v>0</v>
      </c>
      <c r="DB24" s="121">
        <f t="shared" si="48"/>
        <v>268002</v>
      </c>
      <c r="DC24" s="121">
        <f t="shared" si="49"/>
        <v>211692</v>
      </c>
      <c r="DD24" s="121">
        <f t="shared" si="50"/>
        <v>37534</v>
      </c>
      <c r="DE24" s="121">
        <f t="shared" si="51"/>
        <v>10254</v>
      </c>
      <c r="DF24" s="121">
        <f t="shared" si="52"/>
        <v>8522</v>
      </c>
      <c r="DG24" s="121">
        <f t="shared" si="53"/>
        <v>673612</v>
      </c>
      <c r="DH24" s="121">
        <f t="shared" si="54"/>
        <v>0</v>
      </c>
      <c r="DI24" s="121">
        <f t="shared" si="55"/>
        <v>0</v>
      </c>
      <c r="DJ24" s="121">
        <f t="shared" si="56"/>
        <v>308557</v>
      </c>
    </row>
    <row r="25" spans="1:114" s="136" customFormat="1" ht="13.5" customHeight="1">
      <c r="A25" s="119" t="s">
        <v>25</v>
      </c>
      <c r="B25" s="120" t="s">
        <v>462</v>
      </c>
      <c r="C25" s="119" t="s">
        <v>463</v>
      </c>
      <c r="D25" s="121">
        <f t="shared" si="0"/>
        <v>1100399</v>
      </c>
      <c r="E25" s="121">
        <f t="shared" si="1"/>
        <v>74566</v>
      </c>
      <c r="F25" s="121">
        <v>0</v>
      </c>
      <c r="G25" s="121">
        <v>0</v>
      </c>
      <c r="H25" s="121">
        <v>0</v>
      </c>
      <c r="I25" s="121">
        <v>7442</v>
      </c>
      <c r="J25" s="122" t="s">
        <v>472</v>
      </c>
      <c r="K25" s="121">
        <v>67124</v>
      </c>
      <c r="L25" s="121">
        <v>1025833</v>
      </c>
      <c r="M25" s="121">
        <f t="shared" si="2"/>
        <v>175548</v>
      </c>
      <c r="N25" s="121">
        <f t="shared" si="3"/>
        <v>6053</v>
      </c>
      <c r="O25" s="121">
        <v>4094</v>
      </c>
      <c r="P25" s="121">
        <v>1959</v>
      </c>
      <c r="Q25" s="121">
        <v>0</v>
      </c>
      <c r="R25" s="121">
        <v>0</v>
      </c>
      <c r="S25" s="122" t="s">
        <v>472</v>
      </c>
      <c r="T25" s="121">
        <v>0</v>
      </c>
      <c r="U25" s="121">
        <v>169495</v>
      </c>
      <c r="V25" s="121">
        <f t="shared" si="23"/>
        <v>1275947</v>
      </c>
      <c r="W25" s="121">
        <f t="shared" si="24"/>
        <v>80619</v>
      </c>
      <c r="X25" s="121">
        <f t="shared" si="25"/>
        <v>4094</v>
      </c>
      <c r="Y25" s="121">
        <f t="shared" si="26"/>
        <v>1959</v>
      </c>
      <c r="Z25" s="121">
        <f t="shared" si="27"/>
        <v>0</v>
      </c>
      <c r="AA25" s="121">
        <f t="shared" si="28"/>
        <v>7442</v>
      </c>
      <c r="AB25" s="122" t="str">
        <f t="shared" si="5"/>
        <v>-</v>
      </c>
      <c r="AC25" s="121">
        <f t="shared" si="6"/>
        <v>67124</v>
      </c>
      <c r="AD25" s="121">
        <f t="shared" si="7"/>
        <v>1195328</v>
      </c>
      <c r="AE25" s="121">
        <f t="shared" si="8"/>
        <v>0</v>
      </c>
      <c r="AF25" s="121">
        <f t="shared" si="9"/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 t="shared" si="10"/>
        <v>543842</v>
      </c>
      <c r="AN25" s="121">
        <f t="shared" si="11"/>
        <v>115935</v>
      </c>
      <c r="AO25" s="121">
        <v>84186</v>
      </c>
      <c r="AP25" s="121">
        <v>25863</v>
      </c>
      <c r="AQ25" s="121">
        <v>0</v>
      </c>
      <c r="AR25" s="121">
        <v>5886</v>
      </c>
      <c r="AS25" s="121">
        <f t="shared" si="12"/>
        <v>17583</v>
      </c>
      <c r="AT25" s="121">
        <v>6362</v>
      </c>
      <c r="AU25" s="121">
        <v>4075</v>
      </c>
      <c r="AV25" s="121">
        <v>7146</v>
      </c>
      <c r="AW25" s="121">
        <v>0</v>
      </c>
      <c r="AX25" s="121">
        <f t="shared" si="13"/>
        <v>410324</v>
      </c>
      <c r="AY25" s="121">
        <v>325579</v>
      </c>
      <c r="AZ25" s="121">
        <v>51206</v>
      </c>
      <c r="BA25" s="121">
        <v>26686</v>
      </c>
      <c r="BB25" s="121">
        <v>6853</v>
      </c>
      <c r="BC25" s="121">
        <v>488891</v>
      </c>
      <c r="BD25" s="121">
        <v>0</v>
      </c>
      <c r="BE25" s="121">
        <v>67666</v>
      </c>
      <c r="BF25" s="121">
        <f t="shared" si="14"/>
        <v>611508</v>
      </c>
      <c r="BG25" s="121">
        <f t="shared" si="15"/>
        <v>0</v>
      </c>
      <c r="BH25" s="121">
        <f t="shared" si="16"/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 t="shared" si="17"/>
        <v>9558</v>
      </c>
      <c r="BP25" s="121">
        <f t="shared" si="18"/>
        <v>4681</v>
      </c>
      <c r="BQ25" s="121">
        <v>4681</v>
      </c>
      <c r="BR25" s="121">
        <v>0</v>
      </c>
      <c r="BS25" s="121">
        <v>0</v>
      </c>
      <c r="BT25" s="121">
        <v>0</v>
      </c>
      <c r="BU25" s="121">
        <f t="shared" si="19"/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 t="shared" si="20"/>
        <v>4877</v>
      </c>
      <c r="CA25" s="121">
        <v>4877</v>
      </c>
      <c r="CB25" s="121">
        <v>0</v>
      </c>
      <c r="CC25" s="121">
        <v>0</v>
      </c>
      <c r="CD25" s="121">
        <v>0</v>
      </c>
      <c r="CE25" s="121">
        <v>153831</v>
      </c>
      <c r="CF25" s="121">
        <v>0</v>
      </c>
      <c r="CG25" s="121">
        <v>12159</v>
      </c>
      <c r="CH25" s="121">
        <f t="shared" si="21"/>
        <v>21717</v>
      </c>
      <c r="CI25" s="121">
        <f t="shared" si="29"/>
        <v>0</v>
      </c>
      <c r="CJ25" s="121">
        <f t="shared" si="30"/>
        <v>0</v>
      </c>
      <c r="CK25" s="121">
        <f t="shared" si="31"/>
        <v>0</v>
      </c>
      <c r="CL25" s="121">
        <f t="shared" si="32"/>
        <v>0</v>
      </c>
      <c r="CM25" s="121">
        <f t="shared" si="33"/>
        <v>0</v>
      </c>
      <c r="CN25" s="121">
        <f t="shared" si="34"/>
        <v>0</v>
      </c>
      <c r="CO25" s="121">
        <f t="shared" si="35"/>
        <v>0</v>
      </c>
      <c r="CP25" s="121">
        <f t="shared" si="36"/>
        <v>0</v>
      </c>
      <c r="CQ25" s="121">
        <f t="shared" si="37"/>
        <v>553400</v>
      </c>
      <c r="CR25" s="121">
        <f t="shared" si="38"/>
        <v>120616</v>
      </c>
      <c r="CS25" s="121">
        <f t="shared" si="39"/>
        <v>88867</v>
      </c>
      <c r="CT25" s="121">
        <f t="shared" si="40"/>
        <v>25863</v>
      </c>
      <c r="CU25" s="121">
        <f t="shared" si="41"/>
        <v>0</v>
      </c>
      <c r="CV25" s="121">
        <f t="shared" si="42"/>
        <v>5886</v>
      </c>
      <c r="CW25" s="121">
        <f t="shared" si="43"/>
        <v>17583</v>
      </c>
      <c r="CX25" s="121">
        <f t="shared" si="44"/>
        <v>6362</v>
      </c>
      <c r="CY25" s="121">
        <f t="shared" si="45"/>
        <v>4075</v>
      </c>
      <c r="CZ25" s="121">
        <f t="shared" si="46"/>
        <v>7146</v>
      </c>
      <c r="DA25" s="121">
        <f t="shared" si="47"/>
        <v>0</v>
      </c>
      <c r="DB25" s="121">
        <f t="shared" si="48"/>
        <v>415201</v>
      </c>
      <c r="DC25" s="121">
        <f t="shared" si="49"/>
        <v>330456</v>
      </c>
      <c r="DD25" s="121">
        <f t="shared" si="50"/>
        <v>51206</v>
      </c>
      <c r="DE25" s="121">
        <f t="shared" si="51"/>
        <v>26686</v>
      </c>
      <c r="DF25" s="121">
        <f t="shared" si="52"/>
        <v>6853</v>
      </c>
      <c r="DG25" s="121">
        <f t="shared" si="53"/>
        <v>642722</v>
      </c>
      <c r="DH25" s="121">
        <f t="shared" si="54"/>
        <v>0</v>
      </c>
      <c r="DI25" s="121">
        <f t="shared" si="55"/>
        <v>79825</v>
      </c>
      <c r="DJ25" s="121">
        <f t="shared" si="56"/>
        <v>633225</v>
      </c>
    </row>
    <row r="26" spans="1:114" s="136" customFormat="1" ht="13.5" customHeight="1">
      <c r="A26" s="119" t="s">
        <v>25</v>
      </c>
      <c r="B26" s="120" t="s">
        <v>448</v>
      </c>
      <c r="C26" s="119" t="s">
        <v>449</v>
      </c>
      <c r="D26" s="121">
        <f t="shared" si="0"/>
        <v>1731029</v>
      </c>
      <c r="E26" s="121">
        <f t="shared" si="1"/>
        <v>79166</v>
      </c>
      <c r="F26" s="121">
        <v>0</v>
      </c>
      <c r="G26" s="121">
        <v>0</v>
      </c>
      <c r="H26" s="121">
        <v>0</v>
      </c>
      <c r="I26" s="121">
        <v>7973</v>
      </c>
      <c r="J26" s="122" t="s">
        <v>472</v>
      </c>
      <c r="K26" s="121">
        <v>71193</v>
      </c>
      <c r="L26" s="121">
        <v>1651863</v>
      </c>
      <c r="M26" s="121">
        <f t="shared" si="2"/>
        <v>136838</v>
      </c>
      <c r="N26" s="121">
        <f t="shared" si="3"/>
        <v>22788</v>
      </c>
      <c r="O26" s="121">
        <v>0</v>
      </c>
      <c r="P26" s="121">
        <v>0</v>
      </c>
      <c r="Q26" s="121">
        <v>0</v>
      </c>
      <c r="R26" s="121">
        <v>22788</v>
      </c>
      <c r="S26" s="122" t="s">
        <v>472</v>
      </c>
      <c r="T26" s="121">
        <v>0</v>
      </c>
      <c r="U26" s="121">
        <v>114050</v>
      </c>
      <c r="V26" s="121">
        <f t="shared" si="23"/>
        <v>1867867</v>
      </c>
      <c r="W26" s="121">
        <f t="shared" si="24"/>
        <v>101954</v>
      </c>
      <c r="X26" s="121">
        <f t="shared" si="25"/>
        <v>0</v>
      </c>
      <c r="Y26" s="121">
        <f t="shared" si="26"/>
        <v>0</v>
      </c>
      <c r="Z26" s="121">
        <f t="shared" si="27"/>
        <v>0</v>
      </c>
      <c r="AA26" s="121">
        <f t="shared" si="28"/>
        <v>30761</v>
      </c>
      <c r="AB26" s="122" t="str">
        <f t="shared" si="5"/>
        <v>-</v>
      </c>
      <c r="AC26" s="121">
        <f t="shared" si="6"/>
        <v>71193</v>
      </c>
      <c r="AD26" s="121">
        <f t="shared" si="7"/>
        <v>1765913</v>
      </c>
      <c r="AE26" s="121">
        <f t="shared" si="8"/>
        <v>121202</v>
      </c>
      <c r="AF26" s="121">
        <f t="shared" si="9"/>
        <v>121202</v>
      </c>
      <c r="AG26" s="121">
        <v>121202</v>
      </c>
      <c r="AH26" s="121">
        <v>0</v>
      </c>
      <c r="AI26" s="121">
        <v>0</v>
      </c>
      <c r="AJ26" s="121">
        <v>0</v>
      </c>
      <c r="AK26" s="121">
        <v>0</v>
      </c>
      <c r="AL26" s="121">
        <v>39103</v>
      </c>
      <c r="AM26" s="121">
        <f t="shared" si="10"/>
        <v>843427</v>
      </c>
      <c r="AN26" s="121">
        <f t="shared" si="11"/>
        <v>212960</v>
      </c>
      <c r="AO26" s="121">
        <v>118496</v>
      </c>
      <c r="AP26" s="121">
        <v>94464</v>
      </c>
      <c r="AQ26" s="121">
        <v>0</v>
      </c>
      <c r="AR26" s="121">
        <v>0</v>
      </c>
      <c r="AS26" s="121">
        <f t="shared" si="12"/>
        <v>42255</v>
      </c>
      <c r="AT26" s="121">
        <v>5981</v>
      </c>
      <c r="AU26" s="121">
        <v>36274</v>
      </c>
      <c r="AV26" s="121">
        <v>0</v>
      </c>
      <c r="AW26" s="121">
        <v>0</v>
      </c>
      <c r="AX26" s="121">
        <f t="shared" si="13"/>
        <v>588212</v>
      </c>
      <c r="AY26" s="121">
        <v>380924</v>
      </c>
      <c r="AZ26" s="121">
        <v>82907</v>
      </c>
      <c r="BA26" s="121">
        <v>0</v>
      </c>
      <c r="BB26" s="121">
        <v>124381</v>
      </c>
      <c r="BC26" s="121">
        <v>673901</v>
      </c>
      <c r="BD26" s="121">
        <v>0</v>
      </c>
      <c r="BE26" s="121">
        <v>53396</v>
      </c>
      <c r="BF26" s="121">
        <f t="shared" si="14"/>
        <v>1018025</v>
      </c>
      <c r="BG26" s="121">
        <f t="shared" si="15"/>
        <v>0</v>
      </c>
      <c r="BH26" s="121">
        <f t="shared" si="16"/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 t="shared" si="17"/>
        <v>136838</v>
      </c>
      <c r="BP26" s="121">
        <f t="shared" si="18"/>
        <v>7174</v>
      </c>
      <c r="BQ26" s="121">
        <v>7174</v>
      </c>
      <c r="BR26" s="121">
        <v>0</v>
      </c>
      <c r="BS26" s="121">
        <v>0</v>
      </c>
      <c r="BT26" s="121">
        <v>0</v>
      </c>
      <c r="BU26" s="121">
        <f t="shared" si="19"/>
        <v>26404</v>
      </c>
      <c r="BV26" s="121">
        <v>10134</v>
      </c>
      <c r="BW26" s="121">
        <v>16270</v>
      </c>
      <c r="BX26" s="121">
        <v>0</v>
      </c>
      <c r="BY26" s="121">
        <v>0</v>
      </c>
      <c r="BZ26" s="121">
        <f t="shared" si="20"/>
        <v>103260</v>
      </c>
      <c r="CA26" s="121">
        <v>0</v>
      </c>
      <c r="CB26" s="121">
        <v>103260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 t="shared" si="21"/>
        <v>136838</v>
      </c>
      <c r="CI26" s="121">
        <f t="shared" si="29"/>
        <v>121202</v>
      </c>
      <c r="CJ26" s="121">
        <f t="shared" si="30"/>
        <v>121202</v>
      </c>
      <c r="CK26" s="121">
        <f t="shared" si="31"/>
        <v>121202</v>
      </c>
      <c r="CL26" s="121">
        <f t="shared" si="32"/>
        <v>0</v>
      </c>
      <c r="CM26" s="121">
        <f t="shared" si="33"/>
        <v>0</v>
      </c>
      <c r="CN26" s="121">
        <f t="shared" si="34"/>
        <v>0</v>
      </c>
      <c r="CO26" s="121">
        <f t="shared" si="35"/>
        <v>0</v>
      </c>
      <c r="CP26" s="121">
        <f t="shared" si="36"/>
        <v>39103</v>
      </c>
      <c r="CQ26" s="121">
        <f t="shared" si="37"/>
        <v>980265</v>
      </c>
      <c r="CR26" s="121">
        <f t="shared" si="38"/>
        <v>220134</v>
      </c>
      <c r="CS26" s="121">
        <f t="shared" si="39"/>
        <v>125670</v>
      </c>
      <c r="CT26" s="121">
        <f t="shared" si="40"/>
        <v>94464</v>
      </c>
      <c r="CU26" s="121">
        <f t="shared" si="41"/>
        <v>0</v>
      </c>
      <c r="CV26" s="121">
        <f t="shared" si="42"/>
        <v>0</v>
      </c>
      <c r="CW26" s="121">
        <f t="shared" si="43"/>
        <v>68659</v>
      </c>
      <c r="CX26" s="121">
        <f t="shared" si="44"/>
        <v>16115</v>
      </c>
      <c r="CY26" s="121">
        <f t="shared" si="45"/>
        <v>52544</v>
      </c>
      <c r="CZ26" s="121">
        <f t="shared" si="46"/>
        <v>0</v>
      </c>
      <c r="DA26" s="121">
        <f t="shared" si="47"/>
        <v>0</v>
      </c>
      <c r="DB26" s="121">
        <f t="shared" si="48"/>
        <v>691472</v>
      </c>
      <c r="DC26" s="121">
        <f t="shared" si="49"/>
        <v>380924</v>
      </c>
      <c r="DD26" s="121">
        <f t="shared" si="50"/>
        <v>186167</v>
      </c>
      <c r="DE26" s="121">
        <f t="shared" si="51"/>
        <v>0</v>
      </c>
      <c r="DF26" s="121">
        <f t="shared" si="52"/>
        <v>124381</v>
      </c>
      <c r="DG26" s="121">
        <f t="shared" si="53"/>
        <v>673901</v>
      </c>
      <c r="DH26" s="121">
        <f t="shared" si="54"/>
        <v>0</v>
      </c>
      <c r="DI26" s="121">
        <f t="shared" si="55"/>
        <v>53396</v>
      </c>
      <c r="DJ26" s="121">
        <f t="shared" si="56"/>
        <v>1154863</v>
      </c>
    </row>
    <row r="27" spans="1:114" s="136" customFormat="1" ht="13.5" customHeight="1">
      <c r="A27" s="119" t="s">
        <v>25</v>
      </c>
      <c r="B27" s="120" t="s">
        <v>438</v>
      </c>
      <c r="C27" s="119" t="s">
        <v>439</v>
      </c>
      <c r="D27" s="121">
        <f t="shared" si="0"/>
        <v>2574664</v>
      </c>
      <c r="E27" s="121">
        <f t="shared" si="1"/>
        <v>1349369</v>
      </c>
      <c r="F27" s="121">
        <v>449626</v>
      </c>
      <c r="G27" s="121">
        <v>0</v>
      </c>
      <c r="H27" s="121">
        <v>670200</v>
      </c>
      <c r="I27" s="121">
        <v>170547</v>
      </c>
      <c r="J27" s="122" t="s">
        <v>472</v>
      </c>
      <c r="K27" s="121">
        <v>58996</v>
      </c>
      <c r="L27" s="121">
        <v>1225295</v>
      </c>
      <c r="M27" s="121">
        <f t="shared" si="2"/>
        <v>128206</v>
      </c>
      <c r="N27" s="121">
        <f t="shared" si="3"/>
        <v>30</v>
      </c>
      <c r="O27" s="121">
        <v>0</v>
      </c>
      <c r="P27" s="121">
        <v>0</v>
      </c>
      <c r="Q27" s="121">
        <v>0</v>
      </c>
      <c r="R27" s="121">
        <v>0</v>
      </c>
      <c r="S27" s="122" t="s">
        <v>472</v>
      </c>
      <c r="T27" s="121">
        <v>30</v>
      </c>
      <c r="U27" s="121">
        <v>128176</v>
      </c>
      <c r="V27" s="121">
        <f t="shared" si="23"/>
        <v>2702870</v>
      </c>
      <c r="W27" s="121">
        <f t="shared" si="24"/>
        <v>1349399</v>
      </c>
      <c r="X27" s="121">
        <f t="shared" si="25"/>
        <v>449626</v>
      </c>
      <c r="Y27" s="121">
        <f t="shared" si="26"/>
        <v>0</v>
      </c>
      <c r="Z27" s="121">
        <f t="shared" si="27"/>
        <v>670200</v>
      </c>
      <c r="AA27" s="121">
        <f t="shared" si="28"/>
        <v>170547</v>
      </c>
      <c r="AB27" s="122" t="str">
        <f t="shared" si="5"/>
        <v>-</v>
      </c>
      <c r="AC27" s="121">
        <f t="shared" si="6"/>
        <v>59026</v>
      </c>
      <c r="AD27" s="121">
        <f t="shared" si="7"/>
        <v>1353471</v>
      </c>
      <c r="AE27" s="121">
        <f t="shared" si="8"/>
        <v>1274517</v>
      </c>
      <c r="AF27" s="121">
        <f t="shared" si="9"/>
        <v>1274517</v>
      </c>
      <c r="AG27" s="121">
        <v>0</v>
      </c>
      <c r="AH27" s="121">
        <v>1274517</v>
      </c>
      <c r="AI27" s="121">
        <v>0</v>
      </c>
      <c r="AJ27" s="121">
        <v>0</v>
      </c>
      <c r="AK27" s="121">
        <v>0</v>
      </c>
      <c r="AL27" s="121">
        <v>0</v>
      </c>
      <c r="AM27" s="121">
        <f t="shared" si="10"/>
        <v>1300147</v>
      </c>
      <c r="AN27" s="121">
        <f t="shared" si="11"/>
        <v>354870</v>
      </c>
      <c r="AO27" s="121">
        <v>161774</v>
      </c>
      <c r="AP27" s="121">
        <v>61202</v>
      </c>
      <c r="AQ27" s="121">
        <v>131894</v>
      </c>
      <c r="AR27" s="121">
        <v>0</v>
      </c>
      <c r="AS27" s="121">
        <f t="shared" si="12"/>
        <v>418776</v>
      </c>
      <c r="AT27" s="121">
        <v>49521</v>
      </c>
      <c r="AU27" s="121">
        <v>368463</v>
      </c>
      <c r="AV27" s="121">
        <v>792</v>
      </c>
      <c r="AW27" s="121">
        <v>0</v>
      </c>
      <c r="AX27" s="121">
        <f t="shared" si="13"/>
        <v>526501</v>
      </c>
      <c r="AY27" s="121">
        <v>349651</v>
      </c>
      <c r="AZ27" s="121">
        <v>98082</v>
      </c>
      <c r="BA27" s="121">
        <v>78768</v>
      </c>
      <c r="BB27" s="121">
        <v>0</v>
      </c>
      <c r="BC27" s="121">
        <v>0</v>
      </c>
      <c r="BD27" s="121">
        <v>0</v>
      </c>
      <c r="BE27" s="121">
        <v>0</v>
      </c>
      <c r="BF27" s="121">
        <f t="shared" si="14"/>
        <v>2574664</v>
      </c>
      <c r="BG27" s="121">
        <f t="shared" si="15"/>
        <v>0</v>
      </c>
      <c r="BH27" s="121">
        <f t="shared" si="16"/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 t="shared" si="17"/>
        <v>128206</v>
      </c>
      <c r="BP27" s="121">
        <f t="shared" si="18"/>
        <v>2450</v>
      </c>
      <c r="BQ27" s="121">
        <v>2450</v>
      </c>
      <c r="BR27" s="121">
        <v>0</v>
      </c>
      <c r="BS27" s="121">
        <v>0</v>
      </c>
      <c r="BT27" s="121">
        <v>0</v>
      </c>
      <c r="BU27" s="121">
        <f t="shared" si="19"/>
        <v>75018</v>
      </c>
      <c r="BV27" s="121">
        <v>0</v>
      </c>
      <c r="BW27" s="121">
        <v>75018</v>
      </c>
      <c r="BX27" s="121">
        <v>0</v>
      </c>
      <c r="BY27" s="121">
        <v>0</v>
      </c>
      <c r="BZ27" s="121">
        <f t="shared" si="20"/>
        <v>50738</v>
      </c>
      <c r="CA27" s="121">
        <v>0</v>
      </c>
      <c r="CB27" s="121">
        <v>50738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 t="shared" si="21"/>
        <v>128206</v>
      </c>
      <c r="CI27" s="121">
        <f t="shared" si="29"/>
        <v>1274517</v>
      </c>
      <c r="CJ27" s="121">
        <f t="shared" si="30"/>
        <v>1274517</v>
      </c>
      <c r="CK27" s="121">
        <f t="shared" si="31"/>
        <v>0</v>
      </c>
      <c r="CL27" s="121">
        <f t="shared" si="32"/>
        <v>1274517</v>
      </c>
      <c r="CM27" s="121">
        <f t="shared" si="33"/>
        <v>0</v>
      </c>
      <c r="CN27" s="121">
        <f t="shared" si="34"/>
        <v>0</v>
      </c>
      <c r="CO27" s="121">
        <f t="shared" si="35"/>
        <v>0</v>
      </c>
      <c r="CP27" s="121">
        <f t="shared" si="36"/>
        <v>0</v>
      </c>
      <c r="CQ27" s="121">
        <f t="shared" si="37"/>
        <v>1428353</v>
      </c>
      <c r="CR27" s="121">
        <f t="shared" si="38"/>
        <v>357320</v>
      </c>
      <c r="CS27" s="121">
        <f t="shared" si="39"/>
        <v>164224</v>
      </c>
      <c r="CT27" s="121">
        <f t="shared" si="40"/>
        <v>61202</v>
      </c>
      <c r="CU27" s="121">
        <f t="shared" si="41"/>
        <v>131894</v>
      </c>
      <c r="CV27" s="121">
        <f t="shared" si="42"/>
        <v>0</v>
      </c>
      <c r="CW27" s="121">
        <f t="shared" si="43"/>
        <v>493794</v>
      </c>
      <c r="CX27" s="121">
        <f t="shared" si="44"/>
        <v>49521</v>
      </c>
      <c r="CY27" s="121">
        <f t="shared" si="45"/>
        <v>443481</v>
      </c>
      <c r="CZ27" s="121">
        <f t="shared" si="46"/>
        <v>792</v>
      </c>
      <c r="DA27" s="121">
        <f t="shared" si="47"/>
        <v>0</v>
      </c>
      <c r="DB27" s="121">
        <f t="shared" si="48"/>
        <v>577239</v>
      </c>
      <c r="DC27" s="121">
        <f t="shared" si="49"/>
        <v>349651</v>
      </c>
      <c r="DD27" s="121">
        <f t="shared" si="50"/>
        <v>148820</v>
      </c>
      <c r="DE27" s="121">
        <f t="shared" si="51"/>
        <v>78768</v>
      </c>
      <c r="DF27" s="121">
        <f t="shared" si="52"/>
        <v>0</v>
      </c>
      <c r="DG27" s="121">
        <f t="shared" si="53"/>
        <v>0</v>
      </c>
      <c r="DH27" s="121">
        <f t="shared" si="54"/>
        <v>0</v>
      </c>
      <c r="DI27" s="121">
        <f t="shared" si="55"/>
        <v>0</v>
      </c>
      <c r="DJ27" s="121">
        <f t="shared" si="56"/>
        <v>2702870</v>
      </c>
    </row>
    <row r="28" spans="1:114" s="136" customFormat="1" ht="13.5" customHeight="1">
      <c r="A28" s="119" t="s">
        <v>25</v>
      </c>
      <c r="B28" s="120" t="s">
        <v>416</v>
      </c>
      <c r="C28" s="119" t="s">
        <v>417</v>
      </c>
      <c r="D28" s="121">
        <f t="shared" si="0"/>
        <v>710441</v>
      </c>
      <c r="E28" s="121">
        <f t="shared" si="1"/>
        <v>45653</v>
      </c>
      <c r="F28" s="121">
        <v>0</v>
      </c>
      <c r="G28" s="121">
        <v>0</v>
      </c>
      <c r="H28" s="121">
        <v>0</v>
      </c>
      <c r="I28" s="121">
        <v>33913</v>
      </c>
      <c r="J28" s="122" t="s">
        <v>472</v>
      </c>
      <c r="K28" s="121">
        <v>11740</v>
      </c>
      <c r="L28" s="121">
        <v>664788</v>
      </c>
      <c r="M28" s="121">
        <f t="shared" si="2"/>
        <v>119517</v>
      </c>
      <c r="N28" s="121">
        <f t="shared" si="3"/>
        <v>55294</v>
      </c>
      <c r="O28" s="121">
        <v>0</v>
      </c>
      <c r="P28" s="121">
        <v>0</v>
      </c>
      <c r="Q28" s="121">
        <v>0</v>
      </c>
      <c r="R28" s="121">
        <v>54881</v>
      </c>
      <c r="S28" s="122" t="s">
        <v>472</v>
      </c>
      <c r="T28" s="121">
        <v>413</v>
      </c>
      <c r="U28" s="121">
        <v>64223</v>
      </c>
      <c r="V28" s="121">
        <f t="shared" si="23"/>
        <v>829958</v>
      </c>
      <c r="W28" s="121">
        <f t="shared" si="24"/>
        <v>100947</v>
      </c>
      <c r="X28" s="121">
        <f t="shared" si="25"/>
        <v>0</v>
      </c>
      <c r="Y28" s="121">
        <f t="shared" si="26"/>
        <v>0</v>
      </c>
      <c r="Z28" s="121">
        <f t="shared" si="27"/>
        <v>0</v>
      </c>
      <c r="AA28" s="121">
        <f t="shared" si="28"/>
        <v>88794</v>
      </c>
      <c r="AB28" s="122" t="str">
        <f t="shared" si="5"/>
        <v>-</v>
      </c>
      <c r="AC28" s="121">
        <f t="shared" si="6"/>
        <v>12153</v>
      </c>
      <c r="AD28" s="121">
        <f t="shared" si="7"/>
        <v>729011</v>
      </c>
      <c r="AE28" s="121">
        <f t="shared" si="8"/>
        <v>94171</v>
      </c>
      <c r="AF28" s="121">
        <f t="shared" si="9"/>
        <v>94171</v>
      </c>
      <c r="AG28" s="121">
        <v>0</v>
      </c>
      <c r="AH28" s="121">
        <v>71928</v>
      </c>
      <c r="AI28" s="121">
        <v>22243</v>
      </c>
      <c r="AJ28" s="121">
        <v>0</v>
      </c>
      <c r="AK28" s="121">
        <v>0</v>
      </c>
      <c r="AL28" s="121">
        <v>0</v>
      </c>
      <c r="AM28" s="121">
        <f t="shared" si="10"/>
        <v>609723</v>
      </c>
      <c r="AN28" s="121">
        <f t="shared" si="11"/>
        <v>113527</v>
      </c>
      <c r="AO28" s="121">
        <v>62434</v>
      </c>
      <c r="AP28" s="121">
        <v>29799</v>
      </c>
      <c r="AQ28" s="121">
        <v>18492</v>
      </c>
      <c r="AR28" s="121">
        <v>2802</v>
      </c>
      <c r="AS28" s="121">
        <f t="shared" si="12"/>
        <v>118652</v>
      </c>
      <c r="AT28" s="121">
        <v>9966</v>
      </c>
      <c r="AU28" s="121">
        <v>93563</v>
      </c>
      <c r="AV28" s="121">
        <v>15123</v>
      </c>
      <c r="AW28" s="121">
        <v>0</v>
      </c>
      <c r="AX28" s="121">
        <f t="shared" si="13"/>
        <v>377538</v>
      </c>
      <c r="AY28" s="121">
        <v>93422</v>
      </c>
      <c r="AZ28" s="121">
        <v>266569</v>
      </c>
      <c r="BA28" s="121">
        <v>17255</v>
      </c>
      <c r="BB28" s="121">
        <v>292</v>
      </c>
      <c r="BC28" s="121">
        <v>0</v>
      </c>
      <c r="BD28" s="121">
        <v>6</v>
      </c>
      <c r="BE28" s="121">
        <v>6547</v>
      </c>
      <c r="BF28" s="121">
        <f t="shared" si="14"/>
        <v>710441</v>
      </c>
      <c r="BG28" s="121">
        <f t="shared" si="15"/>
        <v>4968</v>
      </c>
      <c r="BH28" s="121">
        <f t="shared" si="16"/>
        <v>4968</v>
      </c>
      <c r="BI28" s="121">
        <v>0</v>
      </c>
      <c r="BJ28" s="121">
        <v>4968</v>
      </c>
      <c r="BK28" s="121">
        <v>0</v>
      </c>
      <c r="BL28" s="121">
        <v>0</v>
      </c>
      <c r="BM28" s="121">
        <v>0</v>
      </c>
      <c r="BN28" s="121">
        <v>0</v>
      </c>
      <c r="BO28" s="121">
        <f t="shared" si="17"/>
        <v>114549</v>
      </c>
      <c r="BP28" s="121">
        <f t="shared" si="18"/>
        <v>23339</v>
      </c>
      <c r="BQ28" s="121">
        <v>21555</v>
      </c>
      <c r="BR28" s="121">
        <v>1784</v>
      </c>
      <c r="BS28" s="121">
        <v>0</v>
      </c>
      <c r="BT28" s="121">
        <v>0</v>
      </c>
      <c r="BU28" s="121">
        <f t="shared" si="19"/>
        <v>25430</v>
      </c>
      <c r="BV28" s="121">
        <v>581</v>
      </c>
      <c r="BW28" s="121">
        <v>24849</v>
      </c>
      <c r="BX28" s="121">
        <v>0</v>
      </c>
      <c r="BY28" s="121">
        <v>0</v>
      </c>
      <c r="BZ28" s="121">
        <f t="shared" si="20"/>
        <v>65780</v>
      </c>
      <c r="CA28" s="121">
        <v>37414</v>
      </c>
      <c r="CB28" s="121">
        <v>28366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 t="shared" si="21"/>
        <v>119517</v>
      </c>
      <c r="CI28" s="121">
        <f t="shared" si="29"/>
        <v>99139</v>
      </c>
      <c r="CJ28" s="121">
        <f t="shared" si="30"/>
        <v>99139</v>
      </c>
      <c r="CK28" s="121">
        <f t="shared" si="31"/>
        <v>0</v>
      </c>
      <c r="CL28" s="121">
        <f t="shared" si="32"/>
        <v>76896</v>
      </c>
      <c r="CM28" s="121">
        <f t="shared" si="33"/>
        <v>22243</v>
      </c>
      <c r="CN28" s="121">
        <f t="shared" si="34"/>
        <v>0</v>
      </c>
      <c r="CO28" s="121">
        <f t="shared" si="35"/>
        <v>0</v>
      </c>
      <c r="CP28" s="121">
        <f t="shared" si="36"/>
        <v>0</v>
      </c>
      <c r="CQ28" s="121">
        <f t="shared" si="37"/>
        <v>724272</v>
      </c>
      <c r="CR28" s="121">
        <f t="shared" si="38"/>
        <v>136866</v>
      </c>
      <c r="CS28" s="121">
        <f t="shared" si="39"/>
        <v>83989</v>
      </c>
      <c r="CT28" s="121">
        <f t="shared" si="40"/>
        <v>31583</v>
      </c>
      <c r="CU28" s="121">
        <f t="shared" si="41"/>
        <v>18492</v>
      </c>
      <c r="CV28" s="121">
        <f t="shared" si="42"/>
        <v>2802</v>
      </c>
      <c r="CW28" s="121">
        <f t="shared" si="43"/>
        <v>144082</v>
      </c>
      <c r="CX28" s="121">
        <f t="shared" si="44"/>
        <v>10547</v>
      </c>
      <c r="CY28" s="121">
        <f t="shared" si="45"/>
        <v>118412</v>
      </c>
      <c r="CZ28" s="121">
        <f t="shared" si="46"/>
        <v>15123</v>
      </c>
      <c r="DA28" s="121">
        <f t="shared" si="47"/>
        <v>0</v>
      </c>
      <c r="DB28" s="121">
        <f t="shared" si="48"/>
        <v>443318</v>
      </c>
      <c r="DC28" s="121">
        <f t="shared" si="49"/>
        <v>130836</v>
      </c>
      <c r="DD28" s="121">
        <f t="shared" si="50"/>
        <v>294935</v>
      </c>
      <c r="DE28" s="121">
        <f t="shared" si="51"/>
        <v>17255</v>
      </c>
      <c r="DF28" s="121">
        <f t="shared" si="52"/>
        <v>292</v>
      </c>
      <c r="DG28" s="121">
        <f t="shared" si="53"/>
        <v>0</v>
      </c>
      <c r="DH28" s="121">
        <f t="shared" si="54"/>
        <v>6</v>
      </c>
      <c r="DI28" s="121">
        <f t="shared" si="55"/>
        <v>6547</v>
      </c>
      <c r="DJ28" s="121">
        <f t="shared" si="56"/>
        <v>829958</v>
      </c>
    </row>
    <row r="29" spans="1:114" s="136" customFormat="1" ht="13.5" customHeight="1">
      <c r="A29" s="119" t="s">
        <v>25</v>
      </c>
      <c r="B29" s="120" t="s">
        <v>456</v>
      </c>
      <c r="C29" s="119" t="s">
        <v>457</v>
      </c>
      <c r="D29" s="121">
        <f t="shared" si="0"/>
        <v>1974012</v>
      </c>
      <c r="E29" s="121">
        <f t="shared" si="1"/>
        <v>210288</v>
      </c>
      <c r="F29" s="121">
        <v>0</v>
      </c>
      <c r="G29" s="121">
        <v>0</v>
      </c>
      <c r="H29" s="121">
        <v>0</v>
      </c>
      <c r="I29" s="121">
        <v>210011</v>
      </c>
      <c r="J29" s="122" t="s">
        <v>472</v>
      </c>
      <c r="K29" s="121">
        <v>277</v>
      </c>
      <c r="L29" s="121">
        <v>1763724</v>
      </c>
      <c r="M29" s="121">
        <f t="shared" si="2"/>
        <v>206890</v>
      </c>
      <c r="N29" s="121">
        <f t="shared" si="3"/>
        <v>10469</v>
      </c>
      <c r="O29" s="121">
        <v>0</v>
      </c>
      <c r="P29" s="121">
        <v>706</v>
      </c>
      <c r="Q29" s="121">
        <v>0</v>
      </c>
      <c r="R29" s="121">
        <v>9763</v>
      </c>
      <c r="S29" s="122" t="s">
        <v>472</v>
      </c>
      <c r="T29" s="121">
        <v>0</v>
      </c>
      <c r="U29" s="121">
        <v>196421</v>
      </c>
      <c r="V29" s="121">
        <f t="shared" si="23"/>
        <v>2180902</v>
      </c>
      <c r="W29" s="121">
        <f t="shared" si="24"/>
        <v>220757</v>
      </c>
      <c r="X29" s="121">
        <f t="shared" si="25"/>
        <v>0</v>
      </c>
      <c r="Y29" s="121">
        <f t="shared" si="26"/>
        <v>706</v>
      </c>
      <c r="Z29" s="121">
        <f t="shared" si="27"/>
        <v>0</v>
      </c>
      <c r="AA29" s="121">
        <f t="shared" si="28"/>
        <v>219774</v>
      </c>
      <c r="AB29" s="122" t="str">
        <f t="shared" si="5"/>
        <v>-</v>
      </c>
      <c r="AC29" s="121">
        <f t="shared" si="6"/>
        <v>277</v>
      </c>
      <c r="AD29" s="121">
        <f t="shared" si="7"/>
        <v>1960145</v>
      </c>
      <c r="AE29" s="121">
        <f t="shared" si="8"/>
        <v>380851</v>
      </c>
      <c r="AF29" s="121">
        <f t="shared" si="9"/>
        <v>380851</v>
      </c>
      <c r="AG29" s="121">
        <v>0</v>
      </c>
      <c r="AH29" s="121">
        <v>380851</v>
      </c>
      <c r="AI29" s="121">
        <v>0</v>
      </c>
      <c r="AJ29" s="121">
        <v>0</v>
      </c>
      <c r="AK29" s="121">
        <v>0</v>
      </c>
      <c r="AL29" s="121">
        <v>0</v>
      </c>
      <c r="AM29" s="121">
        <f t="shared" si="10"/>
        <v>1096097</v>
      </c>
      <c r="AN29" s="121">
        <f t="shared" si="11"/>
        <v>99203</v>
      </c>
      <c r="AO29" s="121">
        <v>79362</v>
      </c>
      <c r="AP29" s="121">
        <v>19841</v>
      </c>
      <c r="AQ29" s="121">
        <v>0</v>
      </c>
      <c r="AR29" s="121">
        <v>0</v>
      </c>
      <c r="AS29" s="121">
        <f t="shared" si="12"/>
        <v>361482</v>
      </c>
      <c r="AT29" s="121">
        <v>0</v>
      </c>
      <c r="AU29" s="121">
        <v>339733</v>
      </c>
      <c r="AV29" s="121">
        <v>21749</v>
      </c>
      <c r="AW29" s="121">
        <v>0</v>
      </c>
      <c r="AX29" s="121">
        <f t="shared" si="13"/>
        <v>635412</v>
      </c>
      <c r="AY29" s="121">
        <v>331402</v>
      </c>
      <c r="AZ29" s="121">
        <v>299038</v>
      </c>
      <c r="BA29" s="121">
        <v>4972</v>
      </c>
      <c r="BB29" s="121">
        <v>0</v>
      </c>
      <c r="BC29" s="121">
        <v>23120</v>
      </c>
      <c r="BD29" s="121">
        <v>0</v>
      </c>
      <c r="BE29" s="121">
        <v>473944</v>
      </c>
      <c r="BF29" s="121">
        <f t="shared" si="14"/>
        <v>1950892</v>
      </c>
      <c r="BG29" s="121">
        <f t="shared" si="15"/>
        <v>0</v>
      </c>
      <c r="BH29" s="121">
        <f t="shared" si="16"/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 t="shared" si="17"/>
        <v>45835</v>
      </c>
      <c r="BP29" s="121">
        <f t="shared" si="18"/>
        <v>6614</v>
      </c>
      <c r="BQ29" s="121">
        <v>6614</v>
      </c>
      <c r="BR29" s="121">
        <v>0</v>
      </c>
      <c r="BS29" s="121">
        <v>0</v>
      </c>
      <c r="BT29" s="121">
        <v>0</v>
      </c>
      <c r="BU29" s="121">
        <f t="shared" si="19"/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 t="shared" si="20"/>
        <v>39221</v>
      </c>
      <c r="CA29" s="121">
        <v>39221</v>
      </c>
      <c r="CB29" s="121">
        <v>0</v>
      </c>
      <c r="CC29" s="121">
        <v>0</v>
      </c>
      <c r="CD29" s="121">
        <v>0</v>
      </c>
      <c r="CE29" s="121">
        <v>155645</v>
      </c>
      <c r="CF29" s="121">
        <v>0</v>
      </c>
      <c r="CG29" s="121">
        <v>5410</v>
      </c>
      <c r="CH29" s="121">
        <f t="shared" si="21"/>
        <v>51245</v>
      </c>
      <c r="CI29" s="121">
        <f t="shared" si="29"/>
        <v>380851</v>
      </c>
      <c r="CJ29" s="121">
        <f t="shared" si="30"/>
        <v>380851</v>
      </c>
      <c r="CK29" s="121">
        <f t="shared" si="31"/>
        <v>0</v>
      </c>
      <c r="CL29" s="121">
        <f t="shared" si="32"/>
        <v>380851</v>
      </c>
      <c r="CM29" s="121">
        <f t="shared" si="33"/>
        <v>0</v>
      </c>
      <c r="CN29" s="121">
        <f t="shared" si="34"/>
        <v>0</v>
      </c>
      <c r="CO29" s="121">
        <f t="shared" si="35"/>
        <v>0</v>
      </c>
      <c r="CP29" s="121">
        <f t="shared" si="36"/>
        <v>0</v>
      </c>
      <c r="CQ29" s="121">
        <f t="shared" si="37"/>
        <v>1141932</v>
      </c>
      <c r="CR29" s="121">
        <f t="shared" si="38"/>
        <v>105817</v>
      </c>
      <c r="CS29" s="121">
        <f t="shared" si="39"/>
        <v>85976</v>
      </c>
      <c r="CT29" s="121">
        <f t="shared" si="40"/>
        <v>19841</v>
      </c>
      <c r="CU29" s="121">
        <f t="shared" si="41"/>
        <v>0</v>
      </c>
      <c r="CV29" s="121">
        <f t="shared" si="42"/>
        <v>0</v>
      </c>
      <c r="CW29" s="121">
        <f t="shared" si="43"/>
        <v>361482</v>
      </c>
      <c r="CX29" s="121">
        <f t="shared" si="44"/>
        <v>0</v>
      </c>
      <c r="CY29" s="121">
        <f t="shared" si="45"/>
        <v>339733</v>
      </c>
      <c r="CZ29" s="121">
        <f t="shared" si="46"/>
        <v>21749</v>
      </c>
      <c r="DA29" s="121">
        <f t="shared" si="47"/>
        <v>0</v>
      </c>
      <c r="DB29" s="121">
        <f t="shared" si="48"/>
        <v>674633</v>
      </c>
      <c r="DC29" s="121">
        <f t="shared" si="49"/>
        <v>370623</v>
      </c>
      <c r="DD29" s="121">
        <f t="shared" si="50"/>
        <v>299038</v>
      </c>
      <c r="DE29" s="121">
        <f t="shared" si="51"/>
        <v>4972</v>
      </c>
      <c r="DF29" s="121">
        <f t="shared" si="52"/>
        <v>0</v>
      </c>
      <c r="DG29" s="121">
        <f t="shared" si="53"/>
        <v>178765</v>
      </c>
      <c r="DH29" s="121">
        <f t="shared" si="54"/>
        <v>0</v>
      </c>
      <c r="DI29" s="121">
        <f t="shared" si="55"/>
        <v>479354</v>
      </c>
      <c r="DJ29" s="121">
        <f t="shared" si="56"/>
        <v>2002137</v>
      </c>
    </row>
    <row r="30" spans="1:114" s="136" customFormat="1" ht="13.5" customHeight="1">
      <c r="A30" s="119" t="s">
        <v>25</v>
      </c>
      <c r="B30" s="120" t="s">
        <v>408</v>
      </c>
      <c r="C30" s="119" t="s">
        <v>409</v>
      </c>
      <c r="D30" s="121">
        <f t="shared" si="0"/>
        <v>684156</v>
      </c>
      <c r="E30" s="121">
        <f t="shared" si="1"/>
        <v>16591</v>
      </c>
      <c r="F30" s="121">
        <v>0</v>
      </c>
      <c r="G30" s="121">
        <v>0</v>
      </c>
      <c r="H30" s="121">
        <v>0</v>
      </c>
      <c r="I30" s="121">
        <v>116</v>
      </c>
      <c r="J30" s="122" t="s">
        <v>472</v>
      </c>
      <c r="K30" s="121">
        <v>16475</v>
      </c>
      <c r="L30" s="121">
        <v>667565</v>
      </c>
      <c r="M30" s="121">
        <f t="shared" si="2"/>
        <v>113844</v>
      </c>
      <c r="N30" s="121">
        <f t="shared" si="3"/>
        <v>12123</v>
      </c>
      <c r="O30" s="121">
        <v>0</v>
      </c>
      <c r="P30" s="121">
        <v>0</v>
      </c>
      <c r="Q30" s="121">
        <v>0</v>
      </c>
      <c r="R30" s="121">
        <v>12123</v>
      </c>
      <c r="S30" s="122" t="s">
        <v>472</v>
      </c>
      <c r="T30" s="121">
        <v>0</v>
      </c>
      <c r="U30" s="121">
        <v>101721</v>
      </c>
      <c r="V30" s="121">
        <f t="shared" si="23"/>
        <v>798000</v>
      </c>
      <c r="W30" s="121">
        <f t="shared" si="24"/>
        <v>28714</v>
      </c>
      <c r="X30" s="121">
        <f t="shared" si="25"/>
        <v>0</v>
      </c>
      <c r="Y30" s="121">
        <f t="shared" si="26"/>
        <v>0</v>
      </c>
      <c r="Z30" s="121">
        <f t="shared" si="27"/>
        <v>0</v>
      </c>
      <c r="AA30" s="121">
        <f t="shared" si="28"/>
        <v>12239</v>
      </c>
      <c r="AB30" s="122" t="str">
        <f t="shared" si="5"/>
        <v>-</v>
      </c>
      <c r="AC30" s="121">
        <f t="shared" si="6"/>
        <v>16475</v>
      </c>
      <c r="AD30" s="121">
        <f t="shared" si="7"/>
        <v>769286</v>
      </c>
      <c r="AE30" s="121">
        <f t="shared" si="8"/>
        <v>0</v>
      </c>
      <c r="AF30" s="121">
        <f t="shared" si="9"/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19950</v>
      </c>
      <c r="AM30" s="121">
        <f t="shared" si="10"/>
        <v>387187</v>
      </c>
      <c r="AN30" s="121">
        <f t="shared" si="11"/>
        <v>31508</v>
      </c>
      <c r="AO30" s="121">
        <v>31508</v>
      </c>
      <c r="AP30" s="121">
        <v>0</v>
      </c>
      <c r="AQ30" s="121">
        <v>0</v>
      </c>
      <c r="AR30" s="121">
        <v>0</v>
      </c>
      <c r="AS30" s="121">
        <f t="shared" si="12"/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 t="shared" si="13"/>
        <v>355679</v>
      </c>
      <c r="AY30" s="121">
        <v>314034</v>
      </c>
      <c r="AZ30" s="121">
        <v>33217</v>
      </c>
      <c r="BA30" s="121">
        <v>0</v>
      </c>
      <c r="BB30" s="121">
        <v>8428</v>
      </c>
      <c r="BC30" s="121">
        <v>245864</v>
      </c>
      <c r="BD30" s="121">
        <v>0</v>
      </c>
      <c r="BE30" s="121">
        <v>31155</v>
      </c>
      <c r="BF30" s="121">
        <f t="shared" si="14"/>
        <v>418342</v>
      </c>
      <c r="BG30" s="121">
        <f t="shared" si="15"/>
        <v>0</v>
      </c>
      <c r="BH30" s="121">
        <f t="shared" si="16"/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 t="shared" si="17"/>
        <v>32323</v>
      </c>
      <c r="BP30" s="121">
        <f t="shared" si="18"/>
        <v>3422</v>
      </c>
      <c r="BQ30" s="121">
        <v>3422</v>
      </c>
      <c r="BR30" s="121">
        <v>0</v>
      </c>
      <c r="BS30" s="121">
        <v>0</v>
      </c>
      <c r="BT30" s="121">
        <v>0</v>
      </c>
      <c r="BU30" s="121">
        <f t="shared" si="19"/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 t="shared" si="20"/>
        <v>28901</v>
      </c>
      <c r="CA30" s="121">
        <v>28901</v>
      </c>
      <c r="CB30" s="121">
        <v>0</v>
      </c>
      <c r="CC30" s="121">
        <v>0</v>
      </c>
      <c r="CD30" s="121">
        <v>0</v>
      </c>
      <c r="CE30" s="121">
        <v>80958</v>
      </c>
      <c r="CF30" s="121">
        <v>0</v>
      </c>
      <c r="CG30" s="121">
        <v>563</v>
      </c>
      <c r="CH30" s="121">
        <f t="shared" si="21"/>
        <v>32886</v>
      </c>
      <c r="CI30" s="121">
        <f t="shared" si="29"/>
        <v>0</v>
      </c>
      <c r="CJ30" s="121">
        <f t="shared" si="30"/>
        <v>0</v>
      </c>
      <c r="CK30" s="121">
        <f t="shared" si="31"/>
        <v>0</v>
      </c>
      <c r="CL30" s="121">
        <f t="shared" si="32"/>
        <v>0</v>
      </c>
      <c r="CM30" s="121">
        <f t="shared" si="33"/>
        <v>0</v>
      </c>
      <c r="CN30" s="121">
        <f t="shared" si="34"/>
        <v>0</v>
      </c>
      <c r="CO30" s="121">
        <f t="shared" si="35"/>
        <v>0</v>
      </c>
      <c r="CP30" s="121">
        <f t="shared" si="36"/>
        <v>19950</v>
      </c>
      <c r="CQ30" s="121">
        <f t="shared" si="37"/>
        <v>419510</v>
      </c>
      <c r="CR30" s="121">
        <f t="shared" si="38"/>
        <v>34930</v>
      </c>
      <c r="CS30" s="121">
        <f t="shared" si="39"/>
        <v>34930</v>
      </c>
      <c r="CT30" s="121">
        <f t="shared" si="40"/>
        <v>0</v>
      </c>
      <c r="CU30" s="121">
        <f t="shared" si="41"/>
        <v>0</v>
      </c>
      <c r="CV30" s="121">
        <f t="shared" si="42"/>
        <v>0</v>
      </c>
      <c r="CW30" s="121">
        <f t="shared" si="43"/>
        <v>0</v>
      </c>
      <c r="CX30" s="121">
        <f t="shared" si="44"/>
        <v>0</v>
      </c>
      <c r="CY30" s="121">
        <f t="shared" si="45"/>
        <v>0</v>
      </c>
      <c r="CZ30" s="121">
        <f t="shared" si="46"/>
        <v>0</v>
      </c>
      <c r="DA30" s="121">
        <f t="shared" si="47"/>
        <v>0</v>
      </c>
      <c r="DB30" s="121">
        <f t="shared" si="48"/>
        <v>384580</v>
      </c>
      <c r="DC30" s="121">
        <f t="shared" si="49"/>
        <v>342935</v>
      </c>
      <c r="DD30" s="121">
        <f t="shared" si="50"/>
        <v>33217</v>
      </c>
      <c r="DE30" s="121">
        <f t="shared" si="51"/>
        <v>0</v>
      </c>
      <c r="DF30" s="121">
        <f t="shared" si="52"/>
        <v>8428</v>
      </c>
      <c r="DG30" s="121">
        <f t="shared" si="53"/>
        <v>326822</v>
      </c>
      <c r="DH30" s="121">
        <f t="shared" si="54"/>
        <v>0</v>
      </c>
      <c r="DI30" s="121">
        <f t="shared" si="55"/>
        <v>31718</v>
      </c>
      <c r="DJ30" s="121">
        <f t="shared" si="56"/>
        <v>451228</v>
      </c>
    </row>
    <row r="31" spans="1:114" s="136" customFormat="1" ht="13.5" customHeight="1">
      <c r="A31" s="119" t="s">
        <v>25</v>
      </c>
      <c r="B31" s="120" t="s">
        <v>422</v>
      </c>
      <c r="C31" s="119" t="s">
        <v>423</v>
      </c>
      <c r="D31" s="121">
        <f t="shared" si="0"/>
        <v>1982264</v>
      </c>
      <c r="E31" s="121">
        <f t="shared" si="1"/>
        <v>295271</v>
      </c>
      <c r="F31" s="121">
        <v>0</v>
      </c>
      <c r="G31" s="121">
        <v>852</v>
      </c>
      <c r="H31" s="121">
        <v>0</v>
      </c>
      <c r="I31" s="121">
        <v>196576</v>
      </c>
      <c r="J31" s="122" t="s">
        <v>472</v>
      </c>
      <c r="K31" s="121">
        <v>97843</v>
      </c>
      <c r="L31" s="121">
        <v>1686993</v>
      </c>
      <c r="M31" s="121">
        <f t="shared" si="2"/>
        <v>46878</v>
      </c>
      <c r="N31" s="121">
        <f t="shared" si="3"/>
        <v>7773</v>
      </c>
      <c r="O31" s="121">
        <v>0</v>
      </c>
      <c r="P31" s="121">
        <v>0</v>
      </c>
      <c r="Q31" s="121">
        <v>0</v>
      </c>
      <c r="R31" s="121">
        <v>7773</v>
      </c>
      <c r="S31" s="122" t="s">
        <v>472</v>
      </c>
      <c r="T31" s="121">
        <v>0</v>
      </c>
      <c r="U31" s="121">
        <v>39105</v>
      </c>
      <c r="V31" s="121">
        <f t="shared" si="23"/>
        <v>2029142</v>
      </c>
      <c r="W31" s="121">
        <f t="shared" si="24"/>
        <v>303044</v>
      </c>
      <c r="X31" s="121">
        <f t="shared" si="25"/>
        <v>0</v>
      </c>
      <c r="Y31" s="121">
        <f t="shared" si="26"/>
        <v>852</v>
      </c>
      <c r="Z31" s="121">
        <f t="shared" si="27"/>
        <v>0</v>
      </c>
      <c r="AA31" s="121">
        <f t="shared" si="28"/>
        <v>204349</v>
      </c>
      <c r="AB31" s="122" t="str">
        <f t="shared" si="5"/>
        <v>-</v>
      </c>
      <c r="AC31" s="121">
        <f t="shared" si="6"/>
        <v>97843</v>
      </c>
      <c r="AD31" s="121">
        <f t="shared" si="7"/>
        <v>1726098</v>
      </c>
      <c r="AE31" s="121">
        <f t="shared" si="8"/>
        <v>205200</v>
      </c>
      <c r="AF31" s="121">
        <f t="shared" si="9"/>
        <v>205200</v>
      </c>
      <c r="AG31" s="121">
        <v>0</v>
      </c>
      <c r="AH31" s="121">
        <v>205200</v>
      </c>
      <c r="AI31" s="121">
        <v>0</v>
      </c>
      <c r="AJ31" s="121">
        <v>0</v>
      </c>
      <c r="AK31" s="121">
        <v>0</v>
      </c>
      <c r="AL31" s="121">
        <v>0</v>
      </c>
      <c r="AM31" s="121">
        <f t="shared" si="10"/>
        <v>1629039</v>
      </c>
      <c r="AN31" s="121">
        <f t="shared" si="11"/>
        <v>259135</v>
      </c>
      <c r="AO31" s="121">
        <v>100906</v>
      </c>
      <c r="AP31" s="121">
        <v>120267</v>
      </c>
      <c r="AQ31" s="121">
        <v>37962</v>
      </c>
      <c r="AR31" s="121">
        <v>0</v>
      </c>
      <c r="AS31" s="121">
        <f t="shared" si="12"/>
        <v>631094</v>
      </c>
      <c r="AT31" s="121">
        <v>12403</v>
      </c>
      <c r="AU31" s="121">
        <v>616917</v>
      </c>
      <c r="AV31" s="121">
        <v>1774</v>
      </c>
      <c r="AW31" s="121">
        <v>0</v>
      </c>
      <c r="AX31" s="121">
        <f t="shared" si="13"/>
        <v>736940</v>
      </c>
      <c r="AY31" s="121">
        <v>129676</v>
      </c>
      <c r="AZ31" s="121">
        <v>504729</v>
      </c>
      <c r="BA31" s="121">
        <v>100894</v>
      </c>
      <c r="BB31" s="121">
        <v>1641</v>
      </c>
      <c r="BC31" s="121">
        <v>23120</v>
      </c>
      <c r="BD31" s="121">
        <v>1870</v>
      </c>
      <c r="BE31" s="121">
        <v>124905</v>
      </c>
      <c r="BF31" s="121">
        <f t="shared" si="14"/>
        <v>1959144</v>
      </c>
      <c r="BG31" s="121">
        <f t="shared" si="15"/>
        <v>0</v>
      </c>
      <c r="BH31" s="121">
        <f t="shared" si="16"/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 t="shared" si="17"/>
        <v>12504</v>
      </c>
      <c r="BP31" s="121">
        <f t="shared" si="18"/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 t="shared" si="19"/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 t="shared" si="20"/>
        <v>12504</v>
      </c>
      <c r="CA31" s="121">
        <v>12504</v>
      </c>
      <c r="CB31" s="121">
        <v>0</v>
      </c>
      <c r="CC31" s="121">
        <v>0</v>
      </c>
      <c r="CD31" s="121">
        <v>0</v>
      </c>
      <c r="CE31" s="121">
        <v>34374</v>
      </c>
      <c r="CF31" s="121">
        <v>0</v>
      </c>
      <c r="CG31" s="121">
        <v>0</v>
      </c>
      <c r="CH31" s="121">
        <f t="shared" si="21"/>
        <v>12504</v>
      </c>
      <c r="CI31" s="121">
        <f t="shared" si="29"/>
        <v>205200</v>
      </c>
      <c r="CJ31" s="121">
        <f t="shared" si="30"/>
        <v>205200</v>
      </c>
      <c r="CK31" s="121">
        <f t="shared" si="31"/>
        <v>0</v>
      </c>
      <c r="CL31" s="121">
        <f t="shared" si="32"/>
        <v>205200</v>
      </c>
      <c r="CM31" s="121">
        <f t="shared" si="33"/>
        <v>0</v>
      </c>
      <c r="CN31" s="121">
        <f t="shared" si="34"/>
        <v>0</v>
      </c>
      <c r="CO31" s="121">
        <f t="shared" si="35"/>
        <v>0</v>
      </c>
      <c r="CP31" s="121">
        <f t="shared" si="36"/>
        <v>0</v>
      </c>
      <c r="CQ31" s="121">
        <f t="shared" si="37"/>
        <v>1641543</v>
      </c>
      <c r="CR31" s="121">
        <f t="shared" si="38"/>
        <v>259135</v>
      </c>
      <c r="CS31" s="121">
        <f t="shared" si="39"/>
        <v>100906</v>
      </c>
      <c r="CT31" s="121">
        <f t="shared" si="40"/>
        <v>120267</v>
      </c>
      <c r="CU31" s="121">
        <f t="shared" si="41"/>
        <v>37962</v>
      </c>
      <c r="CV31" s="121">
        <f t="shared" si="42"/>
        <v>0</v>
      </c>
      <c r="CW31" s="121">
        <f t="shared" si="43"/>
        <v>631094</v>
      </c>
      <c r="CX31" s="121">
        <f t="shared" si="44"/>
        <v>12403</v>
      </c>
      <c r="CY31" s="121">
        <f t="shared" si="45"/>
        <v>616917</v>
      </c>
      <c r="CZ31" s="121">
        <f t="shared" si="46"/>
        <v>1774</v>
      </c>
      <c r="DA31" s="121">
        <f t="shared" si="47"/>
        <v>0</v>
      </c>
      <c r="DB31" s="121">
        <f t="shared" si="48"/>
        <v>749444</v>
      </c>
      <c r="DC31" s="121">
        <f t="shared" si="49"/>
        <v>142180</v>
      </c>
      <c r="DD31" s="121">
        <f t="shared" si="50"/>
        <v>504729</v>
      </c>
      <c r="DE31" s="121">
        <f t="shared" si="51"/>
        <v>100894</v>
      </c>
      <c r="DF31" s="121">
        <f t="shared" si="52"/>
        <v>1641</v>
      </c>
      <c r="DG31" s="121">
        <f t="shared" si="53"/>
        <v>57494</v>
      </c>
      <c r="DH31" s="121">
        <f t="shared" si="54"/>
        <v>1870</v>
      </c>
      <c r="DI31" s="121">
        <f t="shared" si="55"/>
        <v>124905</v>
      </c>
      <c r="DJ31" s="121">
        <f t="shared" si="56"/>
        <v>1971648</v>
      </c>
    </row>
    <row r="32" spans="1:114" s="136" customFormat="1" ht="13.5" customHeight="1">
      <c r="A32" s="119" t="s">
        <v>25</v>
      </c>
      <c r="B32" s="120" t="s">
        <v>400</v>
      </c>
      <c r="C32" s="119" t="s">
        <v>401</v>
      </c>
      <c r="D32" s="121">
        <f t="shared" si="0"/>
        <v>1038602</v>
      </c>
      <c r="E32" s="121">
        <f t="shared" si="1"/>
        <v>69504</v>
      </c>
      <c r="F32" s="121">
        <v>0</v>
      </c>
      <c r="G32" s="121">
        <v>0</v>
      </c>
      <c r="H32" s="121">
        <v>0</v>
      </c>
      <c r="I32" s="121">
        <v>52295</v>
      </c>
      <c r="J32" s="122" t="s">
        <v>472</v>
      </c>
      <c r="K32" s="121">
        <v>17209</v>
      </c>
      <c r="L32" s="121">
        <v>969098</v>
      </c>
      <c r="M32" s="121">
        <f t="shared" si="2"/>
        <v>139377</v>
      </c>
      <c r="N32" s="121">
        <f t="shared" si="3"/>
        <v>7990</v>
      </c>
      <c r="O32" s="121">
        <v>0</v>
      </c>
      <c r="P32" s="121">
        <v>0</v>
      </c>
      <c r="Q32" s="121">
        <v>0</v>
      </c>
      <c r="R32" s="121">
        <v>7056</v>
      </c>
      <c r="S32" s="122" t="s">
        <v>472</v>
      </c>
      <c r="T32" s="121">
        <v>934</v>
      </c>
      <c r="U32" s="121">
        <v>131387</v>
      </c>
      <c r="V32" s="121">
        <f t="shared" si="23"/>
        <v>1177979</v>
      </c>
      <c r="W32" s="121">
        <f t="shared" si="24"/>
        <v>77494</v>
      </c>
      <c r="X32" s="121">
        <f t="shared" si="25"/>
        <v>0</v>
      </c>
      <c r="Y32" s="121">
        <f t="shared" si="26"/>
        <v>0</v>
      </c>
      <c r="Z32" s="121">
        <f t="shared" si="27"/>
        <v>0</v>
      </c>
      <c r="AA32" s="121">
        <f t="shared" si="28"/>
        <v>59351</v>
      </c>
      <c r="AB32" s="122" t="str">
        <f t="shared" si="5"/>
        <v>-</v>
      </c>
      <c r="AC32" s="121">
        <f t="shared" si="6"/>
        <v>18143</v>
      </c>
      <c r="AD32" s="121">
        <f t="shared" si="7"/>
        <v>1100485</v>
      </c>
      <c r="AE32" s="121">
        <f t="shared" si="8"/>
        <v>0</v>
      </c>
      <c r="AF32" s="121">
        <f t="shared" si="9"/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 t="shared" si="10"/>
        <v>395891</v>
      </c>
      <c r="AN32" s="121">
        <f t="shared" si="11"/>
        <v>34907</v>
      </c>
      <c r="AO32" s="121">
        <v>34907</v>
      </c>
      <c r="AP32" s="121">
        <v>0</v>
      </c>
      <c r="AQ32" s="121">
        <v>0</v>
      </c>
      <c r="AR32" s="121">
        <v>0</v>
      </c>
      <c r="AS32" s="121">
        <f t="shared" si="12"/>
        <v>70012</v>
      </c>
      <c r="AT32" s="121">
        <v>63494</v>
      </c>
      <c r="AU32" s="121">
        <v>0</v>
      </c>
      <c r="AV32" s="121">
        <v>6518</v>
      </c>
      <c r="AW32" s="121">
        <v>756</v>
      </c>
      <c r="AX32" s="121">
        <f t="shared" si="13"/>
        <v>290216</v>
      </c>
      <c r="AY32" s="121">
        <v>238385</v>
      </c>
      <c r="AZ32" s="121">
        <v>35946</v>
      </c>
      <c r="BA32" s="121">
        <v>4857</v>
      </c>
      <c r="BB32" s="121">
        <v>11028</v>
      </c>
      <c r="BC32" s="121">
        <v>372403</v>
      </c>
      <c r="BD32" s="121">
        <v>0</v>
      </c>
      <c r="BE32" s="121">
        <v>270308</v>
      </c>
      <c r="BF32" s="121">
        <f t="shared" si="14"/>
        <v>666199</v>
      </c>
      <c r="BG32" s="121">
        <f t="shared" si="15"/>
        <v>0</v>
      </c>
      <c r="BH32" s="121">
        <f t="shared" si="16"/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 t="shared" si="17"/>
        <v>127632</v>
      </c>
      <c r="BP32" s="121">
        <f t="shared" si="18"/>
        <v>8690</v>
      </c>
      <c r="BQ32" s="121">
        <v>8690</v>
      </c>
      <c r="BR32" s="121">
        <v>0</v>
      </c>
      <c r="BS32" s="121">
        <v>0</v>
      </c>
      <c r="BT32" s="121">
        <v>0</v>
      </c>
      <c r="BU32" s="121">
        <f t="shared" si="19"/>
        <v>45</v>
      </c>
      <c r="BV32" s="121">
        <v>45</v>
      </c>
      <c r="BW32" s="121">
        <v>0</v>
      </c>
      <c r="BX32" s="121">
        <v>0</v>
      </c>
      <c r="BY32" s="121">
        <v>0</v>
      </c>
      <c r="BZ32" s="121">
        <f t="shared" si="20"/>
        <v>118897</v>
      </c>
      <c r="CA32" s="121">
        <v>34020</v>
      </c>
      <c r="CB32" s="121">
        <v>0</v>
      </c>
      <c r="CC32" s="121">
        <v>0</v>
      </c>
      <c r="CD32" s="121">
        <v>84877</v>
      </c>
      <c r="CE32" s="121">
        <v>0</v>
      </c>
      <c r="CF32" s="121">
        <v>0</v>
      </c>
      <c r="CG32" s="121">
        <v>11745</v>
      </c>
      <c r="CH32" s="121">
        <f t="shared" si="21"/>
        <v>139377</v>
      </c>
      <c r="CI32" s="121">
        <f t="shared" si="29"/>
        <v>0</v>
      </c>
      <c r="CJ32" s="121">
        <f t="shared" si="30"/>
        <v>0</v>
      </c>
      <c r="CK32" s="121">
        <f t="shared" si="31"/>
        <v>0</v>
      </c>
      <c r="CL32" s="121">
        <f t="shared" si="32"/>
        <v>0</v>
      </c>
      <c r="CM32" s="121">
        <f t="shared" si="33"/>
        <v>0</v>
      </c>
      <c r="CN32" s="121">
        <f t="shared" si="34"/>
        <v>0</v>
      </c>
      <c r="CO32" s="121">
        <f t="shared" si="35"/>
        <v>0</v>
      </c>
      <c r="CP32" s="121">
        <f t="shared" si="36"/>
        <v>0</v>
      </c>
      <c r="CQ32" s="121">
        <f t="shared" si="37"/>
        <v>523523</v>
      </c>
      <c r="CR32" s="121">
        <f t="shared" si="38"/>
        <v>43597</v>
      </c>
      <c r="CS32" s="121">
        <f t="shared" si="39"/>
        <v>43597</v>
      </c>
      <c r="CT32" s="121">
        <f t="shared" si="40"/>
        <v>0</v>
      </c>
      <c r="CU32" s="121">
        <f t="shared" si="41"/>
        <v>0</v>
      </c>
      <c r="CV32" s="121">
        <f t="shared" si="42"/>
        <v>0</v>
      </c>
      <c r="CW32" s="121">
        <f t="shared" si="43"/>
        <v>70057</v>
      </c>
      <c r="CX32" s="121">
        <f t="shared" si="44"/>
        <v>63539</v>
      </c>
      <c r="CY32" s="121">
        <f t="shared" si="45"/>
        <v>0</v>
      </c>
      <c r="CZ32" s="121">
        <f t="shared" si="46"/>
        <v>6518</v>
      </c>
      <c r="DA32" s="121">
        <f t="shared" si="47"/>
        <v>756</v>
      </c>
      <c r="DB32" s="121">
        <f t="shared" si="48"/>
        <v>409113</v>
      </c>
      <c r="DC32" s="121">
        <f t="shared" si="49"/>
        <v>272405</v>
      </c>
      <c r="DD32" s="121">
        <f t="shared" si="50"/>
        <v>35946</v>
      </c>
      <c r="DE32" s="121">
        <f t="shared" si="51"/>
        <v>4857</v>
      </c>
      <c r="DF32" s="121">
        <f t="shared" si="52"/>
        <v>95905</v>
      </c>
      <c r="DG32" s="121">
        <f t="shared" si="53"/>
        <v>372403</v>
      </c>
      <c r="DH32" s="121">
        <f t="shared" si="54"/>
        <v>0</v>
      </c>
      <c r="DI32" s="121">
        <f t="shared" si="55"/>
        <v>282053</v>
      </c>
      <c r="DJ32" s="121">
        <f t="shared" si="56"/>
        <v>805576</v>
      </c>
    </row>
    <row r="33" spans="1:114" s="136" customFormat="1" ht="13.5" customHeight="1">
      <c r="A33" s="119" t="s">
        <v>25</v>
      </c>
      <c r="B33" s="120" t="s">
        <v>376</v>
      </c>
      <c r="C33" s="119" t="s">
        <v>377</v>
      </c>
      <c r="D33" s="121">
        <f t="shared" si="0"/>
        <v>527930</v>
      </c>
      <c r="E33" s="121">
        <f t="shared" si="1"/>
        <v>31539</v>
      </c>
      <c r="F33" s="121">
        <v>0</v>
      </c>
      <c r="G33" s="121">
        <v>0</v>
      </c>
      <c r="H33" s="121">
        <v>0</v>
      </c>
      <c r="I33" s="121">
        <v>6774</v>
      </c>
      <c r="J33" s="122" t="s">
        <v>472</v>
      </c>
      <c r="K33" s="121">
        <v>24765</v>
      </c>
      <c r="L33" s="121">
        <v>496391</v>
      </c>
      <c r="M33" s="121">
        <f t="shared" si="2"/>
        <v>197196</v>
      </c>
      <c r="N33" s="121">
        <f t="shared" si="3"/>
        <v>8162</v>
      </c>
      <c r="O33" s="121">
        <v>0</v>
      </c>
      <c r="P33" s="121">
        <v>0</v>
      </c>
      <c r="Q33" s="121">
        <v>0</v>
      </c>
      <c r="R33" s="121">
        <v>7268</v>
      </c>
      <c r="S33" s="122" t="s">
        <v>472</v>
      </c>
      <c r="T33" s="121">
        <v>894</v>
      </c>
      <c r="U33" s="121">
        <v>189034</v>
      </c>
      <c r="V33" s="121">
        <f t="shared" si="23"/>
        <v>725126</v>
      </c>
      <c r="W33" s="121">
        <f t="shared" si="24"/>
        <v>39701</v>
      </c>
      <c r="X33" s="121">
        <f t="shared" si="25"/>
        <v>0</v>
      </c>
      <c r="Y33" s="121">
        <f t="shared" si="26"/>
        <v>0</v>
      </c>
      <c r="Z33" s="121">
        <f t="shared" si="27"/>
        <v>0</v>
      </c>
      <c r="AA33" s="121">
        <f t="shared" si="28"/>
        <v>14042</v>
      </c>
      <c r="AB33" s="122" t="str">
        <f t="shared" si="5"/>
        <v>-</v>
      </c>
      <c r="AC33" s="121">
        <f t="shared" si="6"/>
        <v>25659</v>
      </c>
      <c r="AD33" s="121">
        <f t="shared" si="7"/>
        <v>685425</v>
      </c>
      <c r="AE33" s="121">
        <f t="shared" si="8"/>
        <v>0</v>
      </c>
      <c r="AF33" s="121">
        <f t="shared" si="9"/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 t="shared" si="10"/>
        <v>342205</v>
      </c>
      <c r="AN33" s="121">
        <f t="shared" si="11"/>
        <v>194360</v>
      </c>
      <c r="AO33" s="121">
        <v>59042</v>
      </c>
      <c r="AP33" s="121">
        <v>135318</v>
      </c>
      <c r="AQ33" s="121">
        <v>0</v>
      </c>
      <c r="AR33" s="121">
        <v>0</v>
      </c>
      <c r="AS33" s="121">
        <f t="shared" si="12"/>
        <v>6631</v>
      </c>
      <c r="AT33" s="121">
        <v>6631</v>
      </c>
      <c r="AU33" s="121">
        <v>0</v>
      </c>
      <c r="AV33" s="121">
        <v>0</v>
      </c>
      <c r="AW33" s="121">
        <v>0</v>
      </c>
      <c r="AX33" s="121">
        <f t="shared" si="13"/>
        <v>141214</v>
      </c>
      <c r="AY33" s="121">
        <v>131083</v>
      </c>
      <c r="AZ33" s="121">
        <v>222</v>
      </c>
      <c r="BA33" s="121">
        <v>1834</v>
      </c>
      <c r="BB33" s="121">
        <v>8075</v>
      </c>
      <c r="BC33" s="121">
        <v>134822</v>
      </c>
      <c r="BD33" s="121">
        <v>0</v>
      </c>
      <c r="BE33" s="121">
        <v>50903</v>
      </c>
      <c r="BF33" s="121">
        <f t="shared" si="14"/>
        <v>393108</v>
      </c>
      <c r="BG33" s="121">
        <f t="shared" si="15"/>
        <v>0</v>
      </c>
      <c r="BH33" s="121">
        <f t="shared" si="16"/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 t="shared" si="17"/>
        <v>13668</v>
      </c>
      <c r="BP33" s="121">
        <f t="shared" si="18"/>
        <v>3330</v>
      </c>
      <c r="BQ33" s="121">
        <v>3330</v>
      </c>
      <c r="BR33" s="121">
        <v>0</v>
      </c>
      <c r="BS33" s="121">
        <v>0</v>
      </c>
      <c r="BT33" s="121">
        <v>0</v>
      </c>
      <c r="BU33" s="121">
        <f t="shared" si="19"/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 t="shared" si="20"/>
        <v>10338</v>
      </c>
      <c r="CA33" s="121">
        <v>7962</v>
      </c>
      <c r="CB33" s="121">
        <v>0</v>
      </c>
      <c r="CC33" s="121">
        <v>0</v>
      </c>
      <c r="CD33" s="121">
        <v>2376</v>
      </c>
      <c r="CE33" s="121">
        <v>181256</v>
      </c>
      <c r="CF33" s="121">
        <v>0</v>
      </c>
      <c r="CG33" s="121">
        <v>2272</v>
      </c>
      <c r="CH33" s="121">
        <f t="shared" si="21"/>
        <v>15940</v>
      </c>
      <c r="CI33" s="121">
        <f t="shared" si="29"/>
        <v>0</v>
      </c>
      <c r="CJ33" s="121">
        <f t="shared" si="30"/>
        <v>0</v>
      </c>
      <c r="CK33" s="121">
        <f t="shared" si="31"/>
        <v>0</v>
      </c>
      <c r="CL33" s="121">
        <f t="shared" si="32"/>
        <v>0</v>
      </c>
      <c r="CM33" s="121">
        <f t="shared" si="33"/>
        <v>0</v>
      </c>
      <c r="CN33" s="121">
        <f t="shared" si="34"/>
        <v>0</v>
      </c>
      <c r="CO33" s="121">
        <f t="shared" si="35"/>
        <v>0</v>
      </c>
      <c r="CP33" s="121">
        <f t="shared" si="36"/>
        <v>0</v>
      </c>
      <c r="CQ33" s="121">
        <f t="shared" si="37"/>
        <v>355873</v>
      </c>
      <c r="CR33" s="121">
        <f t="shared" si="38"/>
        <v>197690</v>
      </c>
      <c r="CS33" s="121">
        <f t="shared" si="39"/>
        <v>62372</v>
      </c>
      <c r="CT33" s="121">
        <f t="shared" si="40"/>
        <v>135318</v>
      </c>
      <c r="CU33" s="121">
        <f t="shared" si="41"/>
        <v>0</v>
      </c>
      <c r="CV33" s="121">
        <f t="shared" si="42"/>
        <v>0</v>
      </c>
      <c r="CW33" s="121">
        <f t="shared" si="43"/>
        <v>6631</v>
      </c>
      <c r="CX33" s="121">
        <f t="shared" si="44"/>
        <v>6631</v>
      </c>
      <c r="CY33" s="121">
        <f t="shared" si="45"/>
        <v>0</v>
      </c>
      <c r="CZ33" s="121">
        <f t="shared" si="46"/>
        <v>0</v>
      </c>
      <c r="DA33" s="121">
        <f t="shared" si="47"/>
        <v>0</v>
      </c>
      <c r="DB33" s="121">
        <f t="shared" si="48"/>
        <v>151552</v>
      </c>
      <c r="DC33" s="121">
        <f t="shared" si="49"/>
        <v>139045</v>
      </c>
      <c r="DD33" s="121">
        <f t="shared" si="50"/>
        <v>222</v>
      </c>
      <c r="DE33" s="121">
        <f t="shared" si="51"/>
        <v>1834</v>
      </c>
      <c r="DF33" s="121">
        <f t="shared" si="52"/>
        <v>10451</v>
      </c>
      <c r="DG33" s="121">
        <f t="shared" si="53"/>
        <v>316078</v>
      </c>
      <c r="DH33" s="121">
        <f t="shared" si="54"/>
        <v>0</v>
      </c>
      <c r="DI33" s="121">
        <f t="shared" si="55"/>
        <v>53175</v>
      </c>
      <c r="DJ33" s="121">
        <f t="shared" si="56"/>
        <v>409048</v>
      </c>
    </row>
    <row r="34" spans="1:114" s="136" customFormat="1" ht="13.5" customHeight="1">
      <c r="A34" s="119" t="s">
        <v>25</v>
      </c>
      <c r="B34" s="120" t="s">
        <v>364</v>
      </c>
      <c r="C34" s="119" t="s">
        <v>365</v>
      </c>
      <c r="D34" s="121">
        <f t="shared" si="0"/>
        <v>717138</v>
      </c>
      <c r="E34" s="121">
        <f t="shared" si="1"/>
        <v>39357</v>
      </c>
      <c r="F34" s="121">
        <v>0</v>
      </c>
      <c r="G34" s="121">
        <v>0</v>
      </c>
      <c r="H34" s="121">
        <v>0</v>
      </c>
      <c r="I34" s="121">
        <v>28408</v>
      </c>
      <c r="J34" s="122" t="s">
        <v>472</v>
      </c>
      <c r="K34" s="121">
        <v>10949</v>
      </c>
      <c r="L34" s="121">
        <v>677781</v>
      </c>
      <c r="M34" s="121">
        <f t="shared" si="2"/>
        <v>0</v>
      </c>
      <c r="N34" s="121">
        <f t="shared" si="3"/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472</v>
      </c>
      <c r="T34" s="121">
        <v>0</v>
      </c>
      <c r="U34" s="121">
        <v>0</v>
      </c>
      <c r="V34" s="121">
        <f t="shared" si="23"/>
        <v>717138</v>
      </c>
      <c r="W34" s="121">
        <f t="shared" si="24"/>
        <v>39357</v>
      </c>
      <c r="X34" s="121">
        <f t="shared" si="25"/>
        <v>0</v>
      </c>
      <c r="Y34" s="121">
        <f t="shared" si="26"/>
        <v>0</v>
      </c>
      <c r="Z34" s="121">
        <f t="shared" si="27"/>
        <v>0</v>
      </c>
      <c r="AA34" s="121">
        <f t="shared" si="28"/>
        <v>28408</v>
      </c>
      <c r="AB34" s="122" t="str">
        <f t="shared" si="5"/>
        <v>-</v>
      </c>
      <c r="AC34" s="121">
        <f t="shared" si="6"/>
        <v>10949</v>
      </c>
      <c r="AD34" s="121">
        <f t="shared" si="7"/>
        <v>677781</v>
      </c>
      <c r="AE34" s="121">
        <f t="shared" si="8"/>
        <v>0</v>
      </c>
      <c r="AF34" s="121">
        <f t="shared" si="9"/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108862</v>
      </c>
      <c r="AM34" s="121">
        <f t="shared" si="10"/>
        <v>252750</v>
      </c>
      <c r="AN34" s="121">
        <f t="shared" si="11"/>
        <v>28095</v>
      </c>
      <c r="AO34" s="121">
        <v>28095</v>
      </c>
      <c r="AP34" s="121">
        <v>0</v>
      </c>
      <c r="AQ34" s="121">
        <v>0</v>
      </c>
      <c r="AR34" s="121">
        <v>0</v>
      </c>
      <c r="AS34" s="121">
        <f t="shared" si="12"/>
        <v>1831</v>
      </c>
      <c r="AT34" s="121">
        <v>0</v>
      </c>
      <c r="AU34" s="121">
        <v>0</v>
      </c>
      <c r="AV34" s="121">
        <v>1831</v>
      </c>
      <c r="AW34" s="121">
        <v>0</v>
      </c>
      <c r="AX34" s="121">
        <f t="shared" si="13"/>
        <v>222459</v>
      </c>
      <c r="AY34" s="121">
        <v>180097</v>
      </c>
      <c r="AZ34" s="121">
        <v>39126</v>
      </c>
      <c r="BA34" s="121">
        <v>3236</v>
      </c>
      <c r="BB34" s="121">
        <v>0</v>
      </c>
      <c r="BC34" s="121">
        <v>346306</v>
      </c>
      <c r="BD34" s="121">
        <v>365</v>
      </c>
      <c r="BE34" s="121">
        <v>9220</v>
      </c>
      <c r="BF34" s="121">
        <f t="shared" si="14"/>
        <v>261970</v>
      </c>
      <c r="BG34" s="121">
        <f t="shared" si="15"/>
        <v>0</v>
      </c>
      <c r="BH34" s="121">
        <f t="shared" si="16"/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 t="shared" si="17"/>
        <v>0</v>
      </c>
      <c r="BP34" s="121">
        <f t="shared" si="18"/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 t="shared" si="19"/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 t="shared" si="20"/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 t="shared" si="21"/>
        <v>0</v>
      </c>
      <c r="CI34" s="121">
        <f t="shared" si="29"/>
        <v>0</v>
      </c>
      <c r="CJ34" s="121">
        <f t="shared" si="30"/>
        <v>0</v>
      </c>
      <c r="CK34" s="121">
        <f t="shared" si="31"/>
        <v>0</v>
      </c>
      <c r="CL34" s="121">
        <f t="shared" si="32"/>
        <v>0</v>
      </c>
      <c r="CM34" s="121">
        <f t="shared" si="33"/>
        <v>0</v>
      </c>
      <c r="CN34" s="121">
        <f t="shared" si="34"/>
        <v>0</v>
      </c>
      <c r="CO34" s="121">
        <f t="shared" si="35"/>
        <v>0</v>
      </c>
      <c r="CP34" s="121">
        <f t="shared" si="36"/>
        <v>108862</v>
      </c>
      <c r="CQ34" s="121">
        <f t="shared" si="37"/>
        <v>252750</v>
      </c>
      <c r="CR34" s="121">
        <f t="shared" si="38"/>
        <v>28095</v>
      </c>
      <c r="CS34" s="121">
        <f t="shared" si="39"/>
        <v>28095</v>
      </c>
      <c r="CT34" s="121">
        <f t="shared" si="40"/>
        <v>0</v>
      </c>
      <c r="CU34" s="121">
        <f t="shared" si="41"/>
        <v>0</v>
      </c>
      <c r="CV34" s="121">
        <f t="shared" si="42"/>
        <v>0</v>
      </c>
      <c r="CW34" s="121">
        <f t="shared" si="43"/>
        <v>1831</v>
      </c>
      <c r="CX34" s="121">
        <f t="shared" si="44"/>
        <v>0</v>
      </c>
      <c r="CY34" s="121">
        <f t="shared" si="45"/>
        <v>0</v>
      </c>
      <c r="CZ34" s="121">
        <f t="shared" si="46"/>
        <v>1831</v>
      </c>
      <c r="DA34" s="121">
        <f t="shared" si="47"/>
        <v>0</v>
      </c>
      <c r="DB34" s="121">
        <f t="shared" si="48"/>
        <v>222459</v>
      </c>
      <c r="DC34" s="121">
        <f t="shared" si="49"/>
        <v>180097</v>
      </c>
      <c r="DD34" s="121">
        <f t="shared" si="50"/>
        <v>39126</v>
      </c>
      <c r="DE34" s="121">
        <f t="shared" si="51"/>
        <v>3236</v>
      </c>
      <c r="DF34" s="121">
        <f t="shared" si="52"/>
        <v>0</v>
      </c>
      <c r="DG34" s="121">
        <f t="shared" si="53"/>
        <v>346306</v>
      </c>
      <c r="DH34" s="121">
        <f t="shared" si="54"/>
        <v>365</v>
      </c>
      <c r="DI34" s="121">
        <f t="shared" si="55"/>
        <v>9220</v>
      </c>
      <c r="DJ34" s="121">
        <f t="shared" si="56"/>
        <v>261970</v>
      </c>
    </row>
    <row r="35" spans="1:114" s="136" customFormat="1" ht="13.5" customHeight="1">
      <c r="A35" s="119" t="s">
        <v>25</v>
      </c>
      <c r="B35" s="120" t="s">
        <v>390</v>
      </c>
      <c r="C35" s="119" t="s">
        <v>391</v>
      </c>
      <c r="D35" s="121">
        <f t="shared" si="0"/>
        <v>520248</v>
      </c>
      <c r="E35" s="121">
        <f t="shared" si="1"/>
        <v>8616</v>
      </c>
      <c r="F35" s="121">
        <v>0</v>
      </c>
      <c r="G35" s="121">
        <v>0</v>
      </c>
      <c r="H35" s="121">
        <v>0</v>
      </c>
      <c r="I35" s="121">
        <v>3326</v>
      </c>
      <c r="J35" s="122" t="s">
        <v>472</v>
      </c>
      <c r="K35" s="121">
        <v>5290</v>
      </c>
      <c r="L35" s="121">
        <v>511632</v>
      </c>
      <c r="M35" s="121">
        <f t="shared" si="2"/>
        <v>69598</v>
      </c>
      <c r="N35" s="121">
        <f t="shared" si="3"/>
        <v>6954</v>
      </c>
      <c r="O35" s="121">
        <v>221</v>
      </c>
      <c r="P35" s="121">
        <v>0</v>
      </c>
      <c r="Q35" s="121">
        <v>0</v>
      </c>
      <c r="R35" s="121">
        <v>6733</v>
      </c>
      <c r="S35" s="122" t="s">
        <v>472</v>
      </c>
      <c r="T35" s="121">
        <v>0</v>
      </c>
      <c r="U35" s="121">
        <v>62644</v>
      </c>
      <c r="V35" s="121">
        <f t="shared" si="23"/>
        <v>589846</v>
      </c>
      <c r="W35" s="121">
        <f t="shared" si="24"/>
        <v>15570</v>
      </c>
      <c r="X35" s="121">
        <f t="shared" si="25"/>
        <v>221</v>
      </c>
      <c r="Y35" s="121">
        <f t="shared" si="26"/>
        <v>0</v>
      </c>
      <c r="Z35" s="121">
        <f t="shared" si="27"/>
        <v>0</v>
      </c>
      <c r="AA35" s="121">
        <f t="shared" si="28"/>
        <v>10059</v>
      </c>
      <c r="AB35" s="122" t="str">
        <f t="shared" si="5"/>
        <v>-</v>
      </c>
      <c r="AC35" s="121">
        <f t="shared" si="6"/>
        <v>5290</v>
      </c>
      <c r="AD35" s="121">
        <f t="shared" si="7"/>
        <v>574276</v>
      </c>
      <c r="AE35" s="121">
        <f t="shared" si="8"/>
        <v>0</v>
      </c>
      <c r="AF35" s="121">
        <f t="shared" si="9"/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15566</v>
      </c>
      <c r="AM35" s="121">
        <f t="shared" si="10"/>
        <v>233723</v>
      </c>
      <c r="AN35" s="121">
        <f t="shared" si="11"/>
        <v>90670</v>
      </c>
      <c r="AO35" s="121">
        <v>21913</v>
      </c>
      <c r="AP35" s="121">
        <v>68757</v>
      </c>
      <c r="AQ35" s="121">
        <v>0</v>
      </c>
      <c r="AR35" s="121">
        <v>0</v>
      </c>
      <c r="AS35" s="121">
        <f t="shared" si="12"/>
        <v>5285</v>
      </c>
      <c r="AT35" s="121">
        <v>5024</v>
      </c>
      <c r="AU35" s="121">
        <v>261</v>
      </c>
      <c r="AV35" s="121">
        <v>0</v>
      </c>
      <c r="AW35" s="121">
        <v>648</v>
      </c>
      <c r="AX35" s="121">
        <f t="shared" si="13"/>
        <v>137120</v>
      </c>
      <c r="AY35" s="121">
        <v>91654</v>
      </c>
      <c r="AZ35" s="121">
        <v>43572</v>
      </c>
      <c r="BA35" s="121">
        <v>831</v>
      </c>
      <c r="BB35" s="121">
        <v>1063</v>
      </c>
      <c r="BC35" s="121">
        <v>262605</v>
      </c>
      <c r="BD35" s="121">
        <v>0</v>
      </c>
      <c r="BE35" s="121">
        <v>8354</v>
      </c>
      <c r="BF35" s="121">
        <f t="shared" si="14"/>
        <v>242077</v>
      </c>
      <c r="BG35" s="121">
        <f t="shared" si="15"/>
        <v>0</v>
      </c>
      <c r="BH35" s="121">
        <f t="shared" si="16"/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 t="shared" si="17"/>
        <v>23700</v>
      </c>
      <c r="BP35" s="121">
        <f t="shared" si="18"/>
        <v>15831</v>
      </c>
      <c r="BQ35" s="121">
        <v>15831</v>
      </c>
      <c r="BR35" s="121">
        <v>0</v>
      </c>
      <c r="BS35" s="121">
        <v>0</v>
      </c>
      <c r="BT35" s="121">
        <v>0</v>
      </c>
      <c r="BU35" s="121">
        <f t="shared" si="19"/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 t="shared" si="20"/>
        <v>7869</v>
      </c>
      <c r="CA35" s="121">
        <v>7364</v>
      </c>
      <c r="CB35" s="121">
        <v>0</v>
      </c>
      <c r="CC35" s="121">
        <v>0</v>
      </c>
      <c r="CD35" s="121">
        <v>505</v>
      </c>
      <c r="CE35" s="121">
        <v>45480</v>
      </c>
      <c r="CF35" s="121">
        <v>0</v>
      </c>
      <c r="CG35" s="121">
        <v>418</v>
      </c>
      <c r="CH35" s="121">
        <f t="shared" si="21"/>
        <v>24118</v>
      </c>
      <c r="CI35" s="121">
        <f t="shared" si="29"/>
        <v>0</v>
      </c>
      <c r="CJ35" s="121">
        <f t="shared" si="30"/>
        <v>0</v>
      </c>
      <c r="CK35" s="121">
        <f t="shared" si="31"/>
        <v>0</v>
      </c>
      <c r="CL35" s="121">
        <f t="shared" si="32"/>
        <v>0</v>
      </c>
      <c r="CM35" s="121">
        <f t="shared" si="33"/>
        <v>0</v>
      </c>
      <c r="CN35" s="121">
        <f t="shared" si="34"/>
        <v>0</v>
      </c>
      <c r="CO35" s="121">
        <f t="shared" si="35"/>
        <v>0</v>
      </c>
      <c r="CP35" s="121">
        <f t="shared" si="36"/>
        <v>15566</v>
      </c>
      <c r="CQ35" s="121">
        <f t="shared" si="37"/>
        <v>257423</v>
      </c>
      <c r="CR35" s="121">
        <f t="shared" si="38"/>
        <v>106501</v>
      </c>
      <c r="CS35" s="121">
        <f t="shared" si="39"/>
        <v>37744</v>
      </c>
      <c r="CT35" s="121">
        <f t="shared" si="40"/>
        <v>68757</v>
      </c>
      <c r="CU35" s="121">
        <f t="shared" si="41"/>
        <v>0</v>
      </c>
      <c r="CV35" s="121">
        <f t="shared" si="42"/>
        <v>0</v>
      </c>
      <c r="CW35" s="121">
        <f t="shared" si="43"/>
        <v>5285</v>
      </c>
      <c r="CX35" s="121">
        <f t="shared" si="44"/>
        <v>5024</v>
      </c>
      <c r="CY35" s="121">
        <f t="shared" si="45"/>
        <v>261</v>
      </c>
      <c r="CZ35" s="121">
        <f t="shared" si="46"/>
        <v>0</v>
      </c>
      <c r="DA35" s="121">
        <f t="shared" si="47"/>
        <v>648</v>
      </c>
      <c r="DB35" s="121">
        <f t="shared" si="48"/>
        <v>144989</v>
      </c>
      <c r="DC35" s="121">
        <f t="shared" si="49"/>
        <v>99018</v>
      </c>
      <c r="DD35" s="121">
        <f t="shared" si="50"/>
        <v>43572</v>
      </c>
      <c r="DE35" s="121">
        <f t="shared" si="51"/>
        <v>831</v>
      </c>
      <c r="DF35" s="121">
        <f t="shared" si="52"/>
        <v>1568</v>
      </c>
      <c r="DG35" s="121">
        <f t="shared" si="53"/>
        <v>308085</v>
      </c>
      <c r="DH35" s="121">
        <f t="shared" si="54"/>
        <v>0</v>
      </c>
      <c r="DI35" s="121">
        <f t="shared" si="55"/>
        <v>8772</v>
      </c>
      <c r="DJ35" s="121">
        <f t="shared" si="56"/>
        <v>266195</v>
      </c>
    </row>
    <row r="36" spans="1:114" s="136" customFormat="1" ht="13.5" customHeight="1">
      <c r="A36" s="119" t="s">
        <v>25</v>
      </c>
      <c r="B36" s="120" t="s">
        <v>380</v>
      </c>
      <c r="C36" s="119" t="s">
        <v>381</v>
      </c>
      <c r="D36" s="121">
        <f t="shared" si="0"/>
        <v>557496</v>
      </c>
      <c r="E36" s="121">
        <f t="shared" si="1"/>
        <v>26932</v>
      </c>
      <c r="F36" s="121">
        <v>0</v>
      </c>
      <c r="G36" s="121">
        <v>0</v>
      </c>
      <c r="H36" s="121">
        <v>0</v>
      </c>
      <c r="I36" s="121">
        <v>3406</v>
      </c>
      <c r="J36" s="122" t="s">
        <v>472</v>
      </c>
      <c r="K36" s="121">
        <v>23526</v>
      </c>
      <c r="L36" s="121">
        <v>530564</v>
      </c>
      <c r="M36" s="121">
        <f t="shared" si="2"/>
        <v>63344</v>
      </c>
      <c r="N36" s="121">
        <f t="shared" si="3"/>
        <v>3975</v>
      </c>
      <c r="O36" s="121">
        <v>0</v>
      </c>
      <c r="P36" s="121">
        <v>0</v>
      </c>
      <c r="Q36" s="121">
        <v>0</v>
      </c>
      <c r="R36" s="121">
        <v>3975</v>
      </c>
      <c r="S36" s="122" t="s">
        <v>472</v>
      </c>
      <c r="T36" s="121">
        <v>0</v>
      </c>
      <c r="U36" s="121">
        <v>59369</v>
      </c>
      <c r="V36" s="121">
        <f t="shared" si="23"/>
        <v>620840</v>
      </c>
      <c r="W36" s="121">
        <f t="shared" si="24"/>
        <v>30907</v>
      </c>
      <c r="X36" s="121">
        <f t="shared" si="25"/>
        <v>0</v>
      </c>
      <c r="Y36" s="121">
        <f t="shared" si="26"/>
        <v>0</v>
      </c>
      <c r="Z36" s="121">
        <f t="shared" si="27"/>
        <v>0</v>
      </c>
      <c r="AA36" s="121">
        <f t="shared" si="28"/>
        <v>7381</v>
      </c>
      <c r="AB36" s="122" t="str">
        <f t="shared" si="5"/>
        <v>-</v>
      </c>
      <c r="AC36" s="121">
        <f t="shared" si="6"/>
        <v>23526</v>
      </c>
      <c r="AD36" s="121">
        <f t="shared" si="7"/>
        <v>589933</v>
      </c>
      <c r="AE36" s="121">
        <f t="shared" si="8"/>
        <v>0</v>
      </c>
      <c r="AF36" s="121">
        <f t="shared" si="9"/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15472</v>
      </c>
      <c r="AM36" s="121">
        <f t="shared" si="10"/>
        <v>334254</v>
      </c>
      <c r="AN36" s="121">
        <f t="shared" si="11"/>
        <v>77187</v>
      </c>
      <c r="AO36" s="121">
        <v>33687</v>
      </c>
      <c r="AP36" s="121">
        <v>43500</v>
      </c>
      <c r="AQ36" s="121">
        <v>0</v>
      </c>
      <c r="AR36" s="121">
        <v>0</v>
      </c>
      <c r="AS36" s="121">
        <f t="shared" si="12"/>
        <v>11534</v>
      </c>
      <c r="AT36" s="121">
        <v>4418</v>
      </c>
      <c r="AU36" s="121">
        <v>7116</v>
      </c>
      <c r="AV36" s="121">
        <v>0</v>
      </c>
      <c r="AW36" s="121">
        <v>0</v>
      </c>
      <c r="AX36" s="121">
        <f t="shared" si="13"/>
        <v>245533</v>
      </c>
      <c r="AY36" s="121">
        <v>195947</v>
      </c>
      <c r="AZ36" s="121">
        <v>46174</v>
      </c>
      <c r="BA36" s="121">
        <v>0</v>
      </c>
      <c r="BB36" s="121">
        <v>3412</v>
      </c>
      <c r="BC36" s="121">
        <v>174215</v>
      </c>
      <c r="BD36" s="121">
        <v>0</v>
      </c>
      <c r="BE36" s="121">
        <v>33555</v>
      </c>
      <c r="BF36" s="121">
        <f t="shared" si="14"/>
        <v>367809</v>
      </c>
      <c r="BG36" s="121">
        <f t="shared" si="15"/>
        <v>0</v>
      </c>
      <c r="BH36" s="121">
        <f t="shared" si="16"/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 t="shared" si="17"/>
        <v>23484</v>
      </c>
      <c r="BP36" s="121">
        <f t="shared" si="18"/>
        <v>5614</v>
      </c>
      <c r="BQ36" s="121">
        <v>5614</v>
      </c>
      <c r="BR36" s="121">
        <v>0</v>
      </c>
      <c r="BS36" s="121">
        <v>0</v>
      </c>
      <c r="BT36" s="121">
        <v>0</v>
      </c>
      <c r="BU36" s="121">
        <f t="shared" si="19"/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 t="shared" si="20"/>
        <v>17870</v>
      </c>
      <c r="CA36" s="121">
        <v>17826</v>
      </c>
      <c r="CB36" s="121">
        <v>0</v>
      </c>
      <c r="CC36" s="121">
        <v>0</v>
      </c>
      <c r="CD36" s="121">
        <v>44</v>
      </c>
      <c r="CE36" s="121">
        <v>39848</v>
      </c>
      <c r="CF36" s="121">
        <v>0</v>
      </c>
      <c r="CG36" s="121">
        <v>12</v>
      </c>
      <c r="CH36" s="121">
        <f t="shared" si="21"/>
        <v>23496</v>
      </c>
      <c r="CI36" s="121">
        <f t="shared" si="29"/>
        <v>0</v>
      </c>
      <c r="CJ36" s="121">
        <f t="shared" si="30"/>
        <v>0</v>
      </c>
      <c r="CK36" s="121">
        <f t="shared" si="31"/>
        <v>0</v>
      </c>
      <c r="CL36" s="121">
        <f t="shared" si="32"/>
        <v>0</v>
      </c>
      <c r="CM36" s="121">
        <f t="shared" si="33"/>
        <v>0</v>
      </c>
      <c r="CN36" s="121">
        <f t="shared" si="34"/>
        <v>0</v>
      </c>
      <c r="CO36" s="121">
        <f t="shared" si="35"/>
        <v>0</v>
      </c>
      <c r="CP36" s="121">
        <f t="shared" si="36"/>
        <v>15472</v>
      </c>
      <c r="CQ36" s="121">
        <f t="shared" si="37"/>
        <v>357738</v>
      </c>
      <c r="CR36" s="121">
        <f t="shared" si="38"/>
        <v>82801</v>
      </c>
      <c r="CS36" s="121">
        <f t="shared" si="39"/>
        <v>39301</v>
      </c>
      <c r="CT36" s="121">
        <f t="shared" si="40"/>
        <v>43500</v>
      </c>
      <c r="CU36" s="121">
        <f t="shared" si="41"/>
        <v>0</v>
      </c>
      <c r="CV36" s="121">
        <f t="shared" si="42"/>
        <v>0</v>
      </c>
      <c r="CW36" s="121">
        <f t="shared" si="43"/>
        <v>11534</v>
      </c>
      <c r="CX36" s="121">
        <f t="shared" si="44"/>
        <v>4418</v>
      </c>
      <c r="CY36" s="121">
        <f t="shared" si="45"/>
        <v>7116</v>
      </c>
      <c r="CZ36" s="121">
        <f t="shared" si="46"/>
        <v>0</v>
      </c>
      <c r="DA36" s="121">
        <f t="shared" si="47"/>
        <v>0</v>
      </c>
      <c r="DB36" s="121">
        <f t="shared" si="48"/>
        <v>263403</v>
      </c>
      <c r="DC36" s="121">
        <f t="shared" si="49"/>
        <v>213773</v>
      </c>
      <c r="DD36" s="121">
        <f t="shared" si="50"/>
        <v>46174</v>
      </c>
      <c r="DE36" s="121">
        <f t="shared" si="51"/>
        <v>0</v>
      </c>
      <c r="DF36" s="121">
        <f t="shared" si="52"/>
        <v>3456</v>
      </c>
      <c r="DG36" s="121">
        <f t="shared" si="53"/>
        <v>214063</v>
      </c>
      <c r="DH36" s="121">
        <f t="shared" si="54"/>
        <v>0</v>
      </c>
      <c r="DI36" s="121">
        <f t="shared" si="55"/>
        <v>33567</v>
      </c>
      <c r="DJ36" s="121">
        <f t="shared" si="56"/>
        <v>391305</v>
      </c>
    </row>
    <row r="37" spans="1:114" s="136" customFormat="1" ht="13.5" customHeight="1">
      <c r="A37" s="119" t="s">
        <v>25</v>
      </c>
      <c r="B37" s="120" t="s">
        <v>342</v>
      </c>
      <c r="C37" s="119" t="s">
        <v>343</v>
      </c>
      <c r="D37" s="121">
        <f t="shared" si="0"/>
        <v>846377</v>
      </c>
      <c r="E37" s="121">
        <f t="shared" si="1"/>
        <v>100813</v>
      </c>
      <c r="F37" s="121">
        <v>0</v>
      </c>
      <c r="G37" s="121">
        <v>0</v>
      </c>
      <c r="H37" s="121">
        <v>0</v>
      </c>
      <c r="I37" s="121">
        <v>83348</v>
      </c>
      <c r="J37" s="122" t="s">
        <v>472</v>
      </c>
      <c r="K37" s="121">
        <v>17465</v>
      </c>
      <c r="L37" s="121">
        <v>745564</v>
      </c>
      <c r="M37" s="121">
        <f t="shared" si="2"/>
        <v>146247</v>
      </c>
      <c r="N37" s="121">
        <f t="shared" si="3"/>
        <v>4494</v>
      </c>
      <c r="O37" s="121">
        <v>0</v>
      </c>
      <c r="P37" s="121">
        <v>0</v>
      </c>
      <c r="Q37" s="121">
        <v>0</v>
      </c>
      <c r="R37" s="121">
        <v>4494</v>
      </c>
      <c r="S37" s="122" t="s">
        <v>472</v>
      </c>
      <c r="T37" s="121">
        <v>0</v>
      </c>
      <c r="U37" s="121">
        <v>141753</v>
      </c>
      <c r="V37" s="121">
        <f t="shared" si="23"/>
        <v>992624</v>
      </c>
      <c r="W37" s="121">
        <f t="shared" si="24"/>
        <v>105307</v>
      </c>
      <c r="X37" s="121">
        <f t="shared" si="25"/>
        <v>0</v>
      </c>
      <c r="Y37" s="121">
        <f t="shared" si="26"/>
        <v>0</v>
      </c>
      <c r="Z37" s="121">
        <f t="shared" si="27"/>
        <v>0</v>
      </c>
      <c r="AA37" s="121">
        <f t="shared" si="28"/>
        <v>87842</v>
      </c>
      <c r="AB37" s="122" t="str">
        <f t="shared" si="5"/>
        <v>-</v>
      </c>
      <c r="AC37" s="121">
        <f t="shared" si="6"/>
        <v>17465</v>
      </c>
      <c r="AD37" s="121">
        <f t="shared" si="7"/>
        <v>887317</v>
      </c>
      <c r="AE37" s="121">
        <f t="shared" si="8"/>
        <v>0</v>
      </c>
      <c r="AF37" s="121">
        <f t="shared" si="9"/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 t="shared" si="10"/>
        <v>384404</v>
      </c>
      <c r="AN37" s="121">
        <f t="shared" si="11"/>
        <v>29957</v>
      </c>
      <c r="AO37" s="121">
        <v>29957</v>
      </c>
      <c r="AP37" s="121">
        <v>0</v>
      </c>
      <c r="AQ37" s="121">
        <v>0</v>
      </c>
      <c r="AR37" s="121">
        <v>0</v>
      </c>
      <c r="AS37" s="121">
        <f t="shared" si="12"/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 t="shared" si="13"/>
        <v>354447</v>
      </c>
      <c r="AY37" s="121">
        <v>299380</v>
      </c>
      <c r="AZ37" s="121">
        <v>33291</v>
      </c>
      <c r="BA37" s="121">
        <v>0</v>
      </c>
      <c r="BB37" s="121">
        <v>21776</v>
      </c>
      <c r="BC37" s="121">
        <v>461973</v>
      </c>
      <c r="BD37" s="121">
        <v>0</v>
      </c>
      <c r="BE37" s="121">
        <v>0</v>
      </c>
      <c r="BF37" s="121">
        <f t="shared" si="14"/>
        <v>384404</v>
      </c>
      <c r="BG37" s="121">
        <f t="shared" si="15"/>
        <v>0</v>
      </c>
      <c r="BH37" s="121">
        <f t="shared" si="16"/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 t="shared" si="17"/>
        <v>13919</v>
      </c>
      <c r="BP37" s="121">
        <f t="shared" si="18"/>
        <v>5991</v>
      </c>
      <c r="BQ37" s="121">
        <v>5991</v>
      </c>
      <c r="BR37" s="121">
        <v>0</v>
      </c>
      <c r="BS37" s="121">
        <v>0</v>
      </c>
      <c r="BT37" s="121">
        <v>0</v>
      </c>
      <c r="BU37" s="121">
        <f t="shared" si="19"/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 t="shared" si="20"/>
        <v>7928</v>
      </c>
      <c r="CA37" s="121">
        <v>7928</v>
      </c>
      <c r="CB37" s="121">
        <v>0</v>
      </c>
      <c r="CC37" s="121">
        <v>0</v>
      </c>
      <c r="CD37" s="121">
        <v>0</v>
      </c>
      <c r="CE37" s="121">
        <v>132328</v>
      </c>
      <c r="CF37" s="121">
        <v>0</v>
      </c>
      <c r="CG37" s="121">
        <v>0</v>
      </c>
      <c r="CH37" s="121">
        <f t="shared" si="21"/>
        <v>13919</v>
      </c>
      <c r="CI37" s="121">
        <f t="shared" si="29"/>
        <v>0</v>
      </c>
      <c r="CJ37" s="121">
        <f t="shared" si="30"/>
        <v>0</v>
      </c>
      <c r="CK37" s="121">
        <f t="shared" si="31"/>
        <v>0</v>
      </c>
      <c r="CL37" s="121">
        <f t="shared" si="32"/>
        <v>0</v>
      </c>
      <c r="CM37" s="121">
        <f t="shared" si="33"/>
        <v>0</v>
      </c>
      <c r="CN37" s="121">
        <f t="shared" si="34"/>
        <v>0</v>
      </c>
      <c r="CO37" s="121">
        <f t="shared" si="35"/>
        <v>0</v>
      </c>
      <c r="CP37" s="121">
        <f t="shared" si="36"/>
        <v>0</v>
      </c>
      <c r="CQ37" s="121">
        <f t="shared" si="37"/>
        <v>398323</v>
      </c>
      <c r="CR37" s="121">
        <f t="shared" si="38"/>
        <v>35948</v>
      </c>
      <c r="CS37" s="121">
        <f t="shared" si="39"/>
        <v>35948</v>
      </c>
      <c r="CT37" s="121">
        <f t="shared" si="40"/>
        <v>0</v>
      </c>
      <c r="CU37" s="121">
        <f t="shared" si="41"/>
        <v>0</v>
      </c>
      <c r="CV37" s="121">
        <f t="shared" si="42"/>
        <v>0</v>
      </c>
      <c r="CW37" s="121">
        <f t="shared" si="43"/>
        <v>0</v>
      </c>
      <c r="CX37" s="121">
        <f t="shared" si="44"/>
        <v>0</v>
      </c>
      <c r="CY37" s="121">
        <f t="shared" si="45"/>
        <v>0</v>
      </c>
      <c r="CZ37" s="121">
        <f t="shared" si="46"/>
        <v>0</v>
      </c>
      <c r="DA37" s="121">
        <f t="shared" si="47"/>
        <v>0</v>
      </c>
      <c r="DB37" s="121">
        <f t="shared" si="48"/>
        <v>362375</v>
      </c>
      <c r="DC37" s="121">
        <f t="shared" si="49"/>
        <v>307308</v>
      </c>
      <c r="DD37" s="121">
        <f t="shared" si="50"/>
        <v>33291</v>
      </c>
      <c r="DE37" s="121">
        <f t="shared" si="51"/>
        <v>0</v>
      </c>
      <c r="DF37" s="121">
        <f t="shared" si="52"/>
        <v>21776</v>
      </c>
      <c r="DG37" s="121">
        <f t="shared" si="53"/>
        <v>594301</v>
      </c>
      <c r="DH37" s="121">
        <f t="shared" si="54"/>
        <v>0</v>
      </c>
      <c r="DI37" s="121">
        <f t="shared" si="55"/>
        <v>0</v>
      </c>
      <c r="DJ37" s="121">
        <f t="shared" si="56"/>
        <v>398323</v>
      </c>
    </row>
    <row r="38" spans="1:114" s="136" customFormat="1" ht="13.5" customHeight="1">
      <c r="A38" s="119" t="s">
        <v>25</v>
      </c>
      <c r="B38" s="120" t="s">
        <v>404</v>
      </c>
      <c r="C38" s="119" t="s">
        <v>405</v>
      </c>
      <c r="D38" s="121">
        <f t="shared" si="0"/>
        <v>1299418</v>
      </c>
      <c r="E38" s="121">
        <f t="shared" si="1"/>
        <v>132653</v>
      </c>
      <c r="F38" s="121">
        <v>0</v>
      </c>
      <c r="G38" s="121">
        <v>0</v>
      </c>
      <c r="H38" s="121">
        <v>0</v>
      </c>
      <c r="I38" s="121">
        <v>65946</v>
      </c>
      <c r="J38" s="122" t="s">
        <v>472</v>
      </c>
      <c r="K38" s="121">
        <v>66707</v>
      </c>
      <c r="L38" s="121">
        <v>1166765</v>
      </c>
      <c r="M38" s="121">
        <f t="shared" si="2"/>
        <v>69797</v>
      </c>
      <c r="N38" s="121">
        <f t="shared" si="3"/>
        <v>15095</v>
      </c>
      <c r="O38" s="121">
        <v>0</v>
      </c>
      <c r="P38" s="121">
        <v>0</v>
      </c>
      <c r="Q38" s="121">
        <v>0</v>
      </c>
      <c r="R38" s="121">
        <v>15095</v>
      </c>
      <c r="S38" s="122" t="s">
        <v>472</v>
      </c>
      <c r="T38" s="121">
        <v>0</v>
      </c>
      <c r="U38" s="121">
        <v>54702</v>
      </c>
      <c r="V38" s="121">
        <f t="shared" si="23"/>
        <v>1369215</v>
      </c>
      <c r="W38" s="121">
        <f t="shared" si="24"/>
        <v>147748</v>
      </c>
      <c r="X38" s="121">
        <f t="shared" si="25"/>
        <v>0</v>
      </c>
      <c r="Y38" s="121">
        <f t="shared" si="26"/>
        <v>0</v>
      </c>
      <c r="Z38" s="121">
        <f t="shared" si="27"/>
        <v>0</v>
      </c>
      <c r="AA38" s="121">
        <f t="shared" si="28"/>
        <v>81041</v>
      </c>
      <c r="AB38" s="122" t="str">
        <f t="shared" si="5"/>
        <v>-</v>
      </c>
      <c r="AC38" s="121">
        <f t="shared" si="6"/>
        <v>66707</v>
      </c>
      <c r="AD38" s="121">
        <f t="shared" si="7"/>
        <v>1221467</v>
      </c>
      <c r="AE38" s="121">
        <f t="shared" si="8"/>
        <v>0</v>
      </c>
      <c r="AF38" s="121">
        <f t="shared" si="9"/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 t="shared" si="10"/>
        <v>1299418</v>
      </c>
      <c r="AN38" s="121">
        <f t="shared" si="11"/>
        <v>94091</v>
      </c>
      <c r="AO38" s="121">
        <v>79723</v>
      </c>
      <c r="AP38" s="121">
        <v>0</v>
      </c>
      <c r="AQ38" s="121">
        <v>14368</v>
      </c>
      <c r="AR38" s="121">
        <v>0</v>
      </c>
      <c r="AS38" s="121">
        <f t="shared" si="12"/>
        <v>117481</v>
      </c>
      <c r="AT38" s="121">
        <v>4239</v>
      </c>
      <c r="AU38" s="121">
        <v>97202</v>
      </c>
      <c r="AV38" s="121">
        <v>16040</v>
      </c>
      <c r="AW38" s="121">
        <v>4155</v>
      </c>
      <c r="AX38" s="121">
        <f t="shared" si="13"/>
        <v>1066495</v>
      </c>
      <c r="AY38" s="121">
        <v>261938</v>
      </c>
      <c r="AZ38" s="121">
        <v>768453</v>
      </c>
      <c r="BA38" s="121">
        <v>27463</v>
      </c>
      <c r="BB38" s="121">
        <v>8641</v>
      </c>
      <c r="BC38" s="121">
        <v>0</v>
      </c>
      <c r="BD38" s="121">
        <v>17196</v>
      </c>
      <c r="BE38" s="121">
        <v>0</v>
      </c>
      <c r="BF38" s="121">
        <f t="shared" si="14"/>
        <v>1299418</v>
      </c>
      <c r="BG38" s="121">
        <f t="shared" si="15"/>
        <v>1836</v>
      </c>
      <c r="BH38" s="121">
        <f t="shared" si="16"/>
        <v>1836</v>
      </c>
      <c r="BI38" s="121">
        <v>0</v>
      </c>
      <c r="BJ38" s="121">
        <v>1836</v>
      </c>
      <c r="BK38" s="121">
        <v>0</v>
      </c>
      <c r="BL38" s="121">
        <v>0</v>
      </c>
      <c r="BM38" s="121">
        <v>0</v>
      </c>
      <c r="BN38" s="121">
        <v>0</v>
      </c>
      <c r="BO38" s="121">
        <f t="shared" si="17"/>
        <v>67473</v>
      </c>
      <c r="BP38" s="121">
        <f t="shared" si="18"/>
        <v>38654</v>
      </c>
      <c r="BQ38" s="121">
        <v>21653</v>
      </c>
      <c r="BR38" s="121">
        <v>4800</v>
      </c>
      <c r="BS38" s="121">
        <v>12201</v>
      </c>
      <c r="BT38" s="121">
        <v>0</v>
      </c>
      <c r="BU38" s="121">
        <f t="shared" si="19"/>
        <v>20810</v>
      </c>
      <c r="BV38" s="121">
        <v>1339</v>
      </c>
      <c r="BW38" s="121">
        <v>19471</v>
      </c>
      <c r="BX38" s="121">
        <v>0</v>
      </c>
      <c r="BY38" s="121">
        <v>5892</v>
      </c>
      <c r="BZ38" s="121">
        <f t="shared" si="20"/>
        <v>735</v>
      </c>
      <c r="CA38" s="121">
        <v>0</v>
      </c>
      <c r="CB38" s="121">
        <v>0</v>
      </c>
      <c r="CC38" s="121">
        <v>0</v>
      </c>
      <c r="CD38" s="121">
        <v>735</v>
      </c>
      <c r="CE38" s="121">
        <v>0</v>
      </c>
      <c r="CF38" s="121">
        <v>1382</v>
      </c>
      <c r="CG38" s="121">
        <v>488</v>
      </c>
      <c r="CH38" s="121">
        <f t="shared" si="21"/>
        <v>69797</v>
      </c>
      <c r="CI38" s="121">
        <f t="shared" si="29"/>
        <v>1836</v>
      </c>
      <c r="CJ38" s="121">
        <f t="shared" si="30"/>
        <v>1836</v>
      </c>
      <c r="CK38" s="121">
        <f t="shared" si="31"/>
        <v>0</v>
      </c>
      <c r="CL38" s="121">
        <f t="shared" si="32"/>
        <v>1836</v>
      </c>
      <c r="CM38" s="121">
        <f t="shared" si="33"/>
        <v>0</v>
      </c>
      <c r="CN38" s="121">
        <f t="shared" si="34"/>
        <v>0</v>
      </c>
      <c r="CO38" s="121">
        <f t="shared" si="35"/>
        <v>0</v>
      </c>
      <c r="CP38" s="121">
        <f t="shared" si="36"/>
        <v>0</v>
      </c>
      <c r="CQ38" s="121">
        <f t="shared" si="37"/>
        <v>1366891</v>
      </c>
      <c r="CR38" s="121">
        <f t="shared" si="38"/>
        <v>132745</v>
      </c>
      <c r="CS38" s="121">
        <f t="shared" si="39"/>
        <v>101376</v>
      </c>
      <c r="CT38" s="121">
        <f t="shared" si="40"/>
        <v>4800</v>
      </c>
      <c r="CU38" s="121">
        <f t="shared" si="41"/>
        <v>26569</v>
      </c>
      <c r="CV38" s="121">
        <f t="shared" si="42"/>
        <v>0</v>
      </c>
      <c r="CW38" s="121">
        <f t="shared" si="43"/>
        <v>138291</v>
      </c>
      <c r="CX38" s="121">
        <f t="shared" si="44"/>
        <v>5578</v>
      </c>
      <c r="CY38" s="121">
        <f t="shared" si="45"/>
        <v>116673</v>
      </c>
      <c r="CZ38" s="121">
        <f t="shared" si="46"/>
        <v>16040</v>
      </c>
      <c r="DA38" s="121">
        <f t="shared" si="47"/>
        <v>10047</v>
      </c>
      <c r="DB38" s="121">
        <f t="shared" si="48"/>
        <v>1067230</v>
      </c>
      <c r="DC38" s="121">
        <f t="shared" si="49"/>
        <v>261938</v>
      </c>
      <c r="DD38" s="121">
        <f t="shared" si="50"/>
        <v>768453</v>
      </c>
      <c r="DE38" s="121">
        <f t="shared" si="51"/>
        <v>27463</v>
      </c>
      <c r="DF38" s="121">
        <f t="shared" si="52"/>
        <v>9376</v>
      </c>
      <c r="DG38" s="121">
        <f t="shared" si="53"/>
        <v>0</v>
      </c>
      <c r="DH38" s="121">
        <f t="shared" si="54"/>
        <v>18578</v>
      </c>
      <c r="DI38" s="121">
        <f t="shared" si="55"/>
        <v>488</v>
      </c>
      <c r="DJ38" s="121">
        <f t="shared" si="56"/>
        <v>1369215</v>
      </c>
    </row>
    <row r="39" spans="1:114" s="136" customFormat="1" ht="13.5" customHeight="1">
      <c r="A39" s="119" t="s">
        <v>25</v>
      </c>
      <c r="B39" s="120" t="s">
        <v>382</v>
      </c>
      <c r="C39" s="119" t="s">
        <v>383</v>
      </c>
      <c r="D39" s="121">
        <f aca="true" t="shared" si="57" ref="D39:D61">SUM(E39,+L39)</f>
        <v>621660</v>
      </c>
      <c r="E39" s="121">
        <f aca="true" t="shared" si="58" ref="E39:E61">SUM(F39:I39,K39)</f>
        <v>71304</v>
      </c>
      <c r="F39" s="121">
        <v>0</v>
      </c>
      <c r="G39" s="121">
        <v>0</v>
      </c>
      <c r="H39" s="121">
        <v>0</v>
      </c>
      <c r="I39" s="121">
        <v>71189</v>
      </c>
      <c r="J39" s="122" t="s">
        <v>472</v>
      </c>
      <c r="K39" s="121">
        <v>115</v>
      </c>
      <c r="L39" s="121">
        <v>550356</v>
      </c>
      <c r="M39" s="121">
        <f aca="true" t="shared" si="59" ref="M39:M61">SUM(N39,+U39)</f>
        <v>125531</v>
      </c>
      <c r="N39" s="121">
        <f aca="true" t="shared" si="60" ref="N39:N61">SUM(O39:R39,T39)</f>
        <v>4732</v>
      </c>
      <c r="O39" s="121">
        <v>2656</v>
      </c>
      <c r="P39" s="121">
        <v>2051</v>
      </c>
      <c r="Q39" s="121">
        <v>0</v>
      </c>
      <c r="R39" s="121">
        <v>0</v>
      </c>
      <c r="S39" s="122" t="s">
        <v>472</v>
      </c>
      <c r="T39" s="121">
        <v>25</v>
      </c>
      <c r="U39" s="121">
        <v>120799</v>
      </c>
      <c r="V39" s="121">
        <f t="shared" si="23"/>
        <v>747191</v>
      </c>
      <c r="W39" s="121">
        <f t="shared" si="24"/>
        <v>76036</v>
      </c>
      <c r="X39" s="121">
        <f t="shared" si="25"/>
        <v>2656</v>
      </c>
      <c r="Y39" s="121">
        <f t="shared" si="26"/>
        <v>2051</v>
      </c>
      <c r="Z39" s="121">
        <f t="shared" si="27"/>
        <v>0</v>
      </c>
      <c r="AA39" s="121">
        <f t="shared" si="28"/>
        <v>71189</v>
      </c>
      <c r="AB39" s="122" t="str">
        <f aca="true" t="shared" si="61" ref="AB39:AB61">IF(+SUM(J39,S39)=0,"-",+SUM(J39,S39))</f>
        <v>-</v>
      </c>
      <c r="AC39" s="121">
        <f aca="true" t="shared" si="62" ref="AC39:AC61">+SUM(K39,T39)</f>
        <v>140</v>
      </c>
      <c r="AD39" s="121">
        <f aca="true" t="shared" si="63" ref="AD39:AD61">+SUM(L39,U39)</f>
        <v>671155</v>
      </c>
      <c r="AE39" s="121">
        <f aca="true" t="shared" si="64" ref="AE39:AE61">SUM(AF39,+AK39)</f>
        <v>0</v>
      </c>
      <c r="AF39" s="121">
        <f aca="true" t="shared" si="65" ref="AF39:AF61"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 aca="true" t="shared" si="66" ref="AM39:AM61">SUM(AN39,AS39,AW39,AX39,BD39)</f>
        <v>316406</v>
      </c>
      <c r="AN39" s="121">
        <f aca="true" t="shared" si="67" ref="AN39:AN61">SUM(AO39:AR39)</f>
        <v>39612</v>
      </c>
      <c r="AO39" s="121">
        <v>39612</v>
      </c>
      <c r="AP39" s="121">
        <v>0</v>
      </c>
      <c r="AQ39" s="121">
        <v>0</v>
      </c>
      <c r="AR39" s="121">
        <v>0</v>
      </c>
      <c r="AS39" s="121">
        <f aca="true" t="shared" si="68" ref="AS39:AS61"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 aca="true" t="shared" si="69" ref="AX39:AX61">SUM(AY39:BB39)</f>
        <v>276794</v>
      </c>
      <c r="AY39" s="121">
        <v>269522</v>
      </c>
      <c r="AZ39" s="121">
        <v>6719</v>
      </c>
      <c r="BA39" s="121">
        <v>0</v>
      </c>
      <c r="BB39" s="121">
        <v>553</v>
      </c>
      <c r="BC39" s="121">
        <v>304154</v>
      </c>
      <c r="BD39" s="121">
        <v>0</v>
      </c>
      <c r="BE39" s="121">
        <v>1100</v>
      </c>
      <c r="BF39" s="121">
        <f aca="true" t="shared" si="70" ref="BF39:BF61">SUM(AE39,+AM39,+BE39)</f>
        <v>317506</v>
      </c>
      <c r="BG39" s="121">
        <f aca="true" t="shared" si="71" ref="BG39:BG61">SUM(BH39,+BM39)</f>
        <v>0</v>
      </c>
      <c r="BH39" s="121">
        <f aca="true" t="shared" si="72" ref="BH39:BH61"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 aca="true" t="shared" si="73" ref="BO39:BO61">SUM(BP39,BU39,BY39,BZ39,CF39)</f>
        <v>26840</v>
      </c>
      <c r="BP39" s="121">
        <f aca="true" t="shared" si="74" ref="BP39:BP61">SUM(BQ39:BT39)</f>
        <v>9903</v>
      </c>
      <c r="BQ39" s="121">
        <v>9903</v>
      </c>
      <c r="BR39" s="121">
        <v>0</v>
      </c>
      <c r="BS39" s="121">
        <v>0</v>
      </c>
      <c r="BT39" s="121">
        <v>0</v>
      </c>
      <c r="BU39" s="121">
        <f aca="true" t="shared" si="75" ref="BU39:BU61"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 aca="true" t="shared" si="76" ref="BZ39:BZ61">SUM(CA39:CD39)</f>
        <v>16937</v>
      </c>
      <c r="CA39" s="121">
        <v>0</v>
      </c>
      <c r="CB39" s="121">
        <v>0</v>
      </c>
      <c r="CC39" s="121">
        <v>0</v>
      </c>
      <c r="CD39" s="121">
        <v>16937</v>
      </c>
      <c r="CE39" s="121">
        <v>88434</v>
      </c>
      <c r="CF39" s="121">
        <v>0</v>
      </c>
      <c r="CG39" s="121">
        <v>10257</v>
      </c>
      <c r="CH39" s="121">
        <f aca="true" t="shared" si="77" ref="CH39:CH61">SUM(BG39,+BO39,+CG39)</f>
        <v>37097</v>
      </c>
      <c r="CI39" s="121">
        <f t="shared" si="29"/>
        <v>0</v>
      </c>
      <c r="CJ39" s="121">
        <f t="shared" si="30"/>
        <v>0</v>
      </c>
      <c r="CK39" s="121">
        <f t="shared" si="31"/>
        <v>0</v>
      </c>
      <c r="CL39" s="121">
        <f t="shared" si="32"/>
        <v>0</v>
      </c>
      <c r="CM39" s="121">
        <f t="shared" si="33"/>
        <v>0</v>
      </c>
      <c r="CN39" s="121">
        <f t="shared" si="34"/>
        <v>0</v>
      </c>
      <c r="CO39" s="121">
        <f t="shared" si="35"/>
        <v>0</v>
      </c>
      <c r="CP39" s="121">
        <f t="shared" si="36"/>
        <v>0</v>
      </c>
      <c r="CQ39" s="121">
        <f t="shared" si="37"/>
        <v>343246</v>
      </c>
      <c r="CR39" s="121">
        <f t="shared" si="38"/>
        <v>49515</v>
      </c>
      <c r="CS39" s="121">
        <f t="shared" si="39"/>
        <v>49515</v>
      </c>
      <c r="CT39" s="121">
        <f t="shared" si="40"/>
        <v>0</v>
      </c>
      <c r="CU39" s="121">
        <f t="shared" si="41"/>
        <v>0</v>
      </c>
      <c r="CV39" s="121">
        <f t="shared" si="42"/>
        <v>0</v>
      </c>
      <c r="CW39" s="121">
        <f t="shared" si="43"/>
        <v>0</v>
      </c>
      <c r="CX39" s="121">
        <f t="shared" si="44"/>
        <v>0</v>
      </c>
      <c r="CY39" s="121">
        <f t="shared" si="45"/>
        <v>0</v>
      </c>
      <c r="CZ39" s="121">
        <f t="shared" si="46"/>
        <v>0</v>
      </c>
      <c r="DA39" s="121">
        <f t="shared" si="47"/>
        <v>0</v>
      </c>
      <c r="DB39" s="121">
        <f t="shared" si="48"/>
        <v>293731</v>
      </c>
      <c r="DC39" s="121">
        <f t="shared" si="49"/>
        <v>269522</v>
      </c>
      <c r="DD39" s="121">
        <f t="shared" si="50"/>
        <v>6719</v>
      </c>
      <c r="DE39" s="121">
        <f t="shared" si="51"/>
        <v>0</v>
      </c>
      <c r="DF39" s="121">
        <f t="shared" si="52"/>
        <v>17490</v>
      </c>
      <c r="DG39" s="121">
        <f t="shared" si="53"/>
        <v>392588</v>
      </c>
      <c r="DH39" s="121">
        <f t="shared" si="54"/>
        <v>0</v>
      </c>
      <c r="DI39" s="121">
        <f t="shared" si="55"/>
        <v>11357</v>
      </c>
      <c r="DJ39" s="121">
        <f t="shared" si="56"/>
        <v>354603</v>
      </c>
    </row>
    <row r="40" spans="1:114" s="136" customFormat="1" ht="13.5" customHeight="1">
      <c r="A40" s="119" t="s">
        <v>25</v>
      </c>
      <c r="B40" s="120" t="s">
        <v>450</v>
      </c>
      <c r="C40" s="119" t="s">
        <v>451</v>
      </c>
      <c r="D40" s="121">
        <f t="shared" si="57"/>
        <v>952470</v>
      </c>
      <c r="E40" s="121">
        <f t="shared" si="58"/>
        <v>124142</v>
      </c>
      <c r="F40" s="121">
        <v>0</v>
      </c>
      <c r="G40" s="121">
        <v>0</v>
      </c>
      <c r="H40" s="121">
        <v>0</v>
      </c>
      <c r="I40" s="121">
        <v>119187</v>
      </c>
      <c r="J40" s="122" t="s">
        <v>472</v>
      </c>
      <c r="K40" s="121">
        <v>4955</v>
      </c>
      <c r="L40" s="121">
        <v>828328</v>
      </c>
      <c r="M40" s="121">
        <f t="shared" si="59"/>
        <v>150517</v>
      </c>
      <c r="N40" s="121">
        <f t="shared" si="60"/>
        <v>6752</v>
      </c>
      <c r="O40" s="121">
        <v>0</v>
      </c>
      <c r="P40" s="121">
        <v>0</v>
      </c>
      <c r="Q40" s="121">
        <v>0</v>
      </c>
      <c r="R40" s="121">
        <v>6752</v>
      </c>
      <c r="S40" s="122" t="s">
        <v>472</v>
      </c>
      <c r="T40" s="121">
        <v>0</v>
      </c>
      <c r="U40" s="121">
        <v>143765</v>
      </c>
      <c r="V40" s="121">
        <f aca="true" t="shared" si="78" ref="V40:V61">+SUM(D40,M40)</f>
        <v>1102987</v>
      </c>
      <c r="W40" s="121">
        <f aca="true" t="shared" si="79" ref="W40:W61">+SUM(E40,N40)</f>
        <v>130894</v>
      </c>
      <c r="X40" s="121">
        <f aca="true" t="shared" si="80" ref="X40:X61">+SUM(F40,O40)</f>
        <v>0</v>
      </c>
      <c r="Y40" s="121">
        <f aca="true" t="shared" si="81" ref="Y40:Y61">+SUM(G40,P40)</f>
        <v>0</v>
      </c>
      <c r="Z40" s="121">
        <f aca="true" t="shared" si="82" ref="Z40:Z61">+SUM(H40,Q40)</f>
        <v>0</v>
      </c>
      <c r="AA40" s="121">
        <f aca="true" t="shared" si="83" ref="AA40:AA61">+SUM(I40,R40)</f>
        <v>125939</v>
      </c>
      <c r="AB40" s="122" t="str">
        <f t="shared" si="61"/>
        <v>-</v>
      </c>
      <c r="AC40" s="121">
        <f t="shared" si="62"/>
        <v>4955</v>
      </c>
      <c r="AD40" s="121">
        <f t="shared" si="63"/>
        <v>972093</v>
      </c>
      <c r="AE40" s="121">
        <f t="shared" si="64"/>
        <v>0</v>
      </c>
      <c r="AF40" s="121">
        <f t="shared" si="65"/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 t="shared" si="66"/>
        <v>952470</v>
      </c>
      <c r="AN40" s="121">
        <f t="shared" si="67"/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 t="shared" si="68"/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 t="shared" si="69"/>
        <v>952470</v>
      </c>
      <c r="AY40" s="121">
        <v>468909</v>
      </c>
      <c r="AZ40" s="121">
        <v>297521</v>
      </c>
      <c r="BA40" s="121">
        <v>186040</v>
      </c>
      <c r="BB40" s="121">
        <v>0</v>
      </c>
      <c r="BC40" s="121">
        <v>0</v>
      </c>
      <c r="BD40" s="121">
        <v>0</v>
      </c>
      <c r="BE40" s="121">
        <v>0</v>
      </c>
      <c r="BF40" s="121">
        <f t="shared" si="70"/>
        <v>952470</v>
      </c>
      <c r="BG40" s="121">
        <f t="shared" si="71"/>
        <v>0</v>
      </c>
      <c r="BH40" s="121">
        <f t="shared" si="72"/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 t="shared" si="73"/>
        <v>16655</v>
      </c>
      <c r="BP40" s="121">
        <f t="shared" si="74"/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 t="shared" si="75"/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 t="shared" si="76"/>
        <v>16655</v>
      </c>
      <c r="CA40" s="121">
        <v>16655</v>
      </c>
      <c r="CB40" s="121">
        <v>0</v>
      </c>
      <c r="CC40" s="121">
        <v>0</v>
      </c>
      <c r="CD40" s="121">
        <v>0</v>
      </c>
      <c r="CE40" s="121">
        <v>133862</v>
      </c>
      <c r="CF40" s="121">
        <v>0</v>
      </c>
      <c r="CG40" s="121">
        <v>0</v>
      </c>
      <c r="CH40" s="121">
        <f t="shared" si="77"/>
        <v>16655</v>
      </c>
      <c r="CI40" s="121">
        <f aca="true" t="shared" si="84" ref="CI40:CI61">SUM(AE40,+BG40)</f>
        <v>0</v>
      </c>
      <c r="CJ40" s="121">
        <f aca="true" t="shared" si="85" ref="CJ40:CJ61">SUM(AF40,+BH40)</f>
        <v>0</v>
      </c>
      <c r="CK40" s="121">
        <f aca="true" t="shared" si="86" ref="CK40:CK61">SUM(AG40,+BI40)</f>
        <v>0</v>
      </c>
      <c r="CL40" s="121">
        <f aca="true" t="shared" si="87" ref="CL40:CL61">SUM(AH40,+BJ40)</f>
        <v>0</v>
      </c>
      <c r="CM40" s="121">
        <f aca="true" t="shared" si="88" ref="CM40:CM61">SUM(AI40,+BK40)</f>
        <v>0</v>
      </c>
      <c r="CN40" s="121">
        <f aca="true" t="shared" si="89" ref="CN40:CN61">SUM(AJ40,+BL40)</f>
        <v>0</v>
      </c>
      <c r="CO40" s="121">
        <f aca="true" t="shared" si="90" ref="CO40:CO61">SUM(AK40,+BM40)</f>
        <v>0</v>
      </c>
      <c r="CP40" s="121">
        <f aca="true" t="shared" si="91" ref="CP40:CP61">SUM(AL40,+BN40)</f>
        <v>0</v>
      </c>
      <c r="CQ40" s="121">
        <f aca="true" t="shared" si="92" ref="CQ40:CQ61">SUM(AM40,+BO40)</f>
        <v>969125</v>
      </c>
      <c r="CR40" s="121">
        <f aca="true" t="shared" si="93" ref="CR40:CR61">SUM(AN40,+BP40)</f>
        <v>0</v>
      </c>
      <c r="CS40" s="121">
        <f aca="true" t="shared" si="94" ref="CS40:CS61">SUM(AO40,+BQ40)</f>
        <v>0</v>
      </c>
      <c r="CT40" s="121">
        <f aca="true" t="shared" si="95" ref="CT40:CT61">SUM(AP40,+BR40)</f>
        <v>0</v>
      </c>
      <c r="CU40" s="121">
        <f aca="true" t="shared" si="96" ref="CU40:CU61">SUM(AQ40,+BS40)</f>
        <v>0</v>
      </c>
      <c r="CV40" s="121">
        <f aca="true" t="shared" si="97" ref="CV40:CV61">SUM(AR40,+BT40)</f>
        <v>0</v>
      </c>
      <c r="CW40" s="121">
        <f aca="true" t="shared" si="98" ref="CW40:CW61">SUM(AS40,+BU40)</f>
        <v>0</v>
      </c>
      <c r="CX40" s="121">
        <f aca="true" t="shared" si="99" ref="CX40:CX61">SUM(AT40,+BV40)</f>
        <v>0</v>
      </c>
      <c r="CY40" s="121">
        <f aca="true" t="shared" si="100" ref="CY40:CY61">SUM(AU40,+BW40)</f>
        <v>0</v>
      </c>
      <c r="CZ40" s="121">
        <f aca="true" t="shared" si="101" ref="CZ40:CZ61">SUM(AV40,+BX40)</f>
        <v>0</v>
      </c>
      <c r="DA40" s="121">
        <f aca="true" t="shared" si="102" ref="DA40:DA61">SUM(AW40,+BY40)</f>
        <v>0</v>
      </c>
      <c r="DB40" s="121">
        <f aca="true" t="shared" si="103" ref="DB40:DB61">SUM(AX40,+BZ40)</f>
        <v>969125</v>
      </c>
      <c r="DC40" s="121">
        <f aca="true" t="shared" si="104" ref="DC40:DC61">SUM(AY40,+CA40)</f>
        <v>485564</v>
      </c>
      <c r="DD40" s="121">
        <f aca="true" t="shared" si="105" ref="DD40:DD61">SUM(AZ40,+CB40)</f>
        <v>297521</v>
      </c>
      <c r="DE40" s="121">
        <f aca="true" t="shared" si="106" ref="DE40:DE61">SUM(BA40,+CC40)</f>
        <v>186040</v>
      </c>
      <c r="DF40" s="121">
        <f aca="true" t="shared" si="107" ref="DF40:DF61">SUM(BB40,+CD40)</f>
        <v>0</v>
      </c>
      <c r="DG40" s="121">
        <f aca="true" t="shared" si="108" ref="DG40:DG61">SUM(BC40,+CE40)</f>
        <v>133862</v>
      </c>
      <c r="DH40" s="121">
        <f aca="true" t="shared" si="109" ref="DH40:DH61">SUM(BD40,+CF40)</f>
        <v>0</v>
      </c>
      <c r="DI40" s="121">
        <f aca="true" t="shared" si="110" ref="DI40:DI61">SUM(BE40,+CG40)</f>
        <v>0</v>
      </c>
      <c r="DJ40" s="121">
        <f aca="true" t="shared" si="111" ref="DJ40:DJ61">SUM(BF40,+CH40)</f>
        <v>969125</v>
      </c>
    </row>
    <row r="41" spans="1:114" s="136" customFormat="1" ht="13.5" customHeight="1">
      <c r="A41" s="119" t="s">
        <v>25</v>
      </c>
      <c r="B41" s="120" t="s">
        <v>370</v>
      </c>
      <c r="C41" s="119" t="s">
        <v>371</v>
      </c>
      <c r="D41" s="121">
        <f t="shared" si="57"/>
        <v>1334087</v>
      </c>
      <c r="E41" s="121">
        <f t="shared" si="58"/>
        <v>230778</v>
      </c>
      <c r="F41" s="121">
        <v>0</v>
      </c>
      <c r="G41" s="121">
        <v>0</v>
      </c>
      <c r="H41" s="121">
        <v>0</v>
      </c>
      <c r="I41" s="121">
        <v>204670</v>
      </c>
      <c r="J41" s="122" t="s">
        <v>472</v>
      </c>
      <c r="K41" s="121">
        <v>26108</v>
      </c>
      <c r="L41" s="121">
        <v>1103309</v>
      </c>
      <c r="M41" s="121">
        <f t="shared" si="59"/>
        <v>435488</v>
      </c>
      <c r="N41" s="121">
        <f t="shared" si="60"/>
        <v>12584</v>
      </c>
      <c r="O41" s="121">
        <v>0</v>
      </c>
      <c r="P41" s="121">
        <v>0</v>
      </c>
      <c r="Q41" s="121">
        <v>0</v>
      </c>
      <c r="R41" s="121">
        <v>12584</v>
      </c>
      <c r="S41" s="122" t="s">
        <v>472</v>
      </c>
      <c r="T41" s="121">
        <v>0</v>
      </c>
      <c r="U41" s="121">
        <v>422904</v>
      </c>
      <c r="V41" s="121">
        <f t="shared" si="78"/>
        <v>1769575</v>
      </c>
      <c r="W41" s="121">
        <f t="shared" si="79"/>
        <v>243362</v>
      </c>
      <c r="X41" s="121">
        <f t="shared" si="80"/>
        <v>0</v>
      </c>
      <c r="Y41" s="121">
        <f t="shared" si="81"/>
        <v>0</v>
      </c>
      <c r="Z41" s="121">
        <f t="shared" si="82"/>
        <v>0</v>
      </c>
      <c r="AA41" s="121">
        <f t="shared" si="83"/>
        <v>217254</v>
      </c>
      <c r="AB41" s="122" t="str">
        <f t="shared" si="61"/>
        <v>-</v>
      </c>
      <c r="AC41" s="121">
        <f t="shared" si="62"/>
        <v>26108</v>
      </c>
      <c r="AD41" s="121">
        <f t="shared" si="63"/>
        <v>1526213</v>
      </c>
      <c r="AE41" s="121">
        <f t="shared" si="64"/>
        <v>0</v>
      </c>
      <c r="AF41" s="121">
        <f t="shared" si="65"/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 t="shared" si="66"/>
        <v>1119760</v>
      </c>
      <c r="AN41" s="121">
        <f t="shared" si="67"/>
        <v>125363</v>
      </c>
      <c r="AO41" s="121">
        <v>36985</v>
      </c>
      <c r="AP41" s="121">
        <v>88378</v>
      </c>
      <c r="AQ41" s="121">
        <v>0</v>
      </c>
      <c r="AR41" s="121">
        <v>0</v>
      </c>
      <c r="AS41" s="121">
        <f t="shared" si="68"/>
        <v>6611</v>
      </c>
      <c r="AT41" s="121">
        <v>6611</v>
      </c>
      <c r="AU41" s="121">
        <v>0</v>
      </c>
      <c r="AV41" s="121">
        <v>0</v>
      </c>
      <c r="AW41" s="121">
        <v>0</v>
      </c>
      <c r="AX41" s="121">
        <f t="shared" si="69"/>
        <v>987786</v>
      </c>
      <c r="AY41" s="121">
        <v>369310</v>
      </c>
      <c r="AZ41" s="121">
        <v>602652</v>
      </c>
      <c r="BA41" s="121">
        <v>0</v>
      </c>
      <c r="BB41" s="121">
        <v>15824</v>
      </c>
      <c r="BC41" s="121">
        <v>214145</v>
      </c>
      <c r="BD41" s="121">
        <v>0</v>
      </c>
      <c r="BE41" s="121">
        <v>182</v>
      </c>
      <c r="BF41" s="121">
        <f t="shared" si="70"/>
        <v>1119942</v>
      </c>
      <c r="BG41" s="121">
        <f t="shared" si="71"/>
        <v>0</v>
      </c>
      <c r="BH41" s="121">
        <f t="shared" si="72"/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 t="shared" si="73"/>
        <v>40042</v>
      </c>
      <c r="BP41" s="121">
        <f t="shared" si="74"/>
        <v>20978</v>
      </c>
      <c r="BQ41" s="121">
        <v>20978</v>
      </c>
      <c r="BR41" s="121">
        <v>0</v>
      </c>
      <c r="BS41" s="121">
        <v>0</v>
      </c>
      <c r="BT41" s="121">
        <v>0</v>
      </c>
      <c r="BU41" s="121">
        <f t="shared" si="75"/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 t="shared" si="76"/>
        <v>19064</v>
      </c>
      <c r="CA41" s="121">
        <v>18836</v>
      </c>
      <c r="CB41" s="121">
        <v>0</v>
      </c>
      <c r="CC41" s="121">
        <v>0</v>
      </c>
      <c r="CD41" s="121">
        <v>228</v>
      </c>
      <c r="CE41" s="121">
        <v>395303</v>
      </c>
      <c r="CF41" s="121">
        <v>0</v>
      </c>
      <c r="CG41" s="121">
        <v>143</v>
      </c>
      <c r="CH41" s="121">
        <f t="shared" si="77"/>
        <v>40185</v>
      </c>
      <c r="CI41" s="121">
        <f t="shared" si="84"/>
        <v>0</v>
      </c>
      <c r="CJ41" s="121">
        <f t="shared" si="85"/>
        <v>0</v>
      </c>
      <c r="CK41" s="121">
        <f t="shared" si="86"/>
        <v>0</v>
      </c>
      <c r="CL41" s="121">
        <f t="shared" si="87"/>
        <v>0</v>
      </c>
      <c r="CM41" s="121">
        <f t="shared" si="88"/>
        <v>0</v>
      </c>
      <c r="CN41" s="121">
        <f t="shared" si="89"/>
        <v>0</v>
      </c>
      <c r="CO41" s="121">
        <f t="shared" si="90"/>
        <v>0</v>
      </c>
      <c r="CP41" s="121">
        <f t="shared" si="91"/>
        <v>0</v>
      </c>
      <c r="CQ41" s="121">
        <f t="shared" si="92"/>
        <v>1159802</v>
      </c>
      <c r="CR41" s="121">
        <f t="shared" si="93"/>
        <v>146341</v>
      </c>
      <c r="CS41" s="121">
        <f t="shared" si="94"/>
        <v>57963</v>
      </c>
      <c r="CT41" s="121">
        <f t="shared" si="95"/>
        <v>88378</v>
      </c>
      <c r="CU41" s="121">
        <f t="shared" si="96"/>
        <v>0</v>
      </c>
      <c r="CV41" s="121">
        <f t="shared" si="97"/>
        <v>0</v>
      </c>
      <c r="CW41" s="121">
        <f t="shared" si="98"/>
        <v>6611</v>
      </c>
      <c r="CX41" s="121">
        <f t="shared" si="99"/>
        <v>6611</v>
      </c>
      <c r="CY41" s="121">
        <f t="shared" si="100"/>
        <v>0</v>
      </c>
      <c r="CZ41" s="121">
        <f t="shared" si="101"/>
        <v>0</v>
      </c>
      <c r="DA41" s="121">
        <f t="shared" si="102"/>
        <v>0</v>
      </c>
      <c r="DB41" s="121">
        <f t="shared" si="103"/>
        <v>1006850</v>
      </c>
      <c r="DC41" s="121">
        <f t="shared" si="104"/>
        <v>388146</v>
      </c>
      <c r="DD41" s="121">
        <f t="shared" si="105"/>
        <v>602652</v>
      </c>
      <c r="DE41" s="121">
        <f t="shared" si="106"/>
        <v>0</v>
      </c>
      <c r="DF41" s="121">
        <f t="shared" si="107"/>
        <v>16052</v>
      </c>
      <c r="DG41" s="121">
        <f t="shared" si="108"/>
        <v>609448</v>
      </c>
      <c r="DH41" s="121">
        <f t="shared" si="109"/>
        <v>0</v>
      </c>
      <c r="DI41" s="121">
        <f t="shared" si="110"/>
        <v>325</v>
      </c>
      <c r="DJ41" s="121">
        <f t="shared" si="111"/>
        <v>1160127</v>
      </c>
    </row>
    <row r="42" spans="1:114" s="136" customFormat="1" ht="13.5" customHeight="1">
      <c r="A42" s="119" t="s">
        <v>25</v>
      </c>
      <c r="B42" s="120" t="s">
        <v>440</v>
      </c>
      <c r="C42" s="119" t="s">
        <v>441</v>
      </c>
      <c r="D42" s="121">
        <f t="shared" si="57"/>
        <v>392292</v>
      </c>
      <c r="E42" s="121">
        <f t="shared" si="58"/>
        <v>57796</v>
      </c>
      <c r="F42" s="121">
        <v>0</v>
      </c>
      <c r="G42" s="121">
        <v>0</v>
      </c>
      <c r="H42" s="121">
        <v>0</v>
      </c>
      <c r="I42" s="121">
        <v>52955</v>
      </c>
      <c r="J42" s="122" t="s">
        <v>472</v>
      </c>
      <c r="K42" s="121">
        <v>4841</v>
      </c>
      <c r="L42" s="121">
        <v>334496</v>
      </c>
      <c r="M42" s="121">
        <f t="shared" si="59"/>
        <v>87343</v>
      </c>
      <c r="N42" s="121">
        <f t="shared" si="60"/>
        <v>5985</v>
      </c>
      <c r="O42" s="121">
        <v>0</v>
      </c>
      <c r="P42" s="121">
        <v>0</v>
      </c>
      <c r="Q42" s="121">
        <v>0</v>
      </c>
      <c r="R42" s="121">
        <v>5985</v>
      </c>
      <c r="S42" s="122" t="s">
        <v>472</v>
      </c>
      <c r="T42" s="121">
        <v>0</v>
      </c>
      <c r="U42" s="121">
        <v>81358</v>
      </c>
      <c r="V42" s="121">
        <f t="shared" si="78"/>
        <v>479635</v>
      </c>
      <c r="W42" s="121">
        <f t="shared" si="79"/>
        <v>63781</v>
      </c>
      <c r="X42" s="121">
        <f t="shared" si="80"/>
        <v>0</v>
      </c>
      <c r="Y42" s="121">
        <f t="shared" si="81"/>
        <v>0</v>
      </c>
      <c r="Z42" s="121">
        <f t="shared" si="82"/>
        <v>0</v>
      </c>
      <c r="AA42" s="121">
        <f t="shared" si="83"/>
        <v>58940</v>
      </c>
      <c r="AB42" s="122" t="str">
        <f t="shared" si="61"/>
        <v>-</v>
      </c>
      <c r="AC42" s="121">
        <f t="shared" si="62"/>
        <v>4841</v>
      </c>
      <c r="AD42" s="121">
        <f t="shared" si="63"/>
        <v>415854</v>
      </c>
      <c r="AE42" s="121">
        <f t="shared" si="64"/>
        <v>0</v>
      </c>
      <c r="AF42" s="121">
        <f t="shared" si="65"/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 t="shared" si="66"/>
        <v>178366</v>
      </c>
      <c r="AN42" s="121">
        <f t="shared" si="67"/>
        <v>27500</v>
      </c>
      <c r="AO42" s="121">
        <v>27500</v>
      </c>
      <c r="AP42" s="121">
        <v>0</v>
      </c>
      <c r="AQ42" s="121">
        <v>0</v>
      </c>
      <c r="AR42" s="121">
        <v>0</v>
      </c>
      <c r="AS42" s="121">
        <f t="shared" si="68"/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 t="shared" si="69"/>
        <v>150866</v>
      </c>
      <c r="AY42" s="121">
        <v>143652</v>
      </c>
      <c r="AZ42" s="121">
        <v>222</v>
      </c>
      <c r="BA42" s="121">
        <v>5880</v>
      </c>
      <c r="BB42" s="121">
        <v>1112</v>
      </c>
      <c r="BC42" s="121">
        <v>213926</v>
      </c>
      <c r="BD42" s="121">
        <v>0</v>
      </c>
      <c r="BE42" s="121">
        <v>0</v>
      </c>
      <c r="BF42" s="121">
        <f t="shared" si="70"/>
        <v>178366</v>
      </c>
      <c r="BG42" s="121">
        <f t="shared" si="71"/>
        <v>0</v>
      </c>
      <c r="BH42" s="121">
        <f t="shared" si="72"/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 t="shared" si="73"/>
        <v>12453</v>
      </c>
      <c r="BP42" s="121">
        <f t="shared" si="74"/>
        <v>7000</v>
      </c>
      <c r="BQ42" s="121">
        <v>7000</v>
      </c>
      <c r="BR42" s="121">
        <v>0</v>
      </c>
      <c r="BS42" s="121">
        <v>0</v>
      </c>
      <c r="BT42" s="121">
        <v>0</v>
      </c>
      <c r="BU42" s="121">
        <f t="shared" si="75"/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 t="shared" si="76"/>
        <v>5453</v>
      </c>
      <c r="CA42" s="121">
        <v>1949</v>
      </c>
      <c r="CB42" s="121">
        <v>0</v>
      </c>
      <c r="CC42" s="121">
        <v>0</v>
      </c>
      <c r="CD42" s="121">
        <v>3504</v>
      </c>
      <c r="CE42" s="121">
        <v>74890</v>
      </c>
      <c r="CF42" s="121">
        <v>0</v>
      </c>
      <c r="CG42" s="121">
        <v>0</v>
      </c>
      <c r="CH42" s="121">
        <f t="shared" si="77"/>
        <v>12453</v>
      </c>
      <c r="CI42" s="121">
        <f t="shared" si="84"/>
        <v>0</v>
      </c>
      <c r="CJ42" s="121">
        <f t="shared" si="85"/>
        <v>0</v>
      </c>
      <c r="CK42" s="121">
        <f t="shared" si="86"/>
        <v>0</v>
      </c>
      <c r="CL42" s="121">
        <f t="shared" si="87"/>
        <v>0</v>
      </c>
      <c r="CM42" s="121">
        <f t="shared" si="88"/>
        <v>0</v>
      </c>
      <c r="CN42" s="121">
        <f t="shared" si="89"/>
        <v>0</v>
      </c>
      <c r="CO42" s="121">
        <f t="shared" si="90"/>
        <v>0</v>
      </c>
      <c r="CP42" s="121">
        <f t="shared" si="91"/>
        <v>0</v>
      </c>
      <c r="CQ42" s="121">
        <f t="shared" si="92"/>
        <v>190819</v>
      </c>
      <c r="CR42" s="121">
        <f t="shared" si="93"/>
        <v>34500</v>
      </c>
      <c r="CS42" s="121">
        <f t="shared" si="94"/>
        <v>34500</v>
      </c>
      <c r="CT42" s="121">
        <f t="shared" si="95"/>
        <v>0</v>
      </c>
      <c r="CU42" s="121">
        <f t="shared" si="96"/>
        <v>0</v>
      </c>
      <c r="CV42" s="121">
        <f t="shared" si="97"/>
        <v>0</v>
      </c>
      <c r="CW42" s="121">
        <f t="shared" si="98"/>
        <v>0</v>
      </c>
      <c r="CX42" s="121">
        <f t="shared" si="99"/>
        <v>0</v>
      </c>
      <c r="CY42" s="121">
        <f t="shared" si="100"/>
        <v>0</v>
      </c>
      <c r="CZ42" s="121">
        <f t="shared" si="101"/>
        <v>0</v>
      </c>
      <c r="DA42" s="121">
        <f t="shared" si="102"/>
        <v>0</v>
      </c>
      <c r="DB42" s="121">
        <f t="shared" si="103"/>
        <v>156319</v>
      </c>
      <c r="DC42" s="121">
        <f t="shared" si="104"/>
        <v>145601</v>
      </c>
      <c r="DD42" s="121">
        <f t="shared" si="105"/>
        <v>222</v>
      </c>
      <c r="DE42" s="121">
        <f t="shared" si="106"/>
        <v>5880</v>
      </c>
      <c r="DF42" s="121">
        <f t="shared" si="107"/>
        <v>4616</v>
      </c>
      <c r="DG42" s="121">
        <f t="shared" si="108"/>
        <v>288816</v>
      </c>
      <c r="DH42" s="121">
        <f t="shared" si="109"/>
        <v>0</v>
      </c>
      <c r="DI42" s="121">
        <f t="shared" si="110"/>
        <v>0</v>
      </c>
      <c r="DJ42" s="121">
        <f t="shared" si="111"/>
        <v>190819</v>
      </c>
    </row>
    <row r="43" spans="1:114" s="136" customFormat="1" ht="13.5" customHeight="1">
      <c r="A43" s="119" t="s">
        <v>25</v>
      </c>
      <c r="B43" s="120" t="s">
        <v>418</v>
      </c>
      <c r="C43" s="119" t="s">
        <v>419</v>
      </c>
      <c r="D43" s="121">
        <f t="shared" si="57"/>
        <v>1004422</v>
      </c>
      <c r="E43" s="121">
        <f t="shared" si="58"/>
        <v>175715</v>
      </c>
      <c r="F43" s="121">
        <v>0</v>
      </c>
      <c r="G43" s="121">
        <v>0</v>
      </c>
      <c r="H43" s="121">
        <v>0</v>
      </c>
      <c r="I43" s="121">
        <v>55269</v>
      </c>
      <c r="J43" s="122" t="s">
        <v>472</v>
      </c>
      <c r="K43" s="121">
        <v>120446</v>
      </c>
      <c r="L43" s="121">
        <v>828707</v>
      </c>
      <c r="M43" s="121">
        <f t="shared" si="59"/>
        <v>45837</v>
      </c>
      <c r="N43" s="121">
        <f t="shared" si="60"/>
        <v>3308</v>
      </c>
      <c r="O43" s="121">
        <v>0</v>
      </c>
      <c r="P43" s="121">
        <v>0</v>
      </c>
      <c r="Q43" s="121">
        <v>0</v>
      </c>
      <c r="R43" s="121">
        <v>3308</v>
      </c>
      <c r="S43" s="122" t="s">
        <v>472</v>
      </c>
      <c r="T43" s="121">
        <v>0</v>
      </c>
      <c r="U43" s="121">
        <v>42529</v>
      </c>
      <c r="V43" s="121">
        <f t="shared" si="78"/>
        <v>1050259</v>
      </c>
      <c r="W43" s="121">
        <f t="shared" si="79"/>
        <v>179023</v>
      </c>
      <c r="X43" s="121">
        <f t="shared" si="80"/>
        <v>0</v>
      </c>
      <c r="Y43" s="121">
        <f t="shared" si="81"/>
        <v>0</v>
      </c>
      <c r="Z43" s="121">
        <f t="shared" si="82"/>
        <v>0</v>
      </c>
      <c r="AA43" s="121">
        <f t="shared" si="83"/>
        <v>58577</v>
      </c>
      <c r="AB43" s="122" t="str">
        <f t="shared" si="61"/>
        <v>-</v>
      </c>
      <c r="AC43" s="121">
        <f t="shared" si="62"/>
        <v>120446</v>
      </c>
      <c r="AD43" s="121">
        <f t="shared" si="63"/>
        <v>871236</v>
      </c>
      <c r="AE43" s="121">
        <f t="shared" si="64"/>
        <v>0</v>
      </c>
      <c r="AF43" s="121">
        <f t="shared" si="65"/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 t="shared" si="66"/>
        <v>568445</v>
      </c>
      <c r="AN43" s="121">
        <f t="shared" si="67"/>
        <v>57758</v>
      </c>
      <c r="AO43" s="121">
        <v>41256</v>
      </c>
      <c r="AP43" s="121">
        <v>16502</v>
      </c>
      <c r="AQ43" s="121">
        <v>0</v>
      </c>
      <c r="AR43" s="121">
        <v>0</v>
      </c>
      <c r="AS43" s="121">
        <f t="shared" si="68"/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 t="shared" si="69"/>
        <v>510687</v>
      </c>
      <c r="AY43" s="121">
        <v>481684</v>
      </c>
      <c r="AZ43" s="121">
        <v>1978</v>
      </c>
      <c r="BA43" s="121">
        <v>0</v>
      </c>
      <c r="BB43" s="121">
        <v>27025</v>
      </c>
      <c r="BC43" s="121">
        <v>337241</v>
      </c>
      <c r="BD43" s="121">
        <v>0</v>
      </c>
      <c r="BE43" s="121">
        <v>98736</v>
      </c>
      <c r="BF43" s="121">
        <f t="shared" si="70"/>
        <v>667181</v>
      </c>
      <c r="BG43" s="121">
        <f t="shared" si="71"/>
        <v>0</v>
      </c>
      <c r="BH43" s="121">
        <f t="shared" si="72"/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 t="shared" si="73"/>
        <v>45325</v>
      </c>
      <c r="BP43" s="121">
        <f t="shared" si="74"/>
        <v>8251</v>
      </c>
      <c r="BQ43" s="121">
        <v>8251</v>
      </c>
      <c r="BR43" s="121">
        <v>0</v>
      </c>
      <c r="BS43" s="121">
        <v>0</v>
      </c>
      <c r="BT43" s="121">
        <v>0</v>
      </c>
      <c r="BU43" s="121">
        <f t="shared" si="75"/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 t="shared" si="76"/>
        <v>37074</v>
      </c>
      <c r="CA43" s="121">
        <v>4750</v>
      </c>
      <c r="CB43" s="121">
        <v>0</v>
      </c>
      <c r="CC43" s="121">
        <v>0</v>
      </c>
      <c r="CD43" s="121">
        <v>32324</v>
      </c>
      <c r="CE43" s="121">
        <v>0</v>
      </c>
      <c r="CF43" s="121">
        <v>0</v>
      </c>
      <c r="CG43" s="121">
        <v>512</v>
      </c>
      <c r="CH43" s="121">
        <f t="shared" si="77"/>
        <v>45837</v>
      </c>
      <c r="CI43" s="121">
        <f t="shared" si="84"/>
        <v>0</v>
      </c>
      <c r="CJ43" s="121">
        <f t="shared" si="85"/>
        <v>0</v>
      </c>
      <c r="CK43" s="121">
        <f t="shared" si="86"/>
        <v>0</v>
      </c>
      <c r="CL43" s="121">
        <f t="shared" si="87"/>
        <v>0</v>
      </c>
      <c r="CM43" s="121">
        <f t="shared" si="88"/>
        <v>0</v>
      </c>
      <c r="CN43" s="121">
        <f t="shared" si="89"/>
        <v>0</v>
      </c>
      <c r="CO43" s="121">
        <f t="shared" si="90"/>
        <v>0</v>
      </c>
      <c r="CP43" s="121">
        <f t="shared" si="91"/>
        <v>0</v>
      </c>
      <c r="CQ43" s="121">
        <f t="shared" si="92"/>
        <v>613770</v>
      </c>
      <c r="CR43" s="121">
        <f t="shared" si="93"/>
        <v>66009</v>
      </c>
      <c r="CS43" s="121">
        <f t="shared" si="94"/>
        <v>49507</v>
      </c>
      <c r="CT43" s="121">
        <f t="shared" si="95"/>
        <v>16502</v>
      </c>
      <c r="CU43" s="121">
        <f t="shared" si="96"/>
        <v>0</v>
      </c>
      <c r="CV43" s="121">
        <f t="shared" si="97"/>
        <v>0</v>
      </c>
      <c r="CW43" s="121">
        <f t="shared" si="98"/>
        <v>0</v>
      </c>
      <c r="CX43" s="121">
        <f t="shared" si="99"/>
        <v>0</v>
      </c>
      <c r="CY43" s="121">
        <f t="shared" si="100"/>
        <v>0</v>
      </c>
      <c r="CZ43" s="121">
        <f t="shared" si="101"/>
        <v>0</v>
      </c>
      <c r="DA43" s="121">
        <f t="shared" si="102"/>
        <v>0</v>
      </c>
      <c r="DB43" s="121">
        <f t="shared" si="103"/>
        <v>547761</v>
      </c>
      <c r="DC43" s="121">
        <f t="shared" si="104"/>
        <v>486434</v>
      </c>
      <c r="DD43" s="121">
        <f t="shared" si="105"/>
        <v>1978</v>
      </c>
      <c r="DE43" s="121">
        <f t="shared" si="106"/>
        <v>0</v>
      </c>
      <c r="DF43" s="121">
        <f t="shared" si="107"/>
        <v>59349</v>
      </c>
      <c r="DG43" s="121">
        <f t="shared" si="108"/>
        <v>337241</v>
      </c>
      <c r="DH43" s="121">
        <f t="shared" si="109"/>
        <v>0</v>
      </c>
      <c r="DI43" s="121">
        <f t="shared" si="110"/>
        <v>99248</v>
      </c>
      <c r="DJ43" s="121">
        <f t="shared" si="111"/>
        <v>713018</v>
      </c>
    </row>
    <row r="44" spans="1:114" s="136" customFormat="1" ht="13.5" customHeight="1">
      <c r="A44" s="119" t="s">
        <v>25</v>
      </c>
      <c r="B44" s="120" t="s">
        <v>460</v>
      </c>
      <c r="C44" s="119" t="s">
        <v>461</v>
      </c>
      <c r="D44" s="121">
        <f t="shared" si="57"/>
        <v>1152466</v>
      </c>
      <c r="E44" s="121">
        <f t="shared" si="58"/>
        <v>138213</v>
      </c>
      <c r="F44" s="121">
        <v>0</v>
      </c>
      <c r="G44" s="121">
        <v>0</v>
      </c>
      <c r="H44" s="121">
        <v>0</v>
      </c>
      <c r="I44" s="121">
        <v>138138</v>
      </c>
      <c r="J44" s="122" t="s">
        <v>472</v>
      </c>
      <c r="K44" s="121">
        <v>75</v>
      </c>
      <c r="L44" s="121">
        <v>1014253</v>
      </c>
      <c r="M44" s="121">
        <f t="shared" si="59"/>
        <v>163642</v>
      </c>
      <c r="N44" s="121">
        <f t="shared" si="60"/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472</v>
      </c>
      <c r="T44" s="121">
        <v>0</v>
      </c>
      <c r="U44" s="121">
        <v>163642</v>
      </c>
      <c r="V44" s="121">
        <f t="shared" si="78"/>
        <v>1316108</v>
      </c>
      <c r="W44" s="121">
        <f t="shared" si="79"/>
        <v>138213</v>
      </c>
      <c r="X44" s="121">
        <f t="shared" si="80"/>
        <v>0</v>
      </c>
      <c r="Y44" s="121">
        <f t="shared" si="81"/>
        <v>0</v>
      </c>
      <c r="Z44" s="121">
        <f t="shared" si="82"/>
        <v>0</v>
      </c>
      <c r="AA44" s="121">
        <f t="shared" si="83"/>
        <v>138138</v>
      </c>
      <c r="AB44" s="122" t="str">
        <f t="shared" si="61"/>
        <v>-</v>
      </c>
      <c r="AC44" s="121">
        <f t="shared" si="62"/>
        <v>75</v>
      </c>
      <c r="AD44" s="121">
        <f t="shared" si="63"/>
        <v>1177895</v>
      </c>
      <c r="AE44" s="121">
        <f t="shared" si="64"/>
        <v>128021</v>
      </c>
      <c r="AF44" s="121">
        <f t="shared" si="65"/>
        <v>128021</v>
      </c>
      <c r="AG44" s="121">
        <v>0</v>
      </c>
      <c r="AH44" s="121">
        <v>0</v>
      </c>
      <c r="AI44" s="121">
        <v>0</v>
      </c>
      <c r="AJ44" s="121">
        <v>128021</v>
      </c>
      <c r="AK44" s="121">
        <v>0</v>
      </c>
      <c r="AL44" s="121">
        <v>0</v>
      </c>
      <c r="AM44" s="121">
        <f t="shared" si="66"/>
        <v>842847</v>
      </c>
      <c r="AN44" s="121">
        <f t="shared" si="67"/>
        <v>38131</v>
      </c>
      <c r="AO44" s="121">
        <v>38131</v>
      </c>
      <c r="AP44" s="121">
        <v>0</v>
      </c>
      <c r="AQ44" s="121">
        <v>0</v>
      </c>
      <c r="AR44" s="121">
        <v>0</v>
      </c>
      <c r="AS44" s="121">
        <f t="shared" si="68"/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 t="shared" si="69"/>
        <v>804716</v>
      </c>
      <c r="AY44" s="121">
        <v>522641</v>
      </c>
      <c r="AZ44" s="121">
        <v>272534</v>
      </c>
      <c r="BA44" s="121">
        <v>3984</v>
      </c>
      <c r="BB44" s="121">
        <v>5557</v>
      </c>
      <c r="BC44" s="121">
        <v>181598</v>
      </c>
      <c r="BD44" s="121">
        <v>0</v>
      </c>
      <c r="BE44" s="121">
        <v>0</v>
      </c>
      <c r="BF44" s="121">
        <f t="shared" si="70"/>
        <v>970868</v>
      </c>
      <c r="BG44" s="121">
        <f t="shared" si="71"/>
        <v>0</v>
      </c>
      <c r="BH44" s="121">
        <f t="shared" si="72"/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 t="shared" si="73"/>
        <v>25421</v>
      </c>
      <c r="BP44" s="121">
        <f t="shared" si="74"/>
        <v>25421</v>
      </c>
      <c r="BQ44" s="121">
        <v>25421</v>
      </c>
      <c r="BR44" s="121">
        <v>0</v>
      </c>
      <c r="BS44" s="121">
        <v>0</v>
      </c>
      <c r="BT44" s="121">
        <v>0</v>
      </c>
      <c r="BU44" s="121">
        <f t="shared" si="75"/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 t="shared" si="76"/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138221</v>
      </c>
      <c r="CF44" s="121">
        <v>0</v>
      </c>
      <c r="CG44" s="121">
        <v>0</v>
      </c>
      <c r="CH44" s="121">
        <f t="shared" si="77"/>
        <v>25421</v>
      </c>
      <c r="CI44" s="121">
        <f t="shared" si="84"/>
        <v>128021</v>
      </c>
      <c r="CJ44" s="121">
        <f t="shared" si="85"/>
        <v>128021</v>
      </c>
      <c r="CK44" s="121">
        <f t="shared" si="86"/>
        <v>0</v>
      </c>
      <c r="CL44" s="121">
        <f t="shared" si="87"/>
        <v>0</v>
      </c>
      <c r="CM44" s="121">
        <f t="shared" si="88"/>
        <v>0</v>
      </c>
      <c r="CN44" s="121">
        <f t="shared" si="89"/>
        <v>128021</v>
      </c>
      <c r="CO44" s="121">
        <f t="shared" si="90"/>
        <v>0</v>
      </c>
      <c r="CP44" s="121">
        <f t="shared" si="91"/>
        <v>0</v>
      </c>
      <c r="CQ44" s="121">
        <f t="shared" si="92"/>
        <v>868268</v>
      </c>
      <c r="CR44" s="121">
        <f t="shared" si="93"/>
        <v>63552</v>
      </c>
      <c r="CS44" s="121">
        <f t="shared" si="94"/>
        <v>63552</v>
      </c>
      <c r="CT44" s="121">
        <f t="shared" si="95"/>
        <v>0</v>
      </c>
      <c r="CU44" s="121">
        <f t="shared" si="96"/>
        <v>0</v>
      </c>
      <c r="CV44" s="121">
        <f t="shared" si="97"/>
        <v>0</v>
      </c>
      <c r="CW44" s="121">
        <f t="shared" si="98"/>
        <v>0</v>
      </c>
      <c r="CX44" s="121">
        <f t="shared" si="99"/>
        <v>0</v>
      </c>
      <c r="CY44" s="121">
        <f t="shared" si="100"/>
        <v>0</v>
      </c>
      <c r="CZ44" s="121">
        <f t="shared" si="101"/>
        <v>0</v>
      </c>
      <c r="DA44" s="121">
        <f t="shared" si="102"/>
        <v>0</v>
      </c>
      <c r="DB44" s="121">
        <f t="shared" si="103"/>
        <v>804716</v>
      </c>
      <c r="DC44" s="121">
        <f t="shared" si="104"/>
        <v>522641</v>
      </c>
      <c r="DD44" s="121">
        <f t="shared" si="105"/>
        <v>272534</v>
      </c>
      <c r="DE44" s="121">
        <f t="shared" si="106"/>
        <v>3984</v>
      </c>
      <c r="DF44" s="121">
        <f t="shared" si="107"/>
        <v>5557</v>
      </c>
      <c r="DG44" s="121">
        <f t="shared" si="108"/>
        <v>319819</v>
      </c>
      <c r="DH44" s="121">
        <f t="shared" si="109"/>
        <v>0</v>
      </c>
      <c r="DI44" s="121">
        <f t="shared" si="110"/>
        <v>0</v>
      </c>
      <c r="DJ44" s="121">
        <f t="shared" si="111"/>
        <v>996289</v>
      </c>
    </row>
    <row r="45" spans="1:114" s="136" customFormat="1" ht="13.5" customHeight="1">
      <c r="A45" s="119" t="s">
        <v>25</v>
      </c>
      <c r="B45" s="120" t="s">
        <v>444</v>
      </c>
      <c r="C45" s="119" t="s">
        <v>445</v>
      </c>
      <c r="D45" s="121">
        <f t="shared" si="57"/>
        <v>315752</v>
      </c>
      <c r="E45" s="121">
        <f t="shared" si="58"/>
        <v>70700</v>
      </c>
      <c r="F45" s="121">
        <v>0</v>
      </c>
      <c r="G45" s="121">
        <v>0</v>
      </c>
      <c r="H45" s="121">
        <v>0</v>
      </c>
      <c r="I45" s="121">
        <v>53663</v>
      </c>
      <c r="J45" s="122" t="s">
        <v>472</v>
      </c>
      <c r="K45" s="121">
        <v>17037</v>
      </c>
      <c r="L45" s="121">
        <v>245052</v>
      </c>
      <c r="M45" s="121">
        <f t="shared" si="59"/>
        <v>72557</v>
      </c>
      <c r="N45" s="121">
        <f t="shared" si="60"/>
        <v>4661</v>
      </c>
      <c r="O45" s="121">
        <v>0</v>
      </c>
      <c r="P45" s="121">
        <v>0</v>
      </c>
      <c r="Q45" s="121">
        <v>0</v>
      </c>
      <c r="R45" s="121">
        <v>4661</v>
      </c>
      <c r="S45" s="122" t="s">
        <v>472</v>
      </c>
      <c r="T45" s="121">
        <v>0</v>
      </c>
      <c r="U45" s="121">
        <v>67896</v>
      </c>
      <c r="V45" s="121">
        <f t="shared" si="78"/>
        <v>388309</v>
      </c>
      <c r="W45" s="121">
        <f t="shared" si="79"/>
        <v>75361</v>
      </c>
      <c r="X45" s="121">
        <f t="shared" si="80"/>
        <v>0</v>
      </c>
      <c r="Y45" s="121">
        <f t="shared" si="81"/>
        <v>0</v>
      </c>
      <c r="Z45" s="121">
        <f t="shared" si="82"/>
        <v>0</v>
      </c>
      <c r="AA45" s="121">
        <f t="shared" si="83"/>
        <v>58324</v>
      </c>
      <c r="AB45" s="122" t="str">
        <f t="shared" si="61"/>
        <v>-</v>
      </c>
      <c r="AC45" s="121">
        <f t="shared" si="62"/>
        <v>17037</v>
      </c>
      <c r="AD45" s="121">
        <f t="shared" si="63"/>
        <v>312948</v>
      </c>
      <c r="AE45" s="121">
        <f t="shared" si="64"/>
        <v>0</v>
      </c>
      <c r="AF45" s="121">
        <f t="shared" si="65"/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 t="shared" si="66"/>
        <v>220073</v>
      </c>
      <c r="AN45" s="121">
        <f t="shared" si="67"/>
        <v>92794</v>
      </c>
      <c r="AO45" s="121">
        <v>18501</v>
      </c>
      <c r="AP45" s="121">
        <v>74293</v>
      </c>
      <c r="AQ45" s="121">
        <v>0</v>
      </c>
      <c r="AR45" s="121">
        <v>0</v>
      </c>
      <c r="AS45" s="121">
        <f t="shared" si="68"/>
        <v>43186</v>
      </c>
      <c r="AT45" s="121">
        <v>43162</v>
      </c>
      <c r="AU45" s="121">
        <v>24</v>
      </c>
      <c r="AV45" s="121">
        <v>0</v>
      </c>
      <c r="AW45" s="121">
        <v>0</v>
      </c>
      <c r="AX45" s="121">
        <f t="shared" si="69"/>
        <v>84093</v>
      </c>
      <c r="AY45" s="121">
        <v>66429</v>
      </c>
      <c r="AZ45" s="121">
        <v>17664</v>
      </c>
      <c r="BA45" s="121">
        <v>0</v>
      </c>
      <c r="BB45" s="121">
        <v>0</v>
      </c>
      <c r="BC45" s="121">
        <v>95679</v>
      </c>
      <c r="BD45" s="121">
        <v>0</v>
      </c>
      <c r="BE45" s="121">
        <v>0</v>
      </c>
      <c r="BF45" s="121">
        <f t="shared" si="70"/>
        <v>220073</v>
      </c>
      <c r="BG45" s="121">
        <f t="shared" si="71"/>
        <v>0</v>
      </c>
      <c r="BH45" s="121">
        <f t="shared" si="72"/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 t="shared" si="73"/>
        <v>14074</v>
      </c>
      <c r="BP45" s="121">
        <f t="shared" si="74"/>
        <v>7155</v>
      </c>
      <c r="BQ45" s="121">
        <v>7155</v>
      </c>
      <c r="BR45" s="121">
        <v>0</v>
      </c>
      <c r="BS45" s="121">
        <v>0</v>
      </c>
      <c r="BT45" s="121">
        <v>0</v>
      </c>
      <c r="BU45" s="121">
        <f t="shared" si="75"/>
        <v>338</v>
      </c>
      <c r="BV45" s="121">
        <v>338</v>
      </c>
      <c r="BW45" s="121">
        <v>0</v>
      </c>
      <c r="BX45" s="121">
        <v>0</v>
      </c>
      <c r="BY45" s="121">
        <v>0</v>
      </c>
      <c r="BZ45" s="121">
        <f t="shared" si="76"/>
        <v>6581</v>
      </c>
      <c r="CA45" s="121">
        <v>6581</v>
      </c>
      <c r="CB45" s="121">
        <v>0</v>
      </c>
      <c r="CC45" s="121">
        <v>0</v>
      </c>
      <c r="CD45" s="121">
        <v>0</v>
      </c>
      <c r="CE45" s="121">
        <v>58483</v>
      </c>
      <c r="CF45" s="121">
        <v>0</v>
      </c>
      <c r="CG45" s="121">
        <v>0</v>
      </c>
      <c r="CH45" s="121">
        <f t="shared" si="77"/>
        <v>14074</v>
      </c>
      <c r="CI45" s="121">
        <f t="shared" si="84"/>
        <v>0</v>
      </c>
      <c r="CJ45" s="121">
        <f t="shared" si="85"/>
        <v>0</v>
      </c>
      <c r="CK45" s="121">
        <f t="shared" si="86"/>
        <v>0</v>
      </c>
      <c r="CL45" s="121">
        <f t="shared" si="87"/>
        <v>0</v>
      </c>
      <c r="CM45" s="121">
        <f t="shared" si="88"/>
        <v>0</v>
      </c>
      <c r="CN45" s="121">
        <f t="shared" si="89"/>
        <v>0</v>
      </c>
      <c r="CO45" s="121">
        <f t="shared" si="90"/>
        <v>0</v>
      </c>
      <c r="CP45" s="121">
        <f t="shared" si="91"/>
        <v>0</v>
      </c>
      <c r="CQ45" s="121">
        <f t="shared" si="92"/>
        <v>234147</v>
      </c>
      <c r="CR45" s="121">
        <f t="shared" si="93"/>
        <v>99949</v>
      </c>
      <c r="CS45" s="121">
        <f t="shared" si="94"/>
        <v>25656</v>
      </c>
      <c r="CT45" s="121">
        <f t="shared" si="95"/>
        <v>74293</v>
      </c>
      <c r="CU45" s="121">
        <f t="shared" si="96"/>
        <v>0</v>
      </c>
      <c r="CV45" s="121">
        <f t="shared" si="97"/>
        <v>0</v>
      </c>
      <c r="CW45" s="121">
        <f t="shared" si="98"/>
        <v>43524</v>
      </c>
      <c r="CX45" s="121">
        <f t="shared" si="99"/>
        <v>43500</v>
      </c>
      <c r="CY45" s="121">
        <f t="shared" si="100"/>
        <v>24</v>
      </c>
      <c r="CZ45" s="121">
        <f t="shared" si="101"/>
        <v>0</v>
      </c>
      <c r="DA45" s="121">
        <f t="shared" si="102"/>
        <v>0</v>
      </c>
      <c r="DB45" s="121">
        <f t="shared" si="103"/>
        <v>90674</v>
      </c>
      <c r="DC45" s="121">
        <f t="shared" si="104"/>
        <v>73010</v>
      </c>
      <c r="DD45" s="121">
        <f t="shared" si="105"/>
        <v>17664</v>
      </c>
      <c r="DE45" s="121">
        <f t="shared" si="106"/>
        <v>0</v>
      </c>
      <c r="DF45" s="121">
        <f t="shared" si="107"/>
        <v>0</v>
      </c>
      <c r="DG45" s="121">
        <f t="shared" si="108"/>
        <v>154162</v>
      </c>
      <c r="DH45" s="121">
        <f t="shared" si="109"/>
        <v>0</v>
      </c>
      <c r="DI45" s="121">
        <f t="shared" si="110"/>
        <v>0</v>
      </c>
      <c r="DJ45" s="121">
        <f t="shared" si="111"/>
        <v>234147</v>
      </c>
    </row>
    <row r="46" spans="1:114" s="136" customFormat="1" ht="13.5" customHeight="1">
      <c r="A46" s="119" t="s">
        <v>25</v>
      </c>
      <c r="B46" s="120" t="s">
        <v>406</v>
      </c>
      <c r="C46" s="119" t="s">
        <v>407</v>
      </c>
      <c r="D46" s="121">
        <f t="shared" si="57"/>
        <v>430551</v>
      </c>
      <c r="E46" s="121">
        <f t="shared" si="58"/>
        <v>48924</v>
      </c>
      <c r="F46" s="121">
        <v>0</v>
      </c>
      <c r="G46" s="121">
        <v>0</v>
      </c>
      <c r="H46" s="121">
        <v>0</v>
      </c>
      <c r="I46" s="121">
        <v>40230</v>
      </c>
      <c r="J46" s="122" t="s">
        <v>472</v>
      </c>
      <c r="K46" s="121">
        <v>8694</v>
      </c>
      <c r="L46" s="121">
        <v>381627</v>
      </c>
      <c r="M46" s="121">
        <f t="shared" si="59"/>
        <v>70738</v>
      </c>
      <c r="N46" s="121">
        <f t="shared" si="60"/>
        <v>1159</v>
      </c>
      <c r="O46" s="121">
        <v>0</v>
      </c>
      <c r="P46" s="121">
        <v>0</v>
      </c>
      <c r="Q46" s="121">
        <v>0</v>
      </c>
      <c r="R46" s="121">
        <v>1159</v>
      </c>
      <c r="S46" s="122" t="s">
        <v>472</v>
      </c>
      <c r="T46" s="121">
        <v>0</v>
      </c>
      <c r="U46" s="121">
        <v>69579</v>
      </c>
      <c r="V46" s="121">
        <f t="shared" si="78"/>
        <v>501289</v>
      </c>
      <c r="W46" s="121">
        <f t="shared" si="79"/>
        <v>50083</v>
      </c>
      <c r="X46" s="121">
        <f t="shared" si="80"/>
        <v>0</v>
      </c>
      <c r="Y46" s="121">
        <f t="shared" si="81"/>
        <v>0</v>
      </c>
      <c r="Z46" s="121">
        <f t="shared" si="82"/>
        <v>0</v>
      </c>
      <c r="AA46" s="121">
        <f t="shared" si="83"/>
        <v>41389</v>
      </c>
      <c r="AB46" s="122" t="str">
        <f t="shared" si="61"/>
        <v>-</v>
      </c>
      <c r="AC46" s="121">
        <f t="shared" si="62"/>
        <v>8694</v>
      </c>
      <c r="AD46" s="121">
        <f t="shared" si="63"/>
        <v>451206</v>
      </c>
      <c r="AE46" s="121">
        <f t="shared" si="64"/>
        <v>0</v>
      </c>
      <c r="AF46" s="121">
        <f t="shared" si="65"/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63879</v>
      </c>
      <c r="AM46" s="121">
        <f t="shared" si="66"/>
        <v>156211</v>
      </c>
      <c r="AN46" s="121">
        <f t="shared" si="67"/>
        <v>24656</v>
      </c>
      <c r="AO46" s="121">
        <v>24656</v>
      </c>
      <c r="AP46" s="121">
        <v>0</v>
      </c>
      <c r="AQ46" s="121">
        <v>0</v>
      </c>
      <c r="AR46" s="121">
        <v>0</v>
      </c>
      <c r="AS46" s="121">
        <f t="shared" si="68"/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 t="shared" si="69"/>
        <v>131555</v>
      </c>
      <c r="AY46" s="121">
        <v>122690</v>
      </c>
      <c r="AZ46" s="121">
        <v>1848</v>
      </c>
      <c r="BA46" s="121">
        <v>0</v>
      </c>
      <c r="BB46" s="121">
        <v>7017</v>
      </c>
      <c r="BC46" s="121">
        <v>172016</v>
      </c>
      <c r="BD46" s="121">
        <v>0</v>
      </c>
      <c r="BE46" s="121">
        <v>38445</v>
      </c>
      <c r="BF46" s="121">
        <f t="shared" si="70"/>
        <v>194656</v>
      </c>
      <c r="BG46" s="121">
        <f t="shared" si="71"/>
        <v>0</v>
      </c>
      <c r="BH46" s="121">
        <f t="shared" si="72"/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 t="shared" si="73"/>
        <v>2695</v>
      </c>
      <c r="BP46" s="121">
        <f t="shared" si="74"/>
        <v>159</v>
      </c>
      <c r="BQ46" s="121">
        <v>159</v>
      </c>
      <c r="BR46" s="121">
        <v>0</v>
      </c>
      <c r="BS46" s="121">
        <v>0</v>
      </c>
      <c r="BT46" s="121">
        <v>0</v>
      </c>
      <c r="BU46" s="121">
        <f t="shared" si="75"/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 t="shared" si="76"/>
        <v>2536</v>
      </c>
      <c r="CA46" s="121">
        <v>2519</v>
      </c>
      <c r="CB46" s="121">
        <v>0</v>
      </c>
      <c r="CC46" s="121">
        <v>0</v>
      </c>
      <c r="CD46" s="121">
        <v>17</v>
      </c>
      <c r="CE46" s="121">
        <v>67987</v>
      </c>
      <c r="CF46" s="121">
        <v>0</v>
      </c>
      <c r="CG46" s="121">
        <v>56</v>
      </c>
      <c r="CH46" s="121">
        <f t="shared" si="77"/>
        <v>2751</v>
      </c>
      <c r="CI46" s="121">
        <f t="shared" si="84"/>
        <v>0</v>
      </c>
      <c r="CJ46" s="121">
        <f t="shared" si="85"/>
        <v>0</v>
      </c>
      <c r="CK46" s="121">
        <f t="shared" si="86"/>
        <v>0</v>
      </c>
      <c r="CL46" s="121">
        <f t="shared" si="87"/>
        <v>0</v>
      </c>
      <c r="CM46" s="121">
        <f t="shared" si="88"/>
        <v>0</v>
      </c>
      <c r="CN46" s="121">
        <f t="shared" si="89"/>
        <v>0</v>
      </c>
      <c r="CO46" s="121">
        <f t="shared" si="90"/>
        <v>0</v>
      </c>
      <c r="CP46" s="121">
        <f t="shared" si="91"/>
        <v>63879</v>
      </c>
      <c r="CQ46" s="121">
        <f t="shared" si="92"/>
        <v>158906</v>
      </c>
      <c r="CR46" s="121">
        <f t="shared" si="93"/>
        <v>24815</v>
      </c>
      <c r="CS46" s="121">
        <f t="shared" si="94"/>
        <v>24815</v>
      </c>
      <c r="CT46" s="121">
        <f t="shared" si="95"/>
        <v>0</v>
      </c>
      <c r="CU46" s="121">
        <f t="shared" si="96"/>
        <v>0</v>
      </c>
      <c r="CV46" s="121">
        <f t="shared" si="97"/>
        <v>0</v>
      </c>
      <c r="CW46" s="121">
        <f t="shared" si="98"/>
        <v>0</v>
      </c>
      <c r="CX46" s="121">
        <f t="shared" si="99"/>
        <v>0</v>
      </c>
      <c r="CY46" s="121">
        <f t="shared" si="100"/>
        <v>0</v>
      </c>
      <c r="CZ46" s="121">
        <f t="shared" si="101"/>
        <v>0</v>
      </c>
      <c r="DA46" s="121">
        <f t="shared" si="102"/>
        <v>0</v>
      </c>
      <c r="DB46" s="121">
        <f t="shared" si="103"/>
        <v>134091</v>
      </c>
      <c r="DC46" s="121">
        <f t="shared" si="104"/>
        <v>125209</v>
      </c>
      <c r="DD46" s="121">
        <f t="shared" si="105"/>
        <v>1848</v>
      </c>
      <c r="DE46" s="121">
        <f t="shared" si="106"/>
        <v>0</v>
      </c>
      <c r="DF46" s="121">
        <f t="shared" si="107"/>
        <v>7034</v>
      </c>
      <c r="DG46" s="121">
        <f t="shared" si="108"/>
        <v>240003</v>
      </c>
      <c r="DH46" s="121">
        <f t="shared" si="109"/>
        <v>0</v>
      </c>
      <c r="DI46" s="121">
        <f t="shared" si="110"/>
        <v>38501</v>
      </c>
      <c r="DJ46" s="121">
        <f t="shared" si="111"/>
        <v>197407</v>
      </c>
    </row>
    <row r="47" spans="1:114" s="136" customFormat="1" ht="13.5" customHeight="1">
      <c r="A47" s="119" t="s">
        <v>25</v>
      </c>
      <c r="B47" s="120" t="s">
        <v>328</v>
      </c>
      <c r="C47" s="119" t="s">
        <v>329</v>
      </c>
      <c r="D47" s="121">
        <f t="shared" si="57"/>
        <v>335125</v>
      </c>
      <c r="E47" s="121">
        <f t="shared" si="58"/>
        <v>52446</v>
      </c>
      <c r="F47" s="121">
        <v>0</v>
      </c>
      <c r="G47" s="121">
        <v>0</v>
      </c>
      <c r="H47" s="121">
        <v>0</v>
      </c>
      <c r="I47" s="121">
        <v>52416</v>
      </c>
      <c r="J47" s="122" t="s">
        <v>472</v>
      </c>
      <c r="K47" s="121">
        <v>30</v>
      </c>
      <c r="L47" s="121">
        <v>282679</v>
      </c>
      <c r="M47" s="121">
        <f t="shared" si="59"/>
        <v>129500</v>
      </c>
      <c r="N47" s="121">
        <f t="shared" si="60"/>
        <v>3256</v>
      </c>
      <c r="O47" s="121">
        <v>210</v>
      </c>
      <c r="P47" s="121">
        <v>126</v>
      </c>
      <c r="Q47" s="121">
        <v>0</v>
      </c>
      <c r="R47" s="121">
        <v>2920</v>
      </c>
      <c r="S47" s="122" t="s">
        <v>472</v>
      </c>
      <c r="T47" s="121">
        <v>0</v>
      </c>
      <c r="U47" s="121">
        <v>126244</v>
      </c>
      <c r="V47" s="121">
        <f t="shared" si="78"/>
        <v>464625</v>
      </c>
      <c r="W47" s="121">
        <f t="shared" si="79"/>
        <v>55702</v>
      </c>
      <c r="X47" s="121">
        <f t="shared" si="80"/>
        <v>210</v>
      </c>
      <c r="Y47" s="121">
        <f t="shared" si="81"/>
        <v>126</v>
      </c>
      <c r="Z47" s="121">
        <f t="shared" si="82"/>
        <v>0</v>
      </c>
      <c r="AA47" s="121">
        <f t="shared" si="83"/>
        <v>55336</v>
      </c>
      <c r="AB47" s="122" t="str">
        <f t="shared" si="61"/>
        <v>-</v>
      </c>
      <c r="AC47" s="121">
        <f t="shared" si="62"/>
        <v>30</v>
      </c>
      <c r="AD47" s="121">
        <f t="shared" si="63"/>
        <v>408923</v>
      </c>
      <c r="AE47" s="121">
        <f t="shared" si="64"/>
        <v>0</v>
      </c>
      <c r="AF47" s="121">
        <f t="shared" si="65"/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 t="shared" si="66"/>
        <v>266221</v>
      </c>
      <c r="AN47" s="121">
        <f t="shared" si="67"/>
        <v>8138</v>
      </c>
      <c r="AO47" s="121">
        <v>8138</v>
      </c>
      <c r="AP47" s="121">
        <v>0</v>
      </c>
      <c r="AQ47" s="121">
        <v>0</v>
      </c>
      <c r="AR47" s="121">
        <v>0</v>
      </c>
      <c r="AS47" s="121">
        <f t="shared" si="68"/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 t="shared" si="69"/>
        <v>258083</v>
      </c>
      <c r="AY47" s="121">
        <v>117490</v>
      </c>
      <c r="AZ47" s="121">
        <v>140593</v>
      </c>
      <c r="BA47" s="121">
        <v>0</v>
      </c>
      <c r="BB47" s="121">
        <v>0</v>
      </c>
      <c r="BC47" s="121">
        <v>57355</v>
      </c>
      <c r="BD47" s="121">
        <v>0</v>
      </c>
      <c r="BE47" s="121">
        <v>11549</v>
      </c>
      <c r="BF47" s="121">
        <f t="shared" si="70"/>
        <v>277770</v>
      </c>
      <c r="BG47" s="121">
        <f t="shared" si="71"/>
        <v>0</v>
      </c>
      <c r="BH47" s="121">
        <f t="shared" si="72"/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 t="shared" si="73"/>
        <v>21692</v>
      </c>
      <c r="BP47" s="121">
        <f t="shared" si="74"/>
        <v>8138</v>
      </c>
      <c r="BQ47" s="121">
        <v>8138</v>
      </c>
      <c r="BR47" s="121">
        <v>0</v>
      </c>
      <c r="BS47" s="121">
        <v>0</v>
      </c>
      <c r="BT47" s="121">
        <v>0</v>
      </c>
      <c r="BU47" s="121">
        <f t="shared" si="75"/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 t="shared" si="76"/>
        <v>13554</v>
      </c>
      <c r="CA47" s="121">
        <v>13554</v>
      </c>
      <c r="CB47" s="121">
        <v>0</v>
      </c>
      <c r="CC47" s="121">
        <v>0</v>
      </c>
      <c r="CD47" s="121">
        <v>0</v>
      </c>
      <c r="CE47" s="121">
        <v>107032</v>
      </c>
      <c r="CF47" s="121">
        <v>0</v>
      </c>
      <c r="CG47" s="121">
        <v>776</v>
      </c>
      <c r="CH47" s="121">
        <f t="shared" si="77"/>
        <v>22468</v>
      </c>
      <c r="CI47" s="121">
        <f t="shared" si="84"/>
        <v>0</v>
      </c>
      <c r="CJ47" s="121">
        <f t="shared" si="85"/>
        <v>0</v>
      </c>
      <c r="CK47" s="121">
        <f t="shared" si="86"/>
        <v>0</v>
      </c>
      <c r="CL47" s="121">
        <f t="shared" si="87"/>
        <v>0</v>
      </c>
      <c r="CM47" s="121">
        <f t="shared" si="88"/>
        <v>0</v>
      </c>
      <c r="CN47" s="121">
        <f t="shared" si="89"/>
        <v>0</v>
      </c>
      <c r="CO47" s="121">
        <f t="shared" si="90"/>
        <v>0</v>
      </c>
      <c r="CP47" s="121">
        <f t="shared" si="91"/>
        <v>0</v>
      </c>
      <c r="CQ47" s="121">
        <f t="shared" si="92"/>
        <v>287913</v>
      </c>
      <c r="CR47" s="121">
        <f t="shared" si="93"/>
        <v>16276</v>
      </c>
      <c r="CS47" s="121">
        <f t="shared" si="94"/>
        <v>16276</v>
      </c>
      <c r="CT47" s="121">
        <f t="shared" si="95"/>
        <v>0</v>
      </c>
      <c r="CU47" s="121">
        <f t="shared" si="96"/>
        <v>0</v>
      </c>
      <c r="CV47" s="121">
        <f t="shared" si="97"/>
        <v>0</v>
      </c>
      <c r="CW47" s="121">
        <f t="shared" si="98"/>
        <v>0</v>
      </c>
      <c r="CX47" s="121">
        <f t="shared" si="99"/>
        <v>0</v>
      </c>
      <c r="CY47" s="121">
        <f t="shared" si="100"/>
        <v>0</v>
      </c>
      <c r="CZ47" s="121">
        <f t="shared" si="101"/>
        <v>0</v>
      </c>
      <c r="DA47" s="121">
        <f t="shared" si="102"/>
        <v>0</v>
      </c>
      <c r="DB47" s="121">
        <f t="shared" si="103"/>
        <v>271637</v>
      </c>
      <c r="DC47" s="121">
        <f t="shared" si="104"/>
        <v>131044</v>
      </c>
      <c r="DD47" s="121">
        <f t="shared" si="105"/>
        <v>140593</v>
      </c>
      <c r="DE47" s="121">
        <f t="shared" si="106"/>
        <v>0</v>
      </c>
      <c r="DF47" s="121">
        <f t="shared" si="107"/>
        <v>0</v>
      </c>
      <c r="DG47" s="121">
        <f t="shared" si="108"/>
        <v>164387</v>
      </c>
      <c r="DH47" s="121">
        <f t="shared" si="109"/>
        <v>0</v>
      </c>
      <c r="DI47" s="121">
        <f t="shared" si="110"/>
        <v>12325</v>
      </c>
      <c r="DJ47" s="121">
        <f t="shared" si="111"/>
        <v>300238</v>
      </c>
    </row>
    <row r="48" spans="1:114" s="136" customFormat="1" ht="13.5" customHeight="1">
      <c r="A48" s="119" t="s">
        <v>25</v>
      </c>
      <c r="B48" s="120" t="s">
        <v>358</v>
      </c>
      <c r="C48" s="119" t="s">
        <v>359</v>
      </c>
      <c r="D48" s="121">
        <f t="shared" si="57"/>
        <v>279064</v>
      </c>
      <c r="E48" s="121">
        <f t="shared" si="58"/>
        <v>31708</v>
      </c>
      <c r="F48" s="121">
        <v>0</v>
      </c>
      <c r="G48" s="121">
        <v>0</v>
      </c>
      <c r="H48" s="121">
        <v>0</v>
      </c>
      <c r="I48" s="121">
        <v>11867</v>
      </c>
      <c r="J48" s="122" t="s">
        <v>472</v>
      </c>
      <c r="K48" s="121">
        <v>19841</v>
      </c>
      <c r="L48" s="121">
        <v>247356</v>
      </c>
      <c r="M48" s="121">
        <f t="shared" si="59"/>
        <v>23904</v>
      </c>
      <c r="N48" s="121">
        <f t="shared" si="60"/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472</v>
      </c>
      <c r="T48" s="121">
        <v>0</v>
      </c>
      <c r="U48" s="121">
        <v>23904</v>
      </c>
      <c r="V48" s="121">
        <f t="shared" si="78"/>
        <v>302968</v>
      </c>
      <c r="W48" s="121">
        <f t="shared" si="79"/>
        <v>31708</v>
      </c>
      <c r="X48" s="121">
        <f t="shared" si="80"/>
        <v>0</v>
      </c>
      <c r="Y48" s="121">
        <f t="shared" si="81"/>
        <v>0</v>
      </c>
      <c r="Z48" s="121">
        <f t="shared" si="82"/>
        <v>0</v>
      </c>
      <c r="AA48" s="121">
        <f t="shared" si="83"/>
        <v>11867</v>
      </c>
      <c r="AB48" s="122" t="str">
        <f t="shared" si="61"/>
        <v>-</v>
      </c>
      <c r="AC48" s="121">
        <f t="shared" si="62"/>
        <v>19841</v>
      </c>
      <c r="AD48" s="121">
        <f t="shared" si="63"/>
        <v>271260</v>
      </c>
      <c r="AE48" s="121">
        <f t="shared" si="64"/>
        <v>0</v>
      </c>
      <c r="AF48" s="121">
        <f t="shared" si="65"/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 t="shared" si="66"/>
        <v>100251</v>
      </c>
      <c r="AN48" s="121">
        <f t="shared" si="67"/>
        <v>10330</v>
      </c>
      <c r="AO48" s="121">
        <v>10330</v>
      </c>
      <c r="AP48" s="121">
        <v>0</v>
      </c>
      <c r="AQ48" s="121">
        <v>0</v>
      </c>
      <c r="AR48" s="121">
        <v>0</v>
      </c>
      <c r="AS48" s="121">
        <f t="shared" si="68"/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 t="shared" si="69"/>
        <v>89921</v>
      </c>
      <c r="AY48" s="121">
        <v>61984</v>
      </c>
      <c r="AZ48" s="121">
        <v>18680</v>
      </c>
      <c r="BA48" s="121">
        <v>2201</v>
      </c>
      <c r="BB48" s="121">
        <v>7056</v>
      </c>
      <c r="BC48" s="121">
        <v>113746</v>
      </c>
      <c r="BD48" s="121">
        <v>0</v>
      </c>
      <c r="BE48" s="121">
        <v>65067</v>
      </c>
      <c r="BF48" s="121">
        <f t="shared" si="70"/>
        <v>165318</v>
      </c>
      <c r="BG48" s="121">
        <f t="shared" si="71"/>
        <v>0</v>
      </c>
      <c r="BH48" s="121">
        <f t="shared" si="72"/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 t="shared" si="73"/>
        <v>2589</v>
      </c>
      <c r="BP48" s="121">
        <f t="shared" si="74"/>
        <v>1722</v>
      </c>
      <c r="BQ48" s="121">
        <v>1722</v>
      </c>
      <c r="BR48" s="121">
        <v>0</v>
      </c>
      <c r="BS48" s="121">
        <v>0</v>
      </c>
      <c r="BT48" s="121">
        <v>0</v>
      </c>
      <c r="BU48" s="121">
        <f t="shared" si="75"/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 t="shared" si="76"/>
        <v>867</v>
      </c>
      <c r="CA48" s="121">
        <v>867</v>
      </c>
      <c r="CB48" s="121">
        <v>0</v>
      </c>
      <c r="CC48" s="121">
        <v>0</v>
      </c>
      <c r="CD48" s="121">
        <v>0</v>
      </c>
      <c r="CE48" s="121">
        <v>21005</v>
      </c>
      <c r="CF48" s="121">
        <v>0</v>
      </c>
      <c r="CG48" s="121">
        <v>310</v>
      </c>
      <c r="CH48" s="121">
        <f t="shared" si="77"/>
        <v>2899</v>
      </c>
      <c r="CI48" s="121">
        <f t="shared" si="84"/>
        <v>0</v>
      </c>
      <c r="CJ48" s="121">
        <f t="shared" si="85"/>
        <v>0</v>
      </c>
      <c r="CK48" s="121">
        <f t="shared" si="86"/>
        <v>0</v>
      </c>
      <c r="CL48" s="121">
        <f t="shared" si="87"/>
        <v>0</v>
      </c>
      <c r="CM48" s="121">
        <f t="shared" si="88"/>
        <v>0</v>
      </c>
      <c r="CN48" s="121">
        <f t="shared" si="89"/>
        <v>0</v>
      </c>
      <c r="CO48" s="121">
        <f t="shared" si="90"/>
        <v>0</v>
      </c>
      <c r="CP48" s="121">
        <f t="shared" si="91"/>
        <v>0</v>
      </c>
      <c r="CQ48" s="121">
        <f t="shared" si="92"/>
        <v>102840</v>
      </c>
      <c r="CR48" s="121">
        <f t="shared" si="93"/>
        <v>12052</v>
      </c>
      <c r="CS48" s="121">
        <f t="shared" si="94"/>
        <v>12052</v>
      </c>
      <c r="CT48" s="121">
        <f t="shared" si="95"/>
        <v>0</v>
      </c>
      <c r="CU48" s="121">
        <f t="shared" si="96"/>
        <v>0</v>
      </c>
      <c r="CV48" s="121">
        <f t="shared" si="97"/>
        <v>0</v>
      </c>
      <c r="CW48" s="121">
        <f t="shared" si="98"/>
        <v>0</v>
      </c>
      <c r="CX48" s="121">
        <f t="shared" si="99"/>
        <v>0</v>
      </c>
      <c r="CY48" s="121">
        <f t="shared" si="100"/>
        <v>0</v>
      </c>
      <c r="CZ48" s="121">
        <f t="shared" si="101"/>
        <v>0</v>
      </c>
      <c r="DA48" s="121">
        <f t="shared" si="102"/>
        <v>0</v>
      </c>
      <c r="DB48" s="121">
        <f t="shared" si="103"/>
        <v>90788</v>
      </c>
      <c r="DC48" s="121">
        <f t="shared" si="104"/>
        <v>62851</v>
      </c>
      <c r="DD48" s="121">
        <f t="shared" si="105"/>
        <v>18680</v>
      </c>
      <c r="DE48" s="121">
        <f t="shared" si="106"/>
        <v>2201</v>
      </c>
      <c r="DF48" s="121">
        <f t="shared" si="107"/>
        <v>7056</v>
      </c>
      <c r="DG48" s="121">
        <f t="shared" si="108"/>
        <v>134751</v>
      </c>
      <c r="DH48" s="121">
        <f t="shared" si="109"/>
        <v>0</v>
      </c>
      <c r="DI48" s="121">
        <f t="shared" si="110"/>
        <v>65377</v>
      </c>
      <c r="DJ48" s="121">
        <f t="shared" si="111"/>
        <v>168217</v>
      </c>
    </row>
    <row r="49" spans="1:114" s="136" customFormat="1" ht="13.5" customHeight="1">
      <c r="A49" s="119" t="s">
        <v>25</v>
      </c>
      <c r="B49" s="120" t="s">
        <v>464</v>
      </c>
      <c r="C49" s="119" t="s">
        <v>465</v>
      </c>
      <c r="D49" s="121">
        <f t="shared" si="57"/>
        <v>357105</v>
      </c>
      <c r="E49" s="121">
        <f t="shared" si="58"/>
        <v>16196</v>
      </c>
      <c r="F49" s="121">
        <v>0</v>
      </c>
      <c r="G49" s="121">
        <v>0</v>
      </c>
      <c r="H49" s="121">
        <v>0</v>
      </c>
      <c r="I49" s="121">
        <v>4120</v>
      </c>
      <c r="J49" s="122" t="s">
        <v>472</v>
      </c>
      <c r="K49" s="121">
        <v>12076</v>
      </c>
      <c r="L49" s="121">
        <v>340909</v>
      </c>
      <c r="M49" s="121">
        <f t="shared" si="59"/>
        <v>102239</v>
      </c>
      <c r="N49" s="121">
        <f t="shared" si="60"/>
        <v>7912</v>
      </c>
      <c r="O49" s="121">
        <v>0</v>
      </c>
      <c r="P49" s="121">
        <v>0</v>
      </c>
      <c r="Q49" s="121">
        <v>0</v>
      </c>
      <c r="R49" s="121">
        <v>7912</v>
      </c>
      <c r="S49" s="122" t="s">
        <v>472</v>
      </c>
      <c r="T49" s="121">
        <v>0</v>
      </c>
      <c r="U49" s="121">
        <v>94327</v>
      </c>
      <c r="V49" s="121">
        <f t="shared" si="78"/>
        <v>459344</v>
      </c>
      <c r="W49" s="121">
        <f t="shared" si="79"/>
        <v>24108</v>
      </c>
      <c r="X49" s="121">
        <f t="shared" si="80"/>
        <v>0</v>
      </c>
      <c r="Y49" s="121">
        <f t="shared" si="81"/>
        <v>0</v>
      </c>
      <c r="Z49" s="121">
        <f t="shared" si="82"/>
        <v>0</v>
      </c>
      <c r="AA49" s="121">
        <f t="shared" si="83"/>
        <v>12032</v>
      </c>
      <c r="AB49" s="122" t="str">
        <f t="shared" si="61"/>
        <v>-</v>
      </c>
      <c r="AC49" s="121">
        <f t="shared" si="62"/>
        <v>12076</v>
      </c>
      <c r="AD49" s="121">
        <f t="shared" si="63"/>
        <v>435236</v>
      </c>
      <c r="AE49" s="121">
        <f t="shared" si="64"/>
        <v>0</v>
      </c>
      <c r="AF49" s="121">
        <f t="shared" si="65"/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 t="shared" si="66"/>
        <v>132154</v>
      </c>
      <c r="AN49" s="121">
        <f t="shared" si="67"/>
        <v>16924</v>
      </c>
      <c r="AO49" s="121">
        <v>16924</v>
      </c>
      <c r="AP49" s="121">
        <v>0</v>
      </c>
      <c r="AQ49" s="121">
        <v>0</v>
      </c>
      <c r="AR49" s="121">
        <v>0</v>
      </c>
      <c r="AS49" s="121">
        <f t="shared" si="68"/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 t="shared" si="69"/>
        <v>115230</v>
      </c>
      <c r="AY49" s="121">
        <v>97890</v>
      </c>
      <c r="AZ49" s="121">
        <v>8243</v>
      </c>
      <c r="BA49" s="121">
        <v>2744</v>
      </c>
      <c r="BB49" s="121">
        <v>6353</v>
      </c>
      <c r="BC49" s="121">
        <v>176368</v>
      </c>
      <c r="BD49" s="121">
        <v>0</v>
      </c>
      <c r="BE49" s="121">
        <v>48583</v>
      </c>
      <c r="BF49" s="121">
        <f t="shared" si="70"/>
        <v>180737</v>
      </c>
      <c r="BG49" s="121">
        <f t="shared" si="71"/>
        <v>0</v>
      </c>
      <c r="BH49" s="121">
        <f t="shared" si="72"/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 t="shared" si="73"/>
        <v>32220</v>
      </c>
      <c r="BP49" s="121">
        <f t="shared" si="74"/>
        <v>3124</v>
      </c>
      <c r="BQ49" s="121">
        <v>3124</v>
      </c>
      <c r="BR49" s="121">
        <v>0</v>
      </c>
      <c r="BS49" s="121">
        <v>0</v>
      </c>
      <c r="BT49" s="121">
        <v>0</v>
      </c>
      <c r="BU49" s="121">
        <f t="shared" si="75"/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 t="shared" si="76"/>
        <v>29096</v>
      </c>
      <c r="CA49" s="121">
        <v>28966</v>
      </c>
      <c r="CB49" s="121">
        <v>0</v>
      </c>
      <c r="CC49" s="121">
        <v>0</v>
      </c>
      <c r="CD49" s="121">
        <v>130</v>
      </c>
      <c r="CE49" s="121">
        <v>50359</v>
      </c>
      <c r="CF49" s="121">
        <v>0</v>
      </c>
      <c r="CG49" s="121">
        <v>19660</v>
      </c>
      <c r="CH49" s="121">
        <f t="shared" si="77"/>
        <v>51880</v>
      </c>
      <c r="CI49" s="121">
        <f t="shared" si="84"/>
        <v>0</v>
      </c>
      <c r="CJ49" s="121">
        <f t="shared" si="85"/>
        <v>0</v>
      </c>
      <c r="CK49" s="121">
        <f t="shared" si="86"/>
        <v>0</v>
      </c>
      <c r="CL49" s="121">
        <f t="shared" si="87"/>
        <v>0</v>
      </c>
      <c r="CM49" s="121">
        <f t="shared" si="88"/>
        <v>0</v>
      </c>
      <c r="CN49" s="121">
        <f t="shared" si="89"/>
        <v>0</v>
      </c>
      <c r="CO49" s="121">
        <f t="shared" si="90"/>
        <v>0</v>
      </c>
      <c r="CP49" s="121">
        <f t="shared" si="91"/>
        <v>0</v>
      </c>
      <c r="CQ49" s="121">
        <f t="shared" si="92"/>
        <v>164374</v>
      </c>
      <c r="CR49" s="121">
        <f t="shared" si="93"/>
        <v>20048</v>
      </c>
      <c r="CS49" s="121">
        <f t="shared" si="94"/>
        <v>20048</v>
      </c>
      <c r="CT49" s="121">
        <f t="shared" si="95"/>
        <v>0</v>
      </c>
      <c r="CU49" s="121">
        <f t="shared" si="96"/>
        <v>0</v>
      </c>
      <c r="CV49" s="121">
        <f t="shared" si="97"/>
        <v>0</v>
      </c>
      <c r="CW49" s="121">
        <f t="shared" si="98"/>
        <v>0</v>
      </c>
      <c r="CX49" s="121">
        <f t="shared" si="99"/>
        <v>0</v>
      </c>
      <c r="CY49" s="121">
        <f t="shared" si="100"/>
        <v>0</v>
      </c>
      <c r="CZ49" s="121">
        <f t="shared" si="101"/>
        <v>0</v>
      </c>
      <c r="DA49" s="121">
        <f t="shared" si="102"/>
        <v>0</v>
      </c>
      <c r="DB49" s="121">
        <f t="shared" si="103"/>
        <v>144326</v>
      </c>
      <c r="DC49" s="121">
        <f t="shared" si="104"/>
        <v>126856</v>
      </c>
      <c r="DD49" s="121">
        <f t="shared" si="105"/>
        <v>8243</v>
      </c>
      <c r="DE49" s="121">
        <f t="shared" si="106"/>
        <v>2744</v>
      </c>
      <c r="DF49" s="121">
        <f t="shared" si="107"/>
        <v>6483</v>
      </c>
      <c r="DG49" s="121">
        <f t="shared" si="108"/>
        <v>226727</v>
      </c>
      <c r="DH49" s="121">
        <f t="shared" si="109"/>
        <v>0</v>
      </c>
      <c r="DI49" s="121">
        <f t="shared" si="110"/>
        <v>68243</v>
      </c>
      <c r="DJ49" s="121">
        <f t="shared" si="111"/>
        <v>232617</v>
      </c>
    </row>
    <row r="50" spans="1:114" s="136" customFormat="1" ht="13.5" customHeight="1">
      <c r="A50" s="119" t="s">
        <v>25</v>
      </c>
      <c r="B50" s="120" t="s">
        <v>412</v>
      </c>
      <c r="C50" s="119" t="s">
        <v>413</v>
      </c>
      <c r="D50" s="121">
        <f t="shared" si="57"/>
        <v>387159</v>
      </c>
      <c r="E50" s="121">
        <f t="shared" si="58"/>
        <v>43754</v>
      </c>
      <c r="F50" s="121">
        <v>0</v>
      </c>
      <c r="G50" s="121">
        <v>0</v>
      </c>
      <c r="H50" s="121">
        <v>0</v>
      </c>
      <c r="I50" s="121">
        <v>37186</v>
      </c>
      <c r="J50" s="122" t="s">
        <v>472</v>
      </c>
      <c r="K50" s="121">
        <v>6568</v>
      </c>
      <c r="L50" s="121">
        <v>343405</v>
      </c>
      <c r="M50" s="121">
        <f t="shared" si="59"/>
        <v>64604</v>
      </c>
      <c r="N50" s="121">
        <f t="shared" si="60"/>
        <v>20</v>
      </c>
      <c r="O50" s="121">
        <v>0</v>
      </c>
      <c r="P50" s="121">
        <v>0</v>
      </c>
      <c r="Q50" s="121">
        <v>0</v>
      </c>
      <c r="R50" s="121">
        <v>0</v>
      </c>
      <c r="S50" s="122" t="s">
        <v>472</v>
      </c>
      <c r="T50" s="121">
        <v>20</v>
      </c>
      <c r="U50" s="121">
        <v>64584</v>
      </c>
      <c r="V50" s="121">
        <f t="shared" si="78"/>
        <v>451763</v>
      </c>
      <c r="W50" s="121">
        <f t="shared" si="79"/>
        <v>43774</v>
      </c>
      <c r="X50" s="121">
        <f t="shared" si="80"/>
        <v>0</v>
      </c>
      <c r="Y50" s="121">
        <f t="shared" si="81"/>
        <v>0</v>
      </c>
      <c r="Z50" s="121">
        <f t="shared" si="82"/>
        <v>0</v>
      </c>
      <c r="AA50" s="121">
        <f t="shared" si="83"/>
        <v>37186</v>
      </c>
      <c r="AB50" s="122" t="str">
        <f t="shared" si="61"/>
        <v>-</v>
      </c>
      <c r="AC50" s="121">
        <f t="shared" si="62"/>
        <v>6588</v>
      </c>
      <c r="AD50" s="121">
        <f t="shared" si="63"/>
        <v>407989</v>
      </c>
      <c r="AE50" s="121">
        <f t="shared" si="64"/>
        <v>0</v>
      </c>
      <c r="AF50" s="121">
        <f t="shared" si="65"/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 t="shared" si="66"/>
        <v>152439</v>
      </c>
      <c r="AN50" s="121">
        <f t="shared" si="67"/>
        <v>13032</v>
      </c>
      <c r="AO50" s="121">
        <v>13032</v>
      </c>
      <c r="AP50" s="121">
        <v>0</v>
      </c>
      <c r="AQ50" s="121">
        <v>0</v>
      </c>
      <c r="AR50" s="121">
        <v>0</v>
      </c>
      <c r="AS50" s="121">
        <f t="shared" si="68"/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 t="shared" si="69"/>
        <v>139407</v>
      </c>
      <c r="AY50" s="121">
        <v>139407</v>
      </c>
      <c r="AZ50" s="121">
        <v>0</v>
      </c>
      <c r="BA50" s="121">
        <v>0</v>
      </c>
      <c r="BB50" s="121">
        <v>0</v>
      </c>
      <c r="BC50" s="121">
        <v>154109</v>
      </c>
      <c r="BD50" s="121">
        <v>0</v>
      </c>
      <c r="BE50" s="121">
        <v>80611</v>
      </c>
      <c r="BF50" s="121">
        <f t="shared" si="70"/>
        <v>233050</v>
      </c>
      <c r="BG50" s="121">
        <f t="shared" si="71"/>
        <v>0</v>
      </c>
      <c r="BH50" s="121">
        <f t="shared" si="72"/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 t="shared" si="73"/>
        <v>6516</v>
      </c>
      <c r="BP50" s="121">
        <f t="shared" si="74"/>
        <v>6516</v>
      </c>
      <c r="BQ50" s="121">
        <v>6516</v>
      </c>
      <c r="BR50" s="121">
        <v>0</v>
      </c>
      <c r="BS50" s="121">
        <v>0</v>
      </c>
      <c r="BT50" s="121">
        <v>0</v>
      </c>
      <c r="BU50" s="121">
        <f t="shared" si="75"/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 t="shared" si="76"/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47492</v>
      </c>
      <c r="CF50" s="121">
        <v>0</v>
      </c>
      <c r="CG50" s="121">
        <v>10596</v>
      </c>
      <c r="CH50" s="121">
        <f t="shared" si="77"/>
        <v>17112</v>
      </c>
      <c r="CI50" s="121">
        <f t="shared" si="84"/>
        <v>0</v>
      </c>
      <c r="CJ50" s="121">
        <f t="shared" si="85"/>
        <v>0</v>
      </c>
      <c r="CK50" s="121">
        <f t="shared" si="86"/>
        <v>0</v>
      </c>
      <c r="CL50" s="121">
        <f t="shared" si="87"/>
        <v>0</v>
      </c>
      <c r="CM50" s="121">
        <f t="shared" si="88"/>
        <v>0</v>
      </c>
      <c r="CN50" s="121">
        <f t="shared" si="89"/>
        <v>0</v>
      </c>
      <c r="CO50" s="121">
        <f t="shared" si="90"/>
        <v>0</v>
      </c>
      <c r="CP50" s="121">
        <f t="shared" si="91"/>
        <v>0</v>
      </c>
      <c r="CQ50" s="121">
        <f t="shared" si="92"/>
        <v>158955</v>
      </c>
      <c r="CR50" s="121">
        <f t="shared" si="93"/>
        <v>19548</v>
      </c>
      <c r="CS50" s="121">
        <f t="shared" si="94"/>
        <v>19548</v>
      </c>
      <c r="CT50" s="121">
        <f t="shared" si="95"/>
        <v>0</v>
      </c>
      <c r="CU50" s="121">
        <f t="shared" si="96"/>
        <v>0</v>
      </c>
      <c r="CV50" s="121">
        <f t="shared" si="97"/>
        <v>0</v>
      </c>
      <c r="CW50" s="121">
        <f t="shared" si="98"/>
        <v>0</v>
      </c>
      <c r="CX50" s="121">
        <f t="shared" si="99"/>
        <v>0</v>
      </c>
      <c r="CY50" s="121">
        <f t="shared" si="100"/>
        <v>0</v>
      </c>
      <c r="CZ50" s="121">
        <f t="shared" si="101"/>
        <v>0</v>
      </c>
      <c r="DA50" s="121">
        <f t="shared" si="102"/>
        <v>0</v>
      </c>
      <c r="DB50" s="121">
        <f t="shared" si="103"/>
        <v>139407</v>
      </c>
      <c r="DC50" s="121">
        <f t="shared" si="104"/>
        <v>139407</v>
      </c>
      <c r="DD50" s="121">
        <f t="shared" si="105"/>
        <v>0</v>
      </c>
      <c r="DE50" s="121">
        <f t="shared" si="106"/>
        <v>0</v>
      </c>
      <c r="DF50" s="121">
        <f t="shared" si="107"/>
        <v>0</v>
      </c>
      <c r="DG50" s="121">
        <f t="shared" si="108"/>
        <v>201601</v>
      </c>
      <c r="DH50" s="121">
        <f t="shared" si="109"/>
        <v>0</v>
      </c>
      <c r="DI50" s="121">
        <f t="shared" si="110"/>
        <v>91207</v>
      </c>
      <c r="DJ50" s="121">
        <f t="shared" si="111"/>
        <v>250162</v>
      </c>
    </row>
    <row r="51" spans="1:114" s="136" customFormat="1" ht="13.5" customHeight="1">
      <c r="A51" s="119" t="s">
        <v>25</v>
      </c>
      <c r="B51" s="120" t="s">
        <v>446</v>
      </c>
      <c r="C51" s="119" t="s">
        <v>447</v>
      </c>
      <c r="D51" s="121">
        <f t="shared" si="57"/>
        <v>378279</v>
      </c>
      <c r="E51" s="121">
        <f t="shared" si="58"/>
        <v>45872</v>
      </c>
      <c r="F51" s="121">
        <v>0</v>
      </c>
      <c r="G51" s="121">
        <v>0</v>
      </c>
      <c r="H51" s="121">
        <v>0</v>
      </c>
      <c r="I51" s="121">
        <v>45872</v>
      </c>
      <c r="J51" s="122" t="s">
        <v>472</v>
      </c>
      <c r="K51" s="121">
        <v>0</v>
      </c>
      <c r="L51" s="121">
        <v>332407</v>
      </c>
      <c r="M51" s="121">
        <f t="shared" si="59"/>
        <v>69591</v>
      </c>
      <c r="N51" s="121">
        <f t="shared" si="60"/>
        <v>6337</v>
      </c>
      <c r="O51" s="121">
        <v>3636</v>
      </c>
      <c r="P51" s="121">
        <v>2701</v>
      </c>
      <c r="Q51" s="121">
        <v>0</v>
      </c>
      <c r="R51" s="121">
        <v>0</v>
      </c>
      <c r="S51" s="122" t="s">
        <v>472</v>
      </c>
      <c r="T51" s="121">
        <v>0</v>
      </c>
      <c r="U51" s="121">
        <v>63254</v>
      </c>
      <c r="V51" s="121">
        <f t="shared" si="78"/>
        <v>447870</v>
      </c>
      <c r="W51" s="121">
        <f t="shared" si="79"/>
        <v>52209</v>
      </c>
      <c r="X51" s="121">
        <f t="shared" si="80"/>
        <v>3636</v>
      </c>
      <c r="Y51" s="121">
        <f t="shared" si="81"/>
        <v>2701</v>
      </c>
      <c r="Z51" s="121">
        <f t="shared" si="82"/>
        <v>0</v>
      </c>
      <c r="AA51" s="121">
        <f t="shared" si="83"/>
        <v>45872</v>
      </c>
      <c r="AB51" s="122" t="str">
        <f t="shared" si="61"/>
        <v>-</v>
      </c>
      <c r="AC51" s="121">
        <f t="shared" si="62"/>
        <v>0</v>
      </c>
      <c r="AD51" s="121">
        <f t="shared" si="63"/>
        <v>395661</v>
      </c>
      <c r="AE51" s="121">
        <f t="shared" si="64"/>
        <v>0</v>
      </c>
      <c r="AF51" s="121">
        <f t="shared" si="65"/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 t="shared" si="66"/>
        <v>159265</v>
      </c>
      <c r="AN51" s="121">
        <f t="shared" si="67"/>
        <v>14838</v>
      </c>
      <c r="AO51" s="121">
        <v>14838</v>
      </c>
      <c r="AP51" s="121">
        <v>0</v>
      </c>
      <c r="AQ51" s="121">
        <v>0</v>
      </c>
      <c r="AR51" s="121">
        <v>0</v>
      </c>
      <c r="AS51" s="121">
        <f t="shared" si="68"/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 t="shared" si="69"/>
        <v>144427</v>
      </c>
      <c r="AY51" s="121">
        <v>119629</v>
      </c>
      <c r="AZ51" s="121">
        <v>8816</v>
      </c>
      <c r="BA51" s="121">
        <v>0</v>
      </c>
      <c r="BB51" s="121">
        <v>15982</v>
      </c>
      <c r="BC51" s="121">
        <v>186017</v>
      </c>
      <c r="BD51" s="121">
        <v>0</v>
      </c>
      <c r="BE51" s="121">
        <v>32997</v>
      </c>
      <c r="BF51" s="121">
        <f t="shared" si="70"/>
        <v>192262</v>
      </c>
      <c r="BG51" s="121">
        <f t="shared" si="71"/>
        <v>0</v>
      </c>
      <c r="BH51" s="121">
        <f t="shared" si="72"/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 t="shared" si="73"/>
        <v>2968</v>
      </c>
      <c r="BP51" s="121">
        <f t="shared" si="74"/>
        <v>2968</v>
      </c>
      <c r="BQ51" s="121">
        <v>2968</v>
      </c>
      <c r="BR51" s="121">
        <v>0</v>
      </c>
      <c r="BS51" s="121">
        <v>0</v>
      </c>
      <c r="BT51" s="121">
        <v>0</v>
      </c>
      <c r="BU51" s="121">
        <f t="shared" si="75"/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 t="shared" si="76"/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51630</v>
      </c>
      <c r="CF51" s="121">
        <v>0</v>
      </c>
      <c r="CG51" s="121">
        <v>14993</v>
      </c>
      <c r="CH51" s="121">
        <f t="shared" si="77"/>
        <v>17961</v>
      </c>
      <c r="CI51" s="121">
        <f t="shared" si="84"/>
        <v>0</v>
      </c>
      <c r="CJ51" s="121">
        <f t="shared" si="85"/>
        <v>0</v>
      </c>
      <c r="CK51" s="121">
        <f t="shared" si="86"/>
        <v>0</v>
      </c>
      <c r="CL51" s="121">
        <f t="shared" si="87"/>
        <v>0</v>
      </c>
      <c r="CM51" s="121">
        <f t="shared" si="88"/>
        <v>0</v>
      </c>
      <c r="CN51" s="121">
        <f t="shared" si="89"/>
        <v>0</v>
      </c>
      <c r="CO51" s="121">
        <f t="shared" si="90"/>
        <v>0</v>
      </c>
      <c r="CP51" s="121">
        <f t="shared" si="91"/>
        <v>0</v>
      </c>
      <c r="CQ51" s="121">
        <f t="shared" si="92"/>
        <v>162233</v>
      </c>
      <c r="CR51" s="121">
        <f t="shared" si="93"/>
        <v>17806</v>
      </c>
      <c r="CS51" s="121">
        <f t="shared" si="94"/>
        <v>17806</v>
      </c>
      <c r="CT51" s="121">
        <f t="shared" si="95"/>
        <v>0</v>
      </c>
      <c r="CU51" s="121">
        <f t="shared" si="96"/>
        <v>0</v>
      </c>
      <c r="CV51" s="121">
        <f t="shared" si="97"/>
        <v>0</v>
      </c>
      <c r="CW51" s="121">
        <f t="shared" si="98"/>
        <v>0</v>
      </c>
      <c r="CX51" s="121">
        <f t="shared" si="99"/>
        <v>0</v>
      </c>
      <c r="CY51" s="121">
        <f t="shared" si="100"/>
        <v>0</v>
      </c>
      <c r="CZ51" s="121">
        <f t="shared" si="101"/>
        <v>0</v>
      </c>
      <c r="DA51" s="121">
        <f t="shared" si="102"/>
        <v>0</v>
      </c>
      <c r="DB51" s="121">
        <f t="shared" si="103"/>
        <v>144427</v>
      </c>
      <c r="DC51" s="121">
        <f t="shared" si="104"/>
        <v>119629</v>
      </c>
      <c r="DD51" s="121">
        <f t="shared" si="105"/>
        <v>8816</v>
      </c>
      <c r="DE51" s="121">
        <f t="shared" si="106"/>
        <v>0</v>
      </c>
      <c r="DF51" s="121">
        <f t="shared" si="107"/>
        <v>15982</v>
      </c>
      <c r="DG51" s="121">
        <f t="shared" si="108"/>
        <v>237647</v>
      </c>
      <c r="DH51" s="121">
        <f t="shared" si="109"/>
        <v>0</v>
      </c>
      <c r="DI51" s="121">
        <f t="shared" si="110"/>
        <v>47990</v>
      </c>
      <c r="DJ51" s="121">
        <f t="shared" si="111"/>
        <v>210223</v>
      </c>
    </row>
    <row r="52" spans="1:114" s="136" customFormat="1" ht="13.5" customHeight="1">
      <c r="A52" s="119" t="s">
        <v>25</v>
      </c>
      <c r="B52" s="120" t="s">
        <v>348</v>
      </c>
      <c r="C52" s="119" t="s">
        <v>349</v>
      </c>
      <c r="D52" s="121">
        <f t="shared" si="57"/>
        <v>90494</v>
      </c>
      <c r="E52" s="121">
        <f t="shared" si="58"/>
        <v>85</v>
      </c>
      <c r="F52" s="121">
        <v>0</v>
      </c>
      <c r="G52" s="121">
        <v>0</v>
      </c>
      <c r="H52" s="121">
        <v>0</v>
      </c>
      <c r="I52" s="121">
        <v>85</v>
      </c>
      <c r="J52" s="122" t="s">
        <v>472</v>
      </c>
      <c r="K52" s="121">
        <v>0</v>
      </c>
      <c r="L52" s="121">
        <v>90409</v>
      </c>
      <c r="M52" s="121">
        <f t="shared" si="59"/>
        <v>20476</v>
      </c>
      <c r="N52" s="121">
        <f t="shared" si="60"/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472</v>
      </c>
      <c r="T52" s="121">
        <v>0</v>
      </c>
      <c r="U52" s="121">
        <v>20476</v>
      </c>
      <c r="V52" s="121">
        <f t="shared" si="78"/>
        <v>110970</v>
      </c>
      <c r="W52" s="121">
        <f t="shared" si="79"/>
        <v>85</v>
      </c>
      <c r="X52" s="121">
        <f t="shared" si="80"/>
        <v>0</v>
      </c>
      <c r="Y52" s="121">
        <f t="shared" si="81"/>
        <v>0</v>
      </c>
      <c r="Z52" s="121">
        <f t="shared" si="82"/>
        <v>0</v>
      </c>
      <c r="AA52" s="121">
        <f t="shared" si="83"/>
        <v>85</v>
      </c>
      <c r="AB52" s="122" t="str">
        <f t="shared" si="61"/>
        <v>-</v>
      </c>
      <c r="AC52" s="121">
        <f t="shared" si="62"/>
        <v>0</v>
      </c>
      <c r="AD52" s="121">
        <f t="shared" si="63"/>
        <v>110885</v>
      </c>
      <c r="AE52" s="121">
        <f t="shared" si="64"/>
        <v>0</v>
      </c>
      <c r="AF52" s="121">
        <f t="shared" si="65"/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 t="shared" si="66"/>
        <v>54994</v>
      </c>
      <c r="AN52" s="121">
        <f t="shared" si="67"/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 t="shared" si="68"/>
        <v>33607</v>
      </c>
      <c r="AT52" s="121">
        <v>16200</v>
      </c>
      <c r="AU52" s="121">
        <v>17407</v>
      </c>
      <c r="AV52" s="121">
        <v>0</v>
      </c>
      <c r="AW52" s="121">
        <v>0</v>
      </c>
      <c r="AX52" s="121">
        <f t="shared" si="69"/>
        <v>21387</v>
      </c>
      <c r="AY52" s="121">
        <v>21387</v>
      </c>
      <c r="AZ52" s="121">
        <v>0</v>
      </c>
      <c r="BA52" s="121">
        <v>0</v>
      </c>
      <c r="BB52" s="121">
        <v>0</v>
      </c>
      <c r="BC52" s="121">
        <v>35500</v>
      </c>
      <c r="BD52" s="121">
        <v>0</v>
      </c>
      <c r="BE52" s="121">
        <v>0</v>
      </c>
      <c r="BF52" s="121">
        <f t="shared" si="70"/>
        <v>54994</v>
      </c>
      <c r="BG52" s="121">
        <f t="shared" si="71"/>
        <v>0</v>
      </c>
      <c r="BH52" s="121">
        <f t="shared" si="72"/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 t="shared" si="73"/>
        <v>0</v>
      </c>
      <c r="BP52" s="121">
        <f t="shared" si="74"/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 t="shared" si="75"/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 t="shared" si="76"/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20476</v>
      </c>
      <c r="CF52" s="121">
        <v>0</v>
      </c>
      <c r="CG52" s="121">
        <v>0</v>
      </c>
      <c r="CH52" s="121">
        <f t="shared" si="77"/>
        <v>0</v>
      </c>
      <c r="CI52" s="121">
        <f t="shared" si="84"/>
        <v>0</v>
      </c>
      <c r="CJ52" s="121">
        <f t="shared" si="85"/>
        <v>0</v>
      </c>
      <c r="CK52" s="121">
        <f t="shared" si="86"/>
        <v>0</v>
      </c>
      <c r="CL52" s="121">
        <f t="shared" si="87"/>
        <v>0</v>
      </c>
      <c r="CM52" s="121">
        <f t="shared" si="88"/>
        <v>0</v>
      </c>
      <c r="CN52" s="121">
        <f t="shared" si="89"/>
        <v>0</v>
      </c>
      <c r="CO52" s="121">
        <f t="shared" si="90"/>
        <v>0</v>
      </c>
      <c r="CP52" s="121">
        <f t="shared" si="91"/>
        <v>0</v>
      </c>
      <c r="CQ52" s="121">
        <f t="shared" si="92"/>
        <v>54994</v>
      </c>
      <c r="CR52" s="121">
        <f t="shared" si="93"/>
        <v>0</v>
      </c>
      <c r="CS52" s="121">
        <f t="shared" si="94"/>
        <v>0</v>
      </c>
      <c r="CT52" s="121">
        <f t="shared" si="95"/>
        <v>0</v>
      </c>
      <c r="CU52" s="121">
        <f t="shared" si="96"/>
        <v>0</v>
      </c>
      <c r="CV52" s="121">
        <f t="shared" si="97"/>
        <v>0</v>
      </c>
      <c r="CW52" s="121">
        <f t="shared" si="98"/>
        <v>33607</v>
      </c>
      <c r="CX52" s="121">
        <f t="shared" si="99"/>
        <v>16200</v>
      </c>
      <c r="CY52" s="121">
        <f t="shared" si="100"/>
        <v>17407</v>
      </c>
      <c r="CZ52" s="121">
        <f t="shared" si="101"/>
        <v>0</v>
      </c>
      <c r="DA52" s="121">
        <f t="shared" si="102"/>
        <v>0</v>
      </c>
      <c r="DB52" s="121">
        <f t="shared" si="103"/>
        <v>21387</v>
      </c>
      <c r="DC52" s="121">
        <f t="shared" si="104"/>
        <v>21387</v>
      </c>
      <c r="DD52" s="121">
        <f t="shared" si="105"/>
        <v>0</v>
      </c>
      <c r="DE52" s="121">
        <f t="shared" si="106"/>
        <v>0</v>
      </c>
      <c r="DF52" s="121">
        <f t="shared" si="107"/>
        <v>0</v>
      </c>
      <c r="DG52" s="121">
        <f t="shared" si="108"/>
        <v>55976</v>
      </c>
      <c r="DH52" s="121">
        <f t="shared" si="109"/>
        <v>0</v>
      </c>
      <c r="DI52" s="121">
        <f t="shared" si="110"/>
        <v>0</v>
      </c>
      <c r="DJ52" s="121">
        <f t="shared" si="111"/>
        <v>54994</v>
      </c>
    </row>
    <row r="53" spans="1:114" s="136" customFormat="1" ht="13.5" customHeight="1">
      <c r="A53" s="119" t="s">
        <v>25</v>
      </c>
      <c r="B53" s="120" t="s">
        <v>338</v>
      </c>
      <c r="C53" s="119" t="s">
        <v>339</v>
      </c>
      <c r="D53" s="121">
        <f t="shared" si="57"/>
        <v>321964</v>
      </c>
      <c r="E53" s="121">
        <f t="shared" si="58"/>
        <v>16653</v>
      </c>
      <c r="F53" s="121">
        <v>0</v>
      </c>
      <c r="G53" s="121">
        <v>0</v>
      </c>
      <c r="H53" s="121">
        <v>0</v>
      </c>
      <c r="I53" s="121">
        <v>0</v>
      </c>
      <c r="J53" s="122" t="s">
        <v>472</v>
      </c>
      <c r="K53" s="121">
        <v>16653</v>
      </c>
      <c r="L53" s="121">
        <v>305311</v>
      </c>
      <c r="M53" s="121">
        <f t="shared" si="59"/>
        <v>53026</v>
      </c>
      <c r="N53" s="121">
        <f t="shared" si="60"/>
        <v>4830</v>
      </c>
      <c r="O53" s="121">
        <v>0</v>
      </c>
      <c r="P53" s="121">
        <v>0</v>
      </c>
      <c r="Q53" s="121">
        <v>0</v>
      </c>
      <c r="R53" s="121">
        <v>4830</v>
      </c>
      <c r="S53" s="122" t="s">
        <v>472</v>
      </c>
      <c r="T53" s="121">
        <v>0</v>
      </c>
      <c r="U53" s="121">
        <v>48196</v>
      </c>
      <c r="V53" s="121">
        <f t="shared" si="78"/>
        <v>374990</v>
      </c>
      <c r="W53" s="121">
        <f t="shared" si="79"/>
        <v>21483</v>
      </c>
      <c r="X53" s="121">
        <f t="shared" si="80"/>
        <v>0</v>
      </c>
      <c r="Y53" s="121">
        <f t="shared" si="81"/>
        <v>0</v>
      </c>
      <c r="Z53" s="121">
        <f t="shared" si="82"/>
        <v>0</v>
      </c>
      <c r="AA53" s="121">
        <f t="shared" si="83"/>
        <v>4830</v>
      </c>
      <c r="AB53" s="122" t="str">
        <f t="shared" si="61"/>
        <v>-</v>
      </c>
      <c r="AC53" s="121">
        <f t="shared" si="62"/>
        <v>16653</v>
      </c>
      <c r="AD53" s="121">
        <f t="shared" si="63"/>
        <v>353507</v>
      </c>
      <c r="AE53" s="121">
        <f t="shared" si="64"/>
        <v>0</v>
      </c>
      <c r="AF53" s="121">
        <f t="shared" si="65"/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6158</v>
      </c>
      <c r="AM53" s="121">
        <f t="shared" si="66"/>
        <v>235550</v>
      </c>
      <c r="AN53" s="121">
        <f t="shared" si="67"/>
        <v>10876</v>
      </c>
      <c r="AO53" s="121">
        <v>10876</v>
      </c>
      <c r="AP53" s="121">
        <v>0</v>
      </c>
      <c r="AQ53" s="121">
        <v>0</v>
      </c>
      <c r="AR53" s="121">
        <v>0</v>
      </c>
      <c r="AS53" s="121">
        <f t="shared" si="68"/>
        <v>35429</v>
      </c>
      <c r="AT53" s="121">
        <v>35429</v>
      </c>
      <c r="AU53" s="121">
        <v>0</v>
      </c>
      <c r="AV53" s="121">
        <v>0</v>
      </c>
      <c r="AW53" s="121">
        <v>0</v>
      </c>
      <c r="AX53" s="121">
        <f t="shared" si="69"/>
        <v>189245</v>
      </c>
      <c r="AY53" s="121">
        <v>165104</v>
      </c>
      <c r="AZ53" s="121">
        <v>22240</v>
      </c>
      <c r="BA53" s="121">
        <v>0</v>
      </c>
      <c r="BB53" s="121">
        <v>1901</v>
      </c>
      <c r="BC53" s="121">
        <v>79235</v>
      </c>
      <c r="BD53" s="121">
        <v>0</v>
      </c>
      <c r="BE53" s="121">
        <v>1021</v>
      </c>
      <c r="BF53" s="121">
        <f t="shared" si="70"/>
        <v>236571</v>
      </c>
      <c r="BG53" s="121">
        <f t="shared" si="71"/>
        <v>0</v>
      </c>
      <c r="BH53" s="121">
        <f t="shared" si="72"/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 t="shared" si="73"/>
        <v>15811</v>
      </c>
      <c r="BP53" s="121">
        <f t="shared" si="74"/>
        <v>3625</v>
      </c>
      <c r="BQ53" s="121">
        <v>3625</v>
      </c>
      <c r="BR53" s="121">
        <v>0</v>
      </c>
      <c r="BS53" s="121">
        <v>0</v>
      </c>
      <c r="BT53" s="121">
        <v>0</v>
      </c>
      <c r="BU53" s="121">
        <f t="shared" si="75"/>
        <v>279</v>
      </c>
      <c r="BV53" s="121">
        <v>279</v>
      </c>
      <c r="BW53" s="121">
        <v>0</v>
      </c>
      <c r="BX53" s="121">
        <v>0</v>
      </c>
      <c r="BY53" s="121">
        <v>0</v>
      </c>
      <c r="BZ53" s="121">
        <f t="shared" si="76"/>
        <v>11907</v>
      </c>
      <c r="CA53" s="121">
        <v>11907</v>
      </c>
      <c r="CB53" s="121">
        <v>0</v>
      </c>
      <c r="CC53" s="121">
        <v>0</v>
      </c>
      <c r="CD53" s="121">
        <v>0</v>
      </c>
      <c r="CE53" s="121">
        <v>37215</v>
      </c>
      <c r="CF53" s="121">
        <v>0</v>
      </c>
      <c r="CG53" s="121">
        <v>0</v>
      </c>
      <c r="CH53" s="121">
        <f t="shared" si="77"/>
        <v>15811</v>
      </c>
      <c r="CI53" s="121">
        <f t="shared" si="84"/>
        <v>0</v>
      </c>
      <c r="CJ53" s="121">
        <f t="shared" si="85"/>
        <v>0</v>
      </c>
      <c r="CK53" s="121">
        <f t="shared" si="86"/>
        <v>0</v>
      </c>
      <c r="CL53" s="121">
        <f t="shared" si="87"/>
        <v>0</v>
      </c>
      <c r="CM53" s="121">
        <f t="shared" si="88"/>
        <v>0</v>
      </c>
      <c r="CN53" s="121">
        <f t="shared" si="89"/>
        <v>0</v>
      </c>
      <c r="CO53" s="121">
        <f t="shared" si="90"/>
        <v>0</v>
      </c>
      <c r="CP53" s="121">
        <f t="shared" si="91"/>
        <v>6158</v>
      </c>
      <c r="CQ53" s="121">
        <f t="shared" si="92"/>
        <v>251361</v>
      </c>
      <c r="CR53" s="121">
        <f t="shared" si="93"/>
        <v>14501</v>
      </c>
      <c r="CS53" s="121">
        <f t="shared" si="94"/>
        <v>14501</v>
      </c>
      <c r="CT53" s="121">
        <f t="shared" si="95"/>
        <v>0</v>
      </c>
      <c r="CU53" s="121">
        <f t="shared" si="96"/>
        <v>0</v>
      </c>
      <c r="CV53" s="121">
        <f t="shared" si="97"/>
        <v>0</v>
      </c>
      <c r="CW53" s="121">
        <f t="shared" si="98"/>
        <v>35708</v>
      </c>
      <c r="CX53" s="121">
        <f t="shared" si="99"/>
        <v>35708</v>
      </c>
      <c r="CY53" s="121">
        <f t="shared" si="100"/>
        <v>0</v>
      </c>
      <c r="CZ53" s="121">
        <f t="shared" si="101"/>
        <v>0</v>
      </c>
      <c r="DA53" s="121">
        <f t="shared" si="102"/>
        <v>0</v>
      </c>
      <c r="DB53" s="121">
        <f t="shared" si="103"/>
        <v>201152</v>
      </c>
      <c r="DC53" s="121">
        <f t="shared" si="104"/>
        <v>177011</v>
      </c>
      <c r="DD53" s="121">
        <f t="shared" si="105"/>
        <v>22240</v>
      </c>
      <c r="DE53" s="121">
        <f t="shared" si="106"/>
        <v>0</v>
      </c>
      <c r="DF53" s="121">
        <f t="shared" si="107"/>
        <v>1901</v>
      </c>
      <c r="DG53" s="121">
        <f t="shared" si="108"/>
        <v>116450</v>
      </c>
      <c r="DH53" s="121">
        <f t="shared" si="109"/>
        <v>0</v>
      </c>
      <c r="DI53" s="121">
        <f t="shared" si="110"/>
        <v>1021</v>
      </c>
      <c r="DJ53" s="121">
        <f t="shared" si="111"/>
        <v>252382</v>
      </c>
    </row>
    <row r="54" spans="1:114" s="136" customFormat="1" ht="13.5" customHeight="1">
      <c r="A54" s="119" t="s">
        <v>25</v>
      </c>
      <c r="B54" s="120" t="s">
        <v>454</v>
      </c>
      <c r="C54" s="119" t="s">
        <v>455</v>
      </c>
      <c r="D54" s="121">
        <f t="shared" si="57"/>
        <v>409120</v>
      </c>
      <c r="E54" s="121">
        <f t="shared" si="58"/>
        <v>20038</v>
      </c>
      <c r="F54" s="121">
        <v>0</v>
      </c>
      <c r="G54" s="121">
        <v>0</v>
      </c>
      <c r="H54" s="121">
        <v>0</v>
      </c>
      <c r="I54" s="121">
        <v>402</v>
      </c>
      <c r="J54" s="122" t="s">
        <v>472</v>
      </c>
      <c r="K54" s="121">
        <v>19636</v>
      </c>
      <c r="L54" s="121">
        <v>389082</v>
      </c>
      <c r="M54" s="121">
        <f t="shared" si="59"/>
        <v>81122</v>
      </c>
      <c r="N54" s="121">
        <f t="shared" si="60"/>
        <v>9652</v>
      </c>
      <c r="O54" s="121">
        <v>0</v>
      </c>
      <c r="P54" s="121">
        <v>24</v>
      </c>
      <c r="Q54" s="121">
        <v>0</v>
      </c>
      <c r="R54" s="121">
        <v>9628</v>
      </c>
      <c r="S54" s="122" t="s">
        <v>472</v>
      </c>
      <c r="T54" s="121">
        <v>0</v>
      </c>
      <c r="U54" s="121">
        <v>71470</v>
      </c>
      <c r="V54" s="121">
        <f t="shared" si="78"/>
        <v>490242</v>
      </c>
      <c r="W54" s="121">
        <f t="shared" si="79"/>
        <v>29690</v>
      </c>
      <c r="X54" s="121">
        <f t="shared" si="80"/>
        <v>0</v>
      </c>
      <c r="Y54" s="121">
        <f t="shared" si="81"/>
        <v>24</v>
      </c>
      <c r="Z54" s="121">
        <f t="shared" si="82"/>
        <v>0</v>
      </c>
      <c r="AA54" s="121">
        <f t="shared" si="83"/>
        <v>10030</v>
      </c>
      <c r="AB54" s="122" t="str">
        <f t="shared" si="61"/>
        <v>-</v>
      </c>
      <c r="AC54" s="121">
        <f t="shared" si="62"/>
        <v>19636</v>
      </c>
      <c r="AD54" s="121">
        <f t="shared" si="63"/>
        <v>460552</v>
      </c>
      <c r="AE54" s="121">
        <f t="shared" si="64"/>
        <v>0</v>
      </c>
      <c r="AF54" s="121">
        <f t="shared" si="65"/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11349</v>
      </c>
      <c r="AM54" s="121">
        <f t="shared" si="66"/>
        <v>228160</v>
      </c>
      <c r="AN54" s="121">
        <f t="shared" si="67"/>
        <v>16992</v>
      </c>
      <c r="AO54" s="121">
        <v>16992</v>
      </c>
      <c r="AP54" s="121">
        <v>0</v>
      </c>
      <c r="AQ54" s="121">
        <v>0</v>
      </c>
      <c r="AR54" s="121">
        <v>0</v>
      </c>
      <c r="AS54" s="121">
        <f t="shared" si="68"/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 t="shared" si="69"/>
        <v>211168</v>
      </c>
      <c r="AY54" s="121">
        <v>179136</v>
      </c>
      <c r="AZ54" s="121">
        <v>31623</v>
      </c>
      <c r="BA54" s="121">
        <v>0</v>
      </c>
      <c r="BB54" s="121">
        <v>409</v>
      </c>
      <c r="BC54" s="121">
        <v>137052</v>
      </c>
      <c r="BD54" s="121">
        <v>0</v>
      </c>
      <c r="BE54" s="121">
        <v>32559</v>
      </c>
      <c r="BF54" s="121">
        <f t="shared" si="70"/>
        <v>260719</v>
      </c>
      <c r="BG54" s="121">
        <f t="shared" si="71"/>
        <v>0</v>
      </c>
      <c r="BH54" s="121">
        <f t="shared" si="72"/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 t="shared" si="73"/>
        <v>21208</v>
      </c>
      <c r="BP54" s="121">
        <f t="shared" si="74"/>
        <v>5664</v>
      </c>
      <c r="BQ54" s="121">
        <v>5664</v>
      </c>
      <c r="BR54" s="121">
        <v>0</v>
      </c>
      <c r="BS54" s="121">
        <v>0</v>
      </c>
      <c r="BT54" s="121">
        <v>0</v>
      </c>
      <c r="BU54" s="121">
        <f t="shared" si="75"/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 t="shared" si="76"/>
        <v>15544</v>
      </c>
      <c r="CA54" s="121">
        <v>15420</v>
      </c>
      <c r="CB54" s="121">
        <v>0</v>
      </c>
      <c r="CC54" s="121">
        <v>0</v>
      </c>
      <c r="CD54" s="121">
        <v>124</v>
      </c>
      <c r="CE54" s="121">
        <v>59811</v>
      </c>
      <c r="CF54" s="121">
        <v>0</v>
      </c>
      <c r="CG54" s="121">
        <v>103</v>
      </c>
      <c r="CH54" s="121">
        <f t="shared" si="77"/>
        <v>21311</v>
      </c>
      <c r="CI54" s="121">
        <f t="shared" si="84"/>
        <v>0</v>
      </c>
      <c r="CJ54" s="121">
        <f t="shared" si="85"/>
        <v>0</v>
      </c>
      <c r="CK54" s="121">
        <f t="shared" si="86"/>
        <v>0</v>
      </c>
      <c r="CL54" s="121">
        <f t="shared" si="87"/>
        <v>0</v>
      </c>
      <c r="CM54" s="121">
        <f t="shared" si="88"/>
        <v>0</v>
      </c>
      <c r="CN54" s="121">
        <f t="shared" si="89"/>
        <v>0</v>
      </c>
      <c r="CO54" s="121">
        <f t="shared" si="90"/>
        <v>0</v>
      </c>
      <c r="CP54" s="121">
        <f t="shared" si="91"/>
        <v>11349</v>
      </c>
      <c r="CQ54" s="121">
        <f t="shared" si="92"/>
        <v>249368</v>
      </c>
      <c r="CR54" s="121">
        <f t="shared" si="93"/>
        <v>22656</v>
      </c>
      <c r="CS54" s="121">
        <f t="shared" si="94"/>
        <v>22656</v>
      </c>
      <c r="CT54" s="121">
        <f t="shared" si="95"/>
        <v>0</v>
      </c>
      <c r="CU54" s="121">
        <f t="shared" si="96"/>
        <v>0</v>
      </c>
      <c r="CV54" s="121">
        <f t="shared" si="97"/>
        <v>0</v>
      </c>
      <c r="CW54" s="121">
        <f t="shared" si="98"/>
        <v>0</v>
      </c>
      <c r="CX54" s="121">
        <f t="shared" si="99"/>
        <v>0</v>
      </c>
      <c r="CY54" s="121">
        <f t="shared" si="100"/>
        <v>0</v>
      </c>
      <c r="CZ54" s="121">
        <f t="shared" si="101"/>
        <v>0</v>
      </c>
      <c r="DA54" s="121">
        <f t="shared" si="102"/>
        <v>0</v>
      </c>
      <c r="DB54" s="121">
        <f t="shared" si="103"/>
        <v>226712</v>
      </c>
      <c r="DC54" s="121">
        <f t="shared" si="104"/>
        <v>194556</v>
      </c>
      <c r="DD54" s="121">
        <f t="shared" si="105"/>
        <v>31623</v>
      </c>
      <c r="DE54" s="121">
        <f t="shared" si="106"/>
        <v>0</v>
      </c>
      <c r="DF54" s="121">
        <f t="shared" si="107"/>
        <v>533</v>
      </c>
      <c r="DG54" s="121">
        <f t="shared" si="108"/>
        <v>196863</v>
      </c>
      <c r="DH54" s="121">
        <f t="shared" si="109"/>
        <v>0</v>
      </c>
      <c r="DI54" s="121">
        <f t="shared" si="110"/>
        <v>32662</v>
      </c>
      <c r="DJ54" s="121">
        <f t="shared" si="111"/>
        <v>282030</v>
      </c>
    </row>
    <row r="55" spans="1:114" s="136" customFormat="1" ht="13.5" customHeight="1">
      <c r="A55" s="119" t="s">
        <v>25</v>
      </c>
      <c r="B55" s="120" t="s">
        <v>468</v>
      </c>
      <c r="C55" s="119" t="s">
        <v>469</v>
      </c>
      <c r="D55" s="121">
        <f t="shared" si="57"/>
        <v>431525</v>
      </c>
      <c r="E55" s="121">
        <f t="shared" si="58"/>
        <v>12922</v>
      </c>
      <c r="F55" s="121">
        <v>0</v>
      </c>
      <c r="G55" s="121">
        <v>1432</v>
      </c>
      <c r="H55" s="121">
        <v>0</v>
      </c>
      <c r="I55" s="121">
        <v>0</v>
      </c>
      <c r="J55" s="122" t="s">
        <v>472</v>
      </c>
      <c r="K55" s="121">
        <v>11490</v>
      </c>
      <c r="L55" s="121">
        <v>418603</v>
      </c>
      <c r="M55" s="121">
        <f t="shared" si="59"/>
        <v>119815</v>
      </c>
      <c r="N55" s="121">
        <f t="shared" si="60"/>
        <v>970</v>
      </c>
      <c r="O55" s="121">
        <v>0</v>
      </c>
      <c r="P55" s="121">
        <v>0</v>
      </c>
      <c r="Q55" s="121">
        <v>0</v>
      </c>
      <c r="R55" s="121">
        <v>0</v>
      </c>
      <c r="S55" s="122" t="s">
        <v>472</v>
      </c>
      <c r="T55" s="121">
        <v>970</v>
      </c>
      <c r="U55" s="121">
        <v>118845</v>
      </c>
      <c r="V55" s="121">
        <f t="shared" si="78"/>
        <v>551340</v>
      </c>
      <c r="W55" s="121">
        <f t="shared" si="79"/>
        <v>13892</v>
      </c>
      <c r="X55" s="121">
        <f t="shared" si="80"/>
        <v>0</v>
      </c>
      <c r="Y55" s="121">
        <f t="shared" si="81"/>
        <v>1432</v>
      </c>
      <c r="Z55" s="121">
        <f t="shared" si="82"/>
        <v>0</v>
      </c>
      <c r="AA55" s="121">
        <f t="shared" si="83"/>
        <v>0</v>
      </c>
      <c r="AB55" s="122" t="str">
        <f t="shared" si="61"/>
        <v>-</v>
      </c>
      <c r="AC55" s="121">
        <f t="shared" si="62"/>
        <v>12460</v>
      </c>
      <c r="AD55" s="121">
        <f t="shared" si="63"/>
        <v>537448</v>
      </c>
      <c r="AE55" s="121">
        <f t="shared" si="64"/>
        <v>557</v>
      </c>
      <c r="AF55" s="121">
        <f t="shared" si="65"/>
        <v>557</v>
      </c>
      <c r="AG55" s="121">
        <v>0</v>
      </c>
      <c r="AH55" s="121">
        <v>0</v>
      </c>
      <c r="AI55" s="121">
        <v>0</v>
      </c>
      <c r="AJ55" s="121">
        <v>557</v>
      </c>
      <c r="AK55" s="121">
        <v>0</v>
      </c>
      <c r="AL55" s="121">
        <v>0</v>
      </c>
      <c r="AM55" s="121">
        <f t="shared" si="66"/>
        <v>72423</v>
      </c>
      <c r="AN55" s="121">
        <f t="shared" si="67"/>
        <v>15903</v>
      </c>
      <c r="AO55" s="121">
        <v>15903</v>
      </c>
      <c r="AP55" s="121">
        <v>0</v>
      </c>
      <c r="AQ55" s="121">
        <v>0</v>
      </c>
      <c r="AR55" s="121">
        <v>0</v>
      </c>
      <c r="AS55" s="121">
        <f t="shared" si="68"/>
        <v>29602</v>
      </c>
      <c r="AT55" s="121">
        <v>0</v>
      </c>
      <c r="AU55" s="121">
        <v>0</v>
      </c>
      <c r="AV55" s="121">
        <v>29602</v>
      </c>
      <c r="AW55" s="121">
        <v>0</v>
      </c>
      <c r="AX55" s="121">
        <f t="shared" si="69"/>
        <v>26918</v>
      </c>
      <c r="AY55" s="121">
        <v>26918</v>
      </c>
      <c r="AZ55" s="121">
        <v>0</v>
      </c>
      <c r="BA55" s="121">
        <v>0</v>
      </c>
      <c r="BB55" s="121">
        <v>0</v>
      </c>
      <c r="BC55" s="121">
        <v>355681</v>
      </c>
      <c r="BD55" s="121">
        <v>0</v>
      </c>
      <c r="BE55" s="121">
        <v>2864</v>
      </c>
      <c r="BF55" s="121">
        <f t="shared" si="70"/>
        <v>75844</v>
      </c>
      <c r="BG55" s="121">
        <f t="shared" si="71"/>
        <v>0</v>
      </c>
      <c r="BH55" s="121">
        <f t="shared" si="72"/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 t="shared" si="73"/>
        <v>52804</v>
      </c>
      <c r="BP55" s="121">
        <f t="shared" si="74"/>
        <v>15903</v>
      </c>
      <c r="BQ55" s="121">
        <v>15903</v>
      </c>
      <c r="BR55" s="121">
        <v>0</v>
      </c>
      <c r="BS55" s="121">
        <v>0</v>
      </c>
      <c r="BT55" s="121">
        <v>0</v>
      </c>
      <c r="BU55" s="121">
        <f t="shared" si="75"/>
        <v>26285</v>
      </c>
      <c r="BV55" s="121">
        <v>26026</v>
      </c>
      <c r="BW55" s="121">
        <v>259</v>
      </c>
      <c r="BX55" s="121">
        <v>0</v>
      </c>
      <c r="BY55" s="121">
        <v>0</v>
      </c>
      <c r="BZ55" s="121">
        <f t="shared" si="76"/>
        <v>10616</v>
      </c>
      <c r="CA55" s="121">
        <v>10616</v>
      </c>
      <c r="CB55" s="121">
        <v>0</v>
      </c>
      <c r="CC55" s="121">
        <v>0</v>
      </c>
      <c r="CD55" s="121">
        <v>0</v>
      </c>
      <c r="CE55" s="121">
        <v>67011</v>
      </c>
      <c r="CF55" s="121">
        <v>0</v>
      </c>
      <c r="CG55" s="121">
        <v>0</v>
      </c>
      <c r="CH55" s="121">
        <f t="shared" si="77"/>
        <v>52804</v>
      </c>
      <c r="CI55" s="121">
        <f t="shared" si="84"/>
        <v>557</v>
      </c>
      <c r="CJ55" s="121">
        <f t="shared" si="85"/>
        <v>557</v>
      </c>
      <c r="CK55" s="121">
        <f t="shared" si="86"/>
        <v>0</v>
      </c>
      <c r="CL55" s="121">
        <f t="shared" si="87"/>
        <v>0</v>
      </c>
      <c r="CM55" s="121">
        <f t="shared" si="88"/>
        <v>0</v>
      </c>
      <c r="CN55" s="121">
        <f t="shared" si="89"/>
        <v>557</v>
      </c>
      <c r="CO55" s="121">
        <f t="shared" si="90"/>
        <v>0</v>
      </c>
      <c r="CP55" s="121">
        <f t="shared" si="91"/>
        <v>0</v>
      </c>
      <c r="CQ55" s="121">
        <f t="shared" si="92"/>
        <v>125227</v>
      </c>
      <c r="CR55" s="121">
        <f t="shared" si="93"/>
        <v>31806</v>
      </c>
      <c r="CS55" s="121">
        <f t="shared" si="94"/>
        <v>31806</v>
      </c>
      <c r="CT55" s="121">
        <f t="shared" si="95"/>
        <v>0</v>
      </c>
      <c r="CU55" s="121">
        <f t="shared" si="96"/>
        <v>0</v>
      </c>
      <c r="CV55" s="121">
        <f t="shared" si="97"/>
        <v>0</v>
      </c>
      <c r="CW55" s="121">
        <f t="shared" si="98"/>
        <v>55887</v>
      </c>
      <c r="CX55" s="121">
        <f t="shared" si="99"/>
        <v>26026</v>
      </c>
      <c r="CY55" s="121">
        <f t="shared" si="100"/>
        <v>259</v>
      </c>
      <c r="CZ55" s="121">
        <f t="shared" si="101"/>
        <v>29602</v>
      </c>
      <c r="DA55" s="121">
        <f t="shared" si="102"/>
        <v>0</v>
      </c>
      <c r="DB55" s="121">
        <f t="shared" si="103"/>
        <v>37534</v>
      </c>
      <c r="DC55" s="121">
        <f t="shared" si="104"/>
        <v>37534</v>
      </c>
      <c r="DD55" s="121">
        <f t="shared" si="105"/>
        <v>0</v>
      </c>
      <c r="DE55" s="121">
        <f t="shared" si="106"/>
        <v>0</v>
      </c>
      <c r="DF55" s="121">
        <f t="shared" si="107"/>
        <v>0</v>
      </c>
      <c r="DG55" s="121">
        <f t="shared" si="108"/>
        <v>422692</v>
      </c>
      <c r="DH55" s="121">
        <f t="shared" si="109"/>
        <v>0</v>
      </c>
      <c r="DI55" s="121">
        <f t="shared" si="110"/>
        <v>2864</v>
      </c>
      <c r="DJ55" s="121">
        <f t="shared" si="111"/>
        <v>128648</v>
      </c>
    </row>
    <row r="56" spans="1:114" s="136" customFormat="1" ht="13.5" customHeight="1">
      <c r="A56" s="119" t="s">
        <v>25</v>
      </c>
      <c r="B56" s="120" t="s">
        <v>426</v>
      </c>
      <c r="C56" s="119" t="s">
        <v>427</v>
      </c>
      <c r="D56" s="121">
        <f t="shared" si="57"/>
        <v>280595</v>
      </c>
      <c r="E56" s="121">
        <f t="shared" si="58"/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472</v>
      </c>
      <c r="K56" s="121">
        <v>0</v>
      </c>
      <c r="L56" s="121">
        <v>280595</v>
      </c>
      <c r="M56" s="121">
        <f t="shared" si="59"/>
        <v>69825</v>
      </c>
      <c r="N56" s="121">
        <f t="shared" si="60"/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472</v>
      </c>
      <c r="T56" s="121">
        <v>0</v>
      </c>
      <c r="U56" s="121">
        <v>69825</v>
      </c>
      <c r="V56" s="121">
        <f t="shared" si="78"/>
        <v>350420</v>
      </c>
      <c r="W56" s="121">
        <f t="shared" si="79"/>
        <v>0</v>
      </c>
      <c r="X56" s="121">
        <f t="shared" si="80"/>
        <v>0</v>
      </c>
      <c r="Y56" s="121">
        <f t="shared" si="81"/>
        <v>0</v>
      </c>
      <c r="Z56" s="121">
        <f t="shared" si="82"/>
        <v>0</v>
      </c>
      <c r="AA56" s="121">
        <f t="shared" si="83"/>
        <v>0</v>
      </c>
      <c r="AB56" s="122" t="str">
        <f t="shared" si="61"/>
        <v>-</v>
      </c>
      <c r="AC56" s="121">
        <f t="shared" si="62"/>
        <v>0</v>
      </c>
      <c r="AD56" s="121">
        <f t="shared" si="63"/>
        <v>350420</v>
      </c>
      <c r="AE56" s="121">
        <f t="shared" si="64"/>
        <v>0</v>
      </c>
      <c r="AF56" s="121">
        <f t="shared" si="65"/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 t="shared" si="66"/>
        <v>0</v>
      </c>
      <c r="AN56" s="121">
        <f t="shared" si="67"/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 t="shared" si="68"/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 t="shared" si="69"/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280595</v>
      </c>
      <c r="BD56" s="121">
        <v>0</v>
      </c>
      <c r="BE56" s="121">
        <v>0</v>
      </c>
      <c r="BF56" s="121">
        <f t="shared" si="70"/>
        <v>0</v>
      </c>
      <c r="BG56" s="121">
        <f t="shared" si="71"/>
        <v>0</v>
      </c>
      <c r="BH56" s="121">
        <f t="shared" si="72"/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 t="shared" si="73"/>
        <v>0</v>
      </c>
      <c r="BP56" s="121">
        <f t="shared" si="74"/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 t="shared" si="75"/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 t="shared" si="76"/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69825</v>
      </c>
      <c r="CF56" s="121">
        <v>0</v>
      </c>
      <c r="CG56" s="121">
        <v>0</v>
      </c>
      <c r="CH56" s="121">
        <f t="shared" si="77"/>
        <v>0</v>
      </c>
      <c r="CI56" s="121">
        <f t="shared" si="84"/>
        <v>0</v>
      </c>
      <c r="CJ56" s="121">
        <f t="shared" si="85"/>
        <v>0</v>
      </c>
      <c r="CK56" s="121">
        <f t="shared" si="86"/>
        <v>0</v>
      </c>
      <c r="CL56" s="121">
        <f t="shared" si="87"/>
        <v>0</v>
      </c>
      <c r="CM56" s="121">
        <f t="shared" si="88"/>
        <v>0</v>
      </c>
      <c r="CN56" s="121">
        <f t="shared" si="89"/>
        <v>0</v>
      </c>
      <c r="CO56" s="121">
        <f t="shared" si="90"/>
        <v>0</v>
      </c>
      <c r="CP56" s="121">
        <f t="shared" si="91"/>
        <v>0</v>
      </c>
      <c r="CQ56" s="121">
        <f t="shared" si="92"/>
        <v>0</v>
      </c>
      <c r="CR56" s="121">
        <f t="shared" si="93"/>
        <v>0</v>
      </c>
      <c r="CS56" s="121">
        <f t="shared" si="94"/>
        <v>0</v>
      </c>
      <c r="CT56" s="121">
        <f t="shared" si="95"/>
        <v>0</v>
      </c>
      <c r="CU56" s="121">
        <f t="shared" si="96"/>
        <v>0</v>
      </c>
      <c r="CV56" s="121">
        <f t="shared" si="97"/>
        <v>0</v>
      </c>
      <c r="CW56" s="121">
        <f t="shared" si="98"/>
        <v>0</v>
      </c>
      <c r="CX56" s="121">
        <f t="shared" si="99"/>
        <v>0</v>
      </c>
      <c r="CY56" s="121">
        <f t="shared" si="100"/>
        <v>0</v>
      </c>
      <c r="CZ56" s="121">
        <f t="shared" si="101"/>
        <v>0</v>
      </c>
      <c r="DA56" s="121">
        <f t="shared" si="102"/>
        <v>0</v>
      </c>
      <c r="DB56" s="121">
        <f t="shared" si="103"/>
        <v>0</v>
      </c>
      <c r="DC56" s="121">
        <f t="shared" si="104"/>
        <v>0</v>
      </c>
      <c r="DD56" s="121">
        <f t="shared" si="105"/>
        <v>0</v>
      </c>
      <c r="DE56" s="121">
        <f t="shared" si="106"/>
        <v>0</v>
      </c>
      <c r="DF56" s="121">
        <f t="shared" si="107"/>
        <v>0</v>
      </c>
      <c r="DG56" s="121">
        <f t="shared" si="108"/>
        <v>350420</v>
      </c>
      <c r="DH56" s="121">
        <f t="shared" si="109"/>
        <v>0</v>
      </c>
      <c r="DI56" s="121">
        <f t="shared" si="110"/>
        <v>0</v>
      </c>
      <c r="DJ56" s="121">
        <f t="shared" si="111"/>
        <v>0</v>
      </c>
    </row>
    <row r="57" spans="1:114" s="136" customFormat="1" ht="13.5" customHeight="1">
      <c r="A57" s="119" t="s">
        <v>25</v>
      </c>
      <c r="B57" s="120" t="s">
        <v>414</v>
      </c>
      <c r="C57" s="119" t="s">
        <v>415</v>
      </c>
      <c r="D57" s="121">
        <f t="shared" si="57"/>
        <v>606964</v>
      </c>
      <c r="E57" s="121">
        <f t="shared" si="58"/>
        <v>17676</v>
      </c>
      <c r="F57" s="121">
        <v>0</v>
      </c>
      <c r="G57" s="121">
        <v>0</v>
      </c>
      <c r="H57" s="121">
        <v>0</v>
      </c>
      <c r="I57" s="121">
        <v>3</v>
      </c>
      <c r="J57" s="122" t="s">
        <v>472</v>
      </c>
      <c r="K57" s="121">
        <v>17673</v>
      </c>
      <c r="L57" s="121">
        <v>589288</v>
      </c>
      <c r="M57" s="121">
        <f t="shared" si="59"/>
        <v>105483</v>
      </c>
      <c r="N57" s="121">
        <f t="shared" si="60"/>
        <v>11850</v>
      </c>
      <c r="O57" s="121">
        <v>2461</v>
      </c>
      <c r="P57" s="121">
        <v>2225</v>
      </c>
      <c r="Q57" s="121">
        <v>0</v>
      </c>
      <c r="R57" s="121">
        <v>7164</v>
      </c>
      <c r="S57" s="122" t="s">
        <v>472</v>
      </c>
      <c r="T57" s="121">
        <v>0</v>
      </c>
      <c r="U57" s="121">
        <v>93633</v>
      </c>
      <c r="V57" s="121">
        <f t="shared" si="78"/>
        <v>712447</v>
      </c>
      <c r="W57" s="121">
        <f t="shared" si="79"/>
        <v>29526</v>
      </c>
      <c r="X57" s="121">
        <f t="shared" si="80"/>
        <v>2461</v>
      </c>
      <c r="Y57" s="121">
        <f t="shared" si="81"/>
        <v>2225</v>
      </c>
      <c r="Z57" s="121">
        <f t="shared" si="82"/>
        <v>0</v>
      </c>
      <c r="AA57" s="121">
        <f t="shared" si="83"/>
        <v>7167</v>
      </c>
      <c r="AB57" s="122" t="str">
        <f t="shared" si="61"/>
        <v>-</v>
      </c>
      <c r="AC57" s="121">
        <f t="shared" si="62"/>
        <v>17673</v>
      </c>
      <c r="AD57" s="121">
        <f t="shared" si="63"/>
        <v>682921</v>
      </c>
      <c r="AE57" s="121">
        <f t="shared" si="64"/>
        <v>0</v>
      </c>
      <c r="AF57" s="121">
        <f t="shared" si="65"/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 t="shared" si="66"/>
        <v>207246</v>
      </c>
      <c r="AN57" s="121">
        <f t="shared" si="67"/>
        <v>18580</v>
      </c>
      <c r="AO57" s="121">
        <v>18580</v>
      </c>
      <c r="AP57" s="121">
        <v>0</v>
      </c>
      <c r="AQ57" s="121">
        <v>0</v>
      </c>
      <c r="AR57" s="121">
        <v>0</v>
      </c>
      <c r="AS57" s="121">
        <f t="shared" si="68"/>
        <v>3597</v>
      </c>
      <c r="AT57" s="121">
        <v>0</v>
      </c>
      <c r="AU57" s="121">
        <v>0</v>
      </c>
      <c r="AV57" s="121">
        <v>3597</v>
      </c>
      <c r="AW57" s="121">
        <v>0</v>
      </c>
      <c r="AX57" s="121">
        <f t="shared" si="69"/>
        <v>185069</v>
      </c>
      <c r="AY57" s="121">
        <v>137640</v>
      </c>
      <c r="AZ57" s="121">
        <v>42472</v>
      </c>
      <c r="BA57" s="121">
        <v>4726</v>
      </c>
      <c r="BB57" s="121">
        <v>231</v>
      </c>
      <c r="BC57" s="121">
        <v>391012</v>
      </c>
      <c r="BD57" s="121">
        <v>0</v>
      </c>
      <c r="BE57" s="121">
        <v>8706</v>
      </c>
      <c r="BF57" s="121">
        <f t="shared" si="70"/>
        <v>215952</v>
      </c>
      <c r="BG57" s="121">
        <f t="shared" si="71"/>
        <v>0</v>
      </c>
      <c r="BH57" s="121">
        <f t="shared" si="72"/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 t="shared" si="73"/>
        <v>34189</v>
      </c>
      <c r="BP57" s="121">
        <f t="shared" si="74"/>
        <v>11314</v>
      </c>
      <c r="BQ57" s="121">
        <v>11314</v>
      </c>
      <c r="BR57" s="121">
        <v>0</v>
      </c>
      <c r="BS57" s="121">
        <v>0</v>
      </c>
      <c r="BT57" s="121">
        <v>0</v>
      </c>
      <c r="BU57" s="121">
        <f t="shared" si="75"/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 t="shared" si="76"/>
        <v>22875</v>
      </c>
      <c r="CA57" s="121">
        <v>22875</v>
      </c>
      <c r="CB57" s="121">
        <v>0</v>
      </c>
      <c r="CC57" s="121">
        <v>0</v>
      </c>
      <c r="CD57" s="121">
        <v>0</v>
      </c>
      <c r="CE57" s="121">
        <v>59854</v>
      </c>
      <c r="CF57" s="121">
        <v>0</v>
      </c>
      <c r="CG57" s="121">
        <v>11440</v>
      </c>
      <c r="CH57" s="121">
        <f t="shared" si="77"/>
        <v>45629</v>
      </c>
      <c r="CI57" s="121">
        <f t="shared" si="84"/>
        <v>0</v>
      </c>
      <c r="CJ57" s="121">
        <f t="shared" si="85"/>
        <v>0</v>
      </c>
      <c r="CK57" s="121">
        <f t="shared" si="86"/>
        <v>0</v>
      </c>
      <c r="CL57" s="121">
        <f t="shared" si="87"/>
        <v>0</v>
      </c>
      <c r="CM57" s="121">
        <f t="shared" si="88"/>
        <v>0</v>
      </c>
      <c r="CN57" s="121">
        <f t="shared" si="89"/>
        <v>0</v>
      </c>
      <c r="CO57" s="121">
        <f t="shared" si="90"/>
        <v>0</v>
      </c>
      <c r="CP57" s="121">
        <f t="shared" si="91"/>
        <v>0</v>
      </c>
      <c r="CQ57" s="121">
        <f t="shared" si="92"/>
        <v>241435</v>
      </c>
      <c r="CR57" s="121">
        <f t="shared" si="93"/>
        <v>29894</v>
      </c>
      <c r="CS57" s="121">
        <f t="shared" si="94"/>
        <v>29894</v>
      </c>
      <c r="CT57" s="121">
        <f t="shared" si="95"/>
        <v>0</v>
      </c>
      <c r="CU57" s="121">
        <f t="shared" si="96"/>
        <v>0</v>
      </c>
      <c r="CV57" s="121">
        <f t="shared" si="97"/>
        <v>0</v>
      </c>
      <c r="CW57" s="121">
        <f t="shared" si="98"/>
        <v>3597</v>
      </c>
      <c r="CX57" s="121">
        <f t="shared" si="99"/>
        <v>0</v>
      </c>
      <c r="CY57" s="121">
        <f t="shared" si="100"/>
        <v>0</v>
      </c>
      <c r="CZ57" s="121">
        <f t="shared" si="101"/>
        <v>3597</v>
      </c>
      <c r="DA57" s="121">
        <f t="shared" si="102"/>
        <v>0</v>
      </c>
      <c r="DB57" s="121">
        <f t="shared" si="103"/>
        <v>207944</v>
      </c>
      <c r="DC57" s="121">
        <f t="shared" si="104"/>
        <v>160515</v>
      </c>
      <c r="DD57" s="121">
        <f t="shared" si="105"/>
        <v>42472</v>
      </c>
      <c r="DE57" s="121">
        <f t="shared" si="106"/>
        <v>4726</v>
      </c>
      <c r="DF57" s="121">
        <f t="shared" si="107"/>
        <v>231</v>
      </c>
      <c r="DG57" s="121">
        <f t="shared" si="108"/>
        <v>450866</v>
      </c>
      <c r="DH57" s="121">
        <f t="shared" si="109"/>
        <v>0</v>
      </c>
      <c r="DI57" s="121">
        <f t="shared" si="110"/>
        <v>20146</v>
      </c>
      <c r="DJ57" s="121">
        <f t="shared" si="111"/>
        <v>261581</v>
      </c>
    </row>
    <row r="58" spans="1:114" s="136" customFormat="1" ht="13.5" customHeight="1">
      <c r="A58" s="119" t="s">
        <v>25</v>
      </c>
      <c r="B58" s="120" t="s">
        <v>394</v>
      </c>
      <c r="C58" s="119" t="s">
        <v>395</v>
      </c>
      <c r="D58" s="121">
        <f t="shared" si="57"/>
        <v>479428</v>
      </c>
      <c r="E58" s="121">
        <f t="shared" si="58"/>
        <v>83452</v>
      </c>
      <c r="F58" s="121">
        <v>0</v>
      </c>
      <c r="G58" s="121">
        <v>0</v>
      </c>
      <c r="H58" s="121">
        <v>0</v>
      </c>
      <c r="I58" s="121">
        <v>78229</v>
      </c>
      <c r="J58" s="122" t="s">
        <v>472</v>
      </c>
      <c r="K58" s="121">
        <v>5223</v>
      </c>
      <c r="L58" s="121">
        <v>395976</v>
      </c>
      <c r="M58" s="121">
        <f t="shared" si="59"/>
        <v>44672</v>
      </c>
      <c r="N58" s="121">
        <f t="shared" si="60"/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472</v>
      </c>
      <c r="T58" s="121">
        <v>0</v>
      </c>
      <c r="U58" s="121">
        <v>44672</v>
      </c>
      <c r="V58" s="121">
        <f t="shared" si="78"/>
        <v>524100</v>
      </c>
      <c r="W58" s="121">
        <f t="shared" si="79"/>
        <v>83452</v>
      </c>
      <c r="X58" s="121">
        <f t="shared" si="80"/>
        <v>0</v>
      </c>
      <c r="Y58" s="121">
        <f t="shared" si="81"/>
        <v>0</v>
      </c>
      <c r="Z58" s="121">
        <f t="shared" si="82"/>
        <v>0</v>
      </c>
      <c r="AA58" s="121">
        <f t="shared" si="83"/>
        <v>78229</v>
      </c>
      <c r="AB58" s="122" t="str">
        <f t="shared" si="61"/>
        <v>-</v>
      </c>
      <c r="AC58" s="121">
        <f t="shared" si="62"/>
        <v>5223</v>
      </c>
      <c r="AD58" s="121">
        <f t="shared" si="63"/>
        <v>440648</v>
      </c>
      <c r="AE58" s="121">
        <f t="shared" si="64"/>
        <v>0</v>
      </c>
      <c r="AF58" s="121">
        <f t="shared" si="65"/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 t="shared" si="66"/>
        <v>342067</v>
      </c>
      <c r="AN58" s="121">
        <f t="shared" si="67"/>
        <v>31257</v>
      </c>
      <c r="AO58" s="121">
        <v>31257</v>
      </c>
      <c r="AP58" s="121">
        <v>0</v>
      </c>
      <c r="AQ58" s="121">
        <v>0</v>
      </c>
      <c r="AR58" s="121">
        <v>0</v>
      </c>
      <c r="AS58" s="121">
        <f t="shared" si="68"/>
        <v>14178</v>
      </c>
      <c r="AT58" s="121">
        <v>12285</v>
      </c>
      <c r="AU58" s="121">
        <v>240</v>
      </c>
      <c r="AV58" s="121">
        <v>1653</v>
      </c>
      <c r="AW58" s="121">
        <v>0</v>
      </c>
      <c r="AX58" s="121">
        <f t="shared" si="69"/>
        <v>296632</v>
      </c>
      <c r="AY58" s="121">
        <v>116590</v>
      </c>
      <c r="AZ58" s="121">
        <v>141064</v>
      </c>
      <c r="BA58" s="121">
        <v>29358</v>
      </c>
      <c r="BB58" s="121">
        <v>9620</v>
      </c>
      <c r="BC58" s="121">
        <v>0</v>
      </c>
      <c r="BD58" s="121">
        <v>0</v>
      </c>
      <c r="BE58" s="121">
        <v>137361</v>
      </c>
      <c r="BF58" s="121">
        <f t="shared" si="70"/>
        <v>479428</v>
      </c>
      <c r="BG58" s="121">
        <f t="shared" si="71"/>
        <v>0</v>
      </c>
      <c r="BH58" s="121">
        <f t="shared" si="72"/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 t="shared" si="73"/>
        <v>0</v>
      </c>
      <c r="BP58" s="121">
        <f t="shared" si="74"/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 t="shared" si="75"/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 t="shared" si="76"/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44672</v>
      </c>
      <c r="CF58" s="121">
        <v>0</v>
      </c>
      <c r="CG58" s="121">
        <v>0</v>
      </c>
      <c r="CH58" s="121">
        <f t="shared" si="77"/>
        <v>0</v>
      </c>
      <c r="CI58" s="121">
        <f t="shared" si="84"/>
        <v>0</v>
      </c>
      <c r="CJ58" s="121">
        <f t="shared" si="85"/>
        <v>0</v>
      </c>
      <c r="CK58" s="121">
        <f t="shared" si="86"/>
        <v>0</v>
      </c>
      <c r="CL58" s="121">
        <f t="shared" si="87"/>
        <v>0</v>
      </c>
      <c r="CM58" s="121">
        <f t="shared" si="88"/>
        <v>0</v>
      </c>
      <c r="CN58" s="121">
        <f t="shared" si="89"/>
        <v>0</v>
      </c>
      <c r="CO58" s="121">
        <f t="shared" si="90"/>
        <v>0</v>
      </c>
      <c r="CP58" s="121">
        <f t="shared" si="91"/>
        <v>0</v>
      </c>
      <c r="CQ58" s="121">
        <f t="shared" si="92"/>
        <v>342067</v>
      </c>
      <c r="CR58" s="121">
        <f t="shared" si="93"/>
        <v>31257</v>
      </c>
      <c r="CS58" s="121">
        <f t="shared" si="94"/>
        <v>31257</v>
      </c>
      <c r="CT58" s="121">
        <f t="shared" si="95"/>
        <v>0</v>
      </c>
      <c r="CU58" s="121">
        <f t="shared" si="96"/>
        <v>0</v>
      </c>
      <c r="CV58" s="121">
        <f t="shared" si="97"/>
        <v>0</v>
      </c>
      <c r="CW58" s="121">
        <f t="shared" si="98"/>
        <v>14178</v>
      </c>
      <c r="CX58" s="121">
        <f t="shared" si="99"/>
        <v>12285</v>
      </c>
      <c r="CY58" s="121">
        <f t="shared" si="100"/>
        <v>240</v>
      </c>
      <c r="CZ58" s="121">
        <f t="shared" si="101"/>
        <v>1653</v>
      </c>
      <c r="DA58" s="121">
        <f t="shared" si="102"/>
        <v>0</v>
      </c>
      <c r="DB58" s="121">
        <f t="shared" si="103"/>
        <v>296632</v>
      </c>
      <c r="DC58" s="121">
        <f t="shared" si="104"/>
        <v>116590</v>
      </c>
      <c r="DD58" s="121">
        <f t="shared" si="105"/>
        <v>141064</v>
      </c>
      <c r="DE58" s="121">
        <f t="shared" si="106"/>
        <v>29358</v>
      </c>
      <c r="DF58" s="121">
        <f t="shared" si="107"/>
        <v>9620</v>
      </c>
      <c r="DG58" s="121">
        <f t="shared" si="108"/>
        <v>44672</v>
      </c>
      <c r="DH58" s="121">
        <f t="shared" si="109"/>
        <v>0</v>
      </c>
      <c r="DI58" s="121">
        <f t="shared" si="110"/>
        <v>137361</v>
      </c>
      <c r="DJ58" s="121">
        <f t="shared" si="111"/>
        <v>479428</v>
      </c>
    </row>
    <row r="59" spans="1:114" s="136" customFormat="1" ht="13.5" customHeight="1">
      <c r="A59" s="119" t="s">
        <v>25</v>
      </c>
      <c r="B59" s="120" t="s">
        <v>434</v>
      </c>
      <c r="C59" s="119" t="s">
        <v>435</v>
      </c>
      <c r="D59" s="121">
        <f t="shared" si="57"/>
        <v>110608</v>
      </c>
      <c r="E59" s="121">
        <f t="shared" si="58"/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472</v>
      </c>
      <c r="K59" s="121">
        <v>0</v>
      </c>
      <c r="L59" s="121">
        <v>110608</v>
      </c>
      <c r="M59" s="121">
        <f t="shared" si="59"/>
        <v>56172</v>
      </c>
      <c r="N59" s="121">
        <f t="shared" si="60"/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472</v>
      </c>
      <c r="T59" s="121">
        <v>0</v>
      </c>
      <c r="U59" s="121">
        <v>56172</v>
      </c>
      <c r="V59" s="121">
        <f t="shared" si="78"/>
        <v>166780</v>
      </c>
      <c r="W59" s="121">
        <f t="shared" si="79"/>
        <v>0</v>
      </c>
      <c r="X59" s="121">
        <f t="shared" si="80"/>
        <v>0</v>
      </c>
      <c r="Y59" s="121">
        <f t="shared" si="81"/>
        <v>0</v>
      </c>
      <c r="Z59" s="121">
        <f t="shared" si="82"/>
        <v>0</v>
      </c>
      <c r="AA59" s="121">
        <f t="shared" si="83"/>
        <v>0</v>
      </c>
      <c r="AB59" s="122" t="str">
        <f t="shared" si="61"/>
        <v>-</v>
      </c>
      <c r="AC59" s="121">
        <f t="shared" si="62"/>
        <v>0</v>
      </c>
      <c r="AD59" s="121">
        <f t="shared" si="63"/>
        <v>166780</v>
      </c>
      <c r="AE59" s="121">
        <f t="shared" si="64"/>
        <v>0</v>
      </c>
      <c r="AF59" s="121">
        <f t="shared" si="65"/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 t="shared" si="66"/>
        <v>0</v>
      </c>
      <c r="AN59" s="121">
        <f t="shared" si="67"/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 t="shared" si="68"/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 t="shared" si="69"/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110608</v>
      </c>
      <c r="BD59" s="121">
        <v>0</v>
      </c>
      <c r="BE59" s="121">
        <v>0</v>
      </c>
      <c r="BF59" s="121">
        <f t="shared" si="70"/>
        <v>0</v>
      </c>
      <c r="BG59" s="121">
        <f t="shared" si="71"/>
        <v>0</v>
      </c>
      <c r="BH59" s="121">
        <f t="shared" si="72"/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3016</v>
      </c>
      <c r="BO59" s="121">
        <f t="shared" si="73"/>
        <v>0</v>
      </c>
      <c r="BP59" s="121">
        <f t="shared" si="74"/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 t="shared" si="75"/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 t="shared" si="76"/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53156</v>
      </c>
      <c r="CF59" s="121">
        <v>0</v>
      </c>
      <c r="CG59" s="121">
        <v>0</v>
      </c>
      <c r="CH59" s="121">
        <f t="shared" si="77"/>
        <v>0</v>
      </c>
      <c r="CI59" s="121">
        <f t="shared" si="84"/>
        <v>0</v>
      </c>
      <c r="CJ59" s="121">
        <f t="shared" si="85"/>
        <v>0</v>
      </c>
      <c r="CK59" s="121">
        <f t="shared" si="86"/>
        <v>0</v>
      </c>
      <c r="CL59" s="121">
        <f t="shared" si="87"/>
        <v>0</v>
      </c>
      <c r="CM59" s="121">
        <f t="shared" si="88"/>
        <v>0</v>
      </c>
      <c r="CN59" s="121">
        <f t="shared" si="89"/>
        <v>0</v>
      </c>
      <c r="CO59" s="121">
        <f t="shared" si="90"/>
        <v>0</v>
      </c>
      <c r="CP59" s="121">
        <f t="shared" si="91"/>
        <v>3016</v>
      </c>
      <c r="CQ59" s="121">
        <f t="shared" si="92"/>
        <v>0</v>
      </c>
      <c r="CR59" s="121">
        <f t="shared" si="93"/>
        <v>0</v>
      </c>
      <c r="CS59" s="121">
        <f t="shared" si="94"/>
        <v>0</v>
      </c>
      <c r="CT59" s="121">
        <f t="shared" si="95"/>
        <v>0</v>
      </c>
      <c r="CU59" s="121">
        <f t="shared" si="96"/>
        <v>0</v>
      </c>
      <c r="CV59" s="121">
        <f t="shared" si="97"/>
        <v>0</v>
      </c>
      <c r="CW59" s="121">
        <f t="shared" si="98"/>
        <v>0</v>
      </c>
      <c r="CX59" s="121">
        <f t="shared" si="99"/>
        <v>0</v>
      </c>
      <c r="CY59" s="121">
        <f t="shared" si="100"/>
        <v>0</v>
      </c>
      <c r="CZ59" s="121">
        <f t="shared" si="101"/>
        <v>0</v>
      </c>
      <c r="DA59" s="121">
        <f t="shared" si="102"/>
        <v>0</v>
      </c>
      <c r="DB59" s="121">
        <f t="shared" si="103"/>
        <v>0</v>
      </c>
      <c r="DC59" s="121">
        <f t="shared" si="104"/>
        <v>0</v>
      </c>
      <c r="DD59" s="121">
        <f t="shared" si="105"/>
        <v>0</v>
      </c>
      <c r="DE59" s="121">
        <f t="shared" si="106"/>
        <v>0</v>
      </c>
      <c r="DF59" s="121">
        <f t="shared" si="107"/>
        <v>0</v>
      </c>
      <c r="DG59" s="121">
        <f t="shared" si="108"/>
        <v>163764</v>
      </c>
      <c r="DH59" s="121">
        <f t="shared" si="109"/>
        <v>0</v>
      </c>
      <c r="DI59" s="121">
        <f t="shared" si="110"/>
        <v>0</v>
      </c>
      <c r="DJ59" s="121">
        <f t="shared" si="111"/>
        <v>0</v>
      </c>
    </row>
    <row r="60" spans="1:114" s="136" customFormat="1" ht="13.5" customHeight="1">
      <c r="A60" s="119" t="s">
        <v>25</v>
      </c>
      <c r="B60" s="120" t="s">
        <v>350</v>
      </c>
      <c r="C60" s="119" t="s">
        <v>351</v>
      </c>
      <c r="D60" s="121">
        <f t="shared" si="57"/>
        <v>74020</v>
      </c>
      <c r="E60" s="121">
        <f t="shared" si="58"/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472</v>
      </c>
      <c r="K60" s="121">
        <v>0</v>
      </c>
      <c r="L60" s="121">
        <v>74020</v>
      </c>
      <c r="M60" s="121">
        <f t="shared" si="59"/>
        <v>12269</v>
      </c>
      <c r="N60" s="121">
        <f t="shared" si="60"/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472</v>
      </c>
      <c r="T60" s="121">
        <v>0</v>
      </c>
      <c r="U60" s="121">
        <v>12269</v>
      </c>
      <c r="V60" s="121">
        <f t="shared" si="78"/>
        <v>86289</v>
      </c>
      <c r="W60" s="121">
        <f t="shared" si="79"/>
        <v>0</v>
      </c>
      <c r="X60" s="121">
        <f t="shared" si="80"/>
        <v>0</v>
      </c>
      <c r="Y60" s="121">
        <f t="shared" si="81"/>
        <v>0</v>
      </c>
      <c r="Z60" s="121">
        <f t="shared" si="82"/>
        <v>0</v>
      </c>
      <c r="AA60" s="121">
        <f t="shared" si="83"/>
        <v>0</v>
      </c>
      <c r="AB60" s="122" t="str">
        <f t="shared" si="61"/>
        <v>-</v>
      </c>
      <c r="AC60" s="121">
        <f t="shared" si="62"/>
        <v>0</v>
      </c>
      <c r="AD60" s="121">
        <f t="shared" si="63"/>
        <v>86289</v>
      </c>
      <c r="AE60" s="121">
        <f t="shared" si="64"/>
        <v>0</v>
      </c>
      <c r="AF60" s="121">
        <f t="shared" si="65"/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 t="shared" si="66"/>
        <v>379</v>
      </c>
      <c r="AN60" s="121">
        <f t="shared" si="67"/>
        <v>379</v>
      </c>
      <c r="AO60" s="121">
        <v>379</v>
      </c>
      <c r="AP60" s="121">
        <v>0</v>
      </c>
      <c r="AQ60" s="121">
        <v>0</v>
      </c>
      <c r="AR60" s="121">
        <v>0</v>
      </c>
      <c r="AS60" s="121">
        <f t="shared" si="68"/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 t="shared" si="69"/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73641</v>
      </c>
      <c r="BD60" s="121">
        <v>0</v>
      </c>
      <c r="BE60" s="121">
        <v>0</v>
      </c>
      <c r="BF60" s="121">
        <f t="shared" si="70"/>
        <v>379</v>
      </c>
      <c r="BG60" s="121">
        <f t="shared" si="71"/>
        <v>0</v>
      </c>
      <c r="BH60" s="121">
        <f t="shared" si="72"/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1073</v>
      </c>
      <c r="BO60" s="121">
        <f t="shared" si="73"/>
        <v>379</v>
      </c>
      <c r="BP60" s="121">
        <f t="shared" si="74"/>
        <v>379</v>
      </c>
      <c r="BQ60" s="121">
        <v>379</v>
      </c>
      <c r="BR60" s="121">
        <v>0</v>
      </c>
      <c r="BS60" s="121">
        <v>0</v>
      </c>
      <c r="BT60" s="121">
        <v>0</v>
      </c>
      <c r="BU60" s="121">
        <f t="shared" si="75"/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 t="shared" si="76"/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10817</v>
      </c>
      <c r="CF60" s="121">
        <v>0</v>
      </c>
      <c r="CG60" s="121">
        <v>0</v>
      </c>
      <c r="CH60" s="121">
        <f t="shared" si="77"/>
        <v>379</v>
      </c>
      <c r="CI60" s="121">
        <f t="shared" si="84"/>
        <v>0</v>
      </c>
      <c r="CJ60" s="121">
        <f t="shared" si="85"/>
        <v>0</v>
      </c>
      <c r="CK60" s="121">
        <f t="shared" si="86"/>
        <v>0</v>
      </c>
      <c r="CL60" s="121">
        <f t="shared" si="87"/>
        <v>0</v>
      </c>
      <c r="CM60" s="121">
        <f t="shared" si="88"/>
        <v>0</v>
      </c>
      <c r="CN60" s="121">
        <f t="shared" si="89"/>
        <v>0</v>
      </c>
      <c r="CO60" s="121">
        <f t="shared" si="90"/>
        <v>0</v>
      </c>
      <c r="CP60" s="121">
        <f t="shared" si="91"/>
        <v>1073</v>
      </c>
      <c r="CQ60" s="121">
        <f t="shared" si="92"/>
        <v>758</v>
      </c>
      <c r="CR60" s="121">
        <f t="shared" si="93"/>
        <v>758</v>
      </c>
      <c r="CS60" s="121">
        <f t="shared" si="94"/>
        <v>758</v>
      </c>
      <c r="CT60" s="121">
        <f t="shared" si="95"/>
        <v>0</v>
      </c>
      <c r="CU60" s="121">
        <f t="shared" si="96"/>
        <v>0</v>
      </c>
      <c r="CV60" s="121">
        <f t="shared" si="97"/>
        <v>0</v>
      </c>
      <c r="CW60" s="121">
        <f t="shared" si="98"/>
        <v>0</v>
      </c>
      <c r="CX60" s="121">
        <f t="shared" si="99"/>
        <v>0</v>
      </c>
      <c r="CY60" s="121">
        <f t="shared" si="100"/>
        <v>0</v>
      </c>
      <c r="CZ60" s="121">
        <f t="shared" si="101"/>
        <v>0</v>
      </c>
      <c r="DA60" s="121">
        <f t="shared" si="102"/>
        <v>0</v>
      </c>
      <c r="DB60" s="121">
        <f t="shared" si="103"/>
        <v>0</v>
      </c>
      <c r="DC60" s="121">
        <f t="shared" si="104"/>
        <v>0</v>
      </c>
      <c r="DD60" s="121">
        <f t="shared" si="105"/>
        <v>0</v>
      </c>
      <c r="DE60" s="121">
        <f t="shared" si="106"/>
        <v>0</v>
      </c>
      <c r="DF60" s="121">
        <f t="shared" si="107"/>
        <v>0</v>
      </c>
      <c r="DG60" s="121">
        <f t="shared" si="108"/>
        <v>84458</v>
      </c>
      <c r="DH60" s="121">
        <f t="shared" si="109"/>
        <v>0</v>
      </c>
      <c r="DI60" s="121">
        <f t="shared" si="110"/>
        <v>0</v>
      </c>
      <c r="DJ60" s="121">
        <f t="shared" si="111"/>
        <v>758</v>
      </c>
    </row>
    <row r="61" spans="1:114" s="136" customFormat="1" ht="13.5" customHeight="1">
      <c r="A61" s="119" t="s">
        <v>25</v>
      </c>
      <c r="B61" s="120" t="s">
        <v>420</v>
      </c>
      <c r="C61" s="119" t="s">
        <v>421</v>
      </c>
      <c r="D61" s="121">
        <f t="shared" si="57"/>
        <v>25060</v>
      </c>
      <c r="E61" s="121">
        <f t="shared" si="58"/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472</v>
      </c>
      <c r="K61" s="121">
        <v>0</v>
      </c>
      <c r="L61" s="121">
        <v>25060</v>
      </c>
      <c r="M61" s="121">
        <f t="shared" si="59"/>
        <v>17488</v>
      </c>
      <c r="N61" s="121">
        <f t="shared" si="60"/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472</v>
      </c>
      <c r="T61" s="121">
        <v>0</v>
      </c>
      <c r="U61" s="121">
        <v>17488</v>
      </c>
      <c r="V61" s="121">
        <f t="shared" si="78"/>
        <v>42548</v>
      </c>
      <c r="W61" s="121">
        <f t="shared" si="79"/>
        <v>0</v>
      </c>
      <c r="X61" s="121">
        <f t="shared" si="80"/>
        <v>0</v>
      </c>
      <c r="Y61" s="121">
        <f t="shared" si="81"/>
        <v>0</v>
      </c>
      <c r="Z61" s="121">
        <f t="shared" si="82"/>
        <v>0</v>
      </c>
      <c r="AA61" s="121">
        <f t="shared" si="83"/>
        <v>0</v>
      </c>
      <c r="AB61" s="122" t="str">
        <f t="shared" si="61"/>
        <v>-</v>
      </c>
      <c r="AC61" s="121">
        <f t="shared" si="62"/>
        <v>0</v>
      </c>
      <c r="AD61" s="121">
        <f t="shared" si="63"/>
        <v>42548</v>
      </c>
      <c r="AE61" s="121">
        <f t="shared" si="64"/>
        <v>0</v>
      </c>
      <c r="AF61" s="121">
        <f t="shared" si="65"/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 t="shared" si="66"/>
        <v>0</v>
      </c>
      <c r="AN61" s="121">
        <f t="shared" si="67"/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 t="shared" si="68"/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 t="shared" si="69"/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25060</v>
      </c>
      <c r="BD61" s="121">
        <v>0</v>
      </c>
      <c r="BE61" s="121">
        <v>0</v>
      </c>
      <c r="BF61" s="121">
        <f t="shared" si="70"/>
        <v>0</v>
      </c>
      <c r="BG61" s="121">
        <f t="shared" si="71"/>
        <v>0</v>
      </c>
      <c r="BH61" s="121">
        <f t="shared" si="72"/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684</v>
      </c>
      <c r="BO61" s="121">
        <f t="shared" si="73"/>
        <v>0</v>
      </c>
      <c r="BP61" s="121">
        <f t="shared" si="74"/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 t="shared" si="75"/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 t="shared" si="76"/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16804</v>
      </c>
      <c r="CF61" s="121">
        <v>0</v>
      </c>
      <c r="CG61" s="121">
        <v>0</v>
      </c>
      <c r="CH61" s="121">
        <f t="shared" si="77"/>
        <v>0</v>
      </c>
      <c r="CI61" s="121">
        <f t="shared" si="84"/>
        <v>0</v>
      </c>
      <c r="CJ61" s="121">
        <f t="shared" si="85"/>
        <v>0</v>
      </c>
      <c r="CK61" s="121">
        <f t="shared" si="86"/>
        <v>0</v>
      </c>
      <c r="CL61" s="121">
        <f t="shared" si="87"/>
        <v>0</v>
      </c>
      <c r="CM61" s="121">
        <f t="shared" si="88"/>
        <v>0</v>
      </c>
      <c r="CN61" s="121">
        <f t="shared" si="89"/>
        <v>0</v>
      </c>
      <c r="CO61" s="121">
        <f t="shared" si="90"/>
        <v>0</v>
      </c>
      <c r="CP61" s="121">
        <f t="shared" si="91"/>
        <v>684</v>
      </c>
      <c r="CQ61" s="121">
        <f t="shared" si="92"/>
        <v>0</v>
      </c>
      <c r="CR61" s="121">
        <f t="shared" si="93"/>
        <v>0</v>
      </c>
      <c r="CS61" s="121">
        <f t="shared" si="94"/>
        <v>0</v>
      </c>
      <c r="CT61" s="121">
        <f t="shared" si="95"/>
        <v>0</v>
      </c>
      <c r="CU61" s="121">
        <f t="shared" si="96"/>
        <v>0</v>
      </c>
      <c r="CV61" s="121">
        <f t="shared" si="97"/>
        <v>0</v>
      </c>
      <c r="CW61" s="121">
        <f t="shared" si="98"/>
        <v>0</v>
      </c>
      <c r="CX61" s="121">
        <f t="shared" si="99"/>
        <v>0</v>
      </c>
      <c r="CY61" s="121">
        <f t="shared" si="100"/>
        <v>0</v>
      </c>
      <c r="CZ61" s="121">
        <f t="shared" si="101"/>
        <v>0</v>
      </c>
      <c r="DA61" s="121">
        <f t="shared" si="102"/>
        <v>0</v>
      </c>
      <c r="DB61" s="121">
        <f t="shared" si="103"/>
        <v>0</v>
      </c>
      <c r="DC61" s="121">
        <f t="shared" si="104"/>
        <v>0</v>
      </c>
      <c r="DD61" s="121">
        <f t="shared" si="105"/>
        <v>0</v>
      </c>
      <c r="DE61" s="121">
        <f t="shared" si="106"/>
        <v>0</v>
      </c>
      <c r="DF61" s="121">
        <f t="shared" si="107"/>
        <v>0</v>
      </c>
      <c r="DG61" s="121">
        <f t="shared" si="108"/>
        <v>41864</v>
      </c>
      <c r="DH61" s="121">
        <f t="shared" si="109"/>
        <v>0</v>
      </c>
      <c r="DI61" s="121">
        <f t="shared" si="110"/>
        <v>0</v>
      </c>
      <c r="DJ61" s="121">
        <f t="shared" si="111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&amp;L廃棄物処理事業経費（市区町村の合計）（平成27年度実績）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29" sqref="A29"/>
    </sheetView>
  </sheetViews>
  <sheetFormatPr defaultColWidth="8.796875" defaultRowHeight="13.5" customHeight="1"/>
  <cols>
    <col min="1" max="1" width="10.69921875" style="49" customWidth="1"/>
    <col min="2" max="2" width="8.69921875" style="53" customWidth="1"/>
    <col min="3" max="3" width="25.3984375" style="49" customWidth="1"/>
    <col min="4" max="37" width="14.69921875" style="54" customWidth="1"/>
    <col min="38" max="38" width="14.69921875" style="123" customWidth="1"/>
    <col min="39" max="54" width="14.69921875" style="54" customWidth="1"/>
    <col min="55" max="55" width="14.69921875" style="123" customWidth="1"/>
    <col min="56" max="65" width="14.69921875" style="54" customWidth="1"/>
    <col min="66" max="66" width="14.69921875" style="123" customWidth="1"/>
    <col min="67" max="82" width="14.69921875" style="54" customWidth="1"/>
    <col min="83" max="83" width="14.69921875" style="123" customWidth="1"/>
    <col min="84" max="93" width="14.69921875" style="54" customWidth="1"/>
    <col min="94" max="94" width="14.69921875" style="123" customWidth="1"/>
    <col min="95" max="110" width="14.69921875" style="54" customWidth="1"/>
    <col min="111" max="111" width="14.69921875" style="123" customWidth="1"/>
    <col min="112" max="114" width="14.69921875" style="54" customWidth="1"/>
    <col min="115" max="16384" width="9" style="49" customWidth="1"/>
  </cols>
  <sheetData>
    <row r="1" spans="1:114" ht="17.2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 aca="true" t="shared" si="0" ref="D7:D26">SUM(E7,+L7)</f>
        <v>5203912</v>
      </c>
      <c r="E7" s="140">
        <f aca="true" t="shared" si="1" ref="E7:E26">SUM(F7:I7)+K7</f>
        <v>3856876</v>
      </c>
      <c r="F7" s="140">
        <f>SUM(F$8:F$26)</f>
        <v>429647</v>
      </c>
      <c r="G7" s="140">
        <f>SUM(G$8:G$26)</f>
        <v>0</v>
      </c>
      <c r="H7" s="140">
        <f>SUM(H$8:H$26)</f>
        <v>747900</v>
      </c>
      <c r="I7" s="140">
        <f>SUM(I$8:I$26)</f>
        <v>2162406</v>
      </c>
      <c r="J7" s="140">
        <f>SUM(J$8:J$26)</f>
        <v>9621342</v>
      </c>
      <c r="K7" s="140">
        <f>SUM(K$8:K$26)</f>
        <v>516923</v>
      </c>
      <c r="L7" s="140">
        <f>SUM(L$8:L$26)</f>
        <v>1347036</v>
      </c>
      <c r="M7" s="140">
        <f aca="true" t="shared" si="2" ref="M7:M26">SUM(N7,+U7)</f>
        <v>524749</v>
      </c>
      <c r="N7" s="140">
        <f aca="true" t="shared" si="3" ref="N7:N26">SUM(O7:R7,T7)</f>
        <v>438833</v>
      </c>
      <c r="O7" s="140">
        <f>SUM(O$8:O$26)</f>
        <v>0</v>
      </c>
      <c r="P7" s="140">
        <f>SUM(P$8:P$26)</f>
        <v>0</v>
      </c>
      <c r="Q7" s="140">
        <f>SUM(Q$8:Q$26)</f>
        <v>0</v>
      </c>
      <c r="R7" s="140">
        <f>SUM(R$8:R$26)</f>
        <v>134997</v>
      </c>
      <c r="S7" s="140">
        <f>SUM(S$8:S$26)</f>
        <v>2996825</v>
      </c>
      <c r="T7" s="140">
        <f>SUM(T$8:T$26)</f>
        <v>303836</v>
      </c>
      <c r="U7" s="140">
        <f>SUM(U$8:U$26)</f>
        <v>85916</v>
      </c>
      <c r="V7" s="140">
        <f aca="true" t="shared" si="4" ref="V7:AD7">+SUM(D7,M7)</f>
        <v>5728661</v>
      </c>
      <c r="W7" s="140">
        <f t="shared" si="4"/>
        <v>4295709</v>
      </c>
      <c r="X7" s="140">
        <f t="shared" si="4"/>
        <v>429647</v>
      </c>
      <c r="Y7" s="140">
        <f t="shared" si="4"/>
        <v>0</v>
      </c>
      <c r="Z7" s="140">
        <f t="shared" si="4"/>
        <v>747900</v>
      </c>
      <c r="AA7" s="140">
        <f t="shared" si="4"/>
        <v>2297403</v>
      </c>
      <c r="AB7" s="140">
        <f t="shared" si="4"/>
        <v>12618167</v>
      </c>
      <c r="AC7" s="140">
        <f t="shared" si="4"/>
        <v>820759</v>
      </c>
      <c r="AD7" s="140">
        <f t="shared" si="4"/>
        <v>1432952</v>
      </c>
      <c r="AE7" s="140">
        <f aca="true" t="shared" si="5" ref="AE7:AE26">SUM(AF7,+AK7)</f>
        <v>2303411</v>
      </c>
      <c r="AF7" s="140">
        <f aca="true" t="shared" si="6" ref="AF7:AF26">SUM(AG7:AJ7)</f>
        <v>2260155</v>
      </c>
      <c r="AG7" s="140">
        <f>SUM(AG$8:AG$26)</f>
        <v>0</v>
      </c>
      <c r="AH7" s="140">
        <f>SUM(AH$8:AH$26)</f>
        <v>2242402</v>
      </c>
      <c r="AI7" s="140">
        <f>SUM(AI$8:AI$26)</f>
        <v>17753</v>
      </c>
      <c r="AJ7" s="140">
        <f>SUM(AJ$8:AJ$26)</f>
        <v>0</v>
      </c>
      <c r="AK7" s="140">
        <f>SUM(AK$8:AK$26)</f>
        <v>43256</v>
      </c>
      <c r="AL7" s="143" t="s">
        <v>314</v>
      </c>
      <c r="AM7" s="140">
        <f aca="true" t="shared" si="7" ref="AM7:AM26">SUM(AN7,AS7,AW7,AX7,BD7)</f>
        <v>11084021</v>
      </c>
      <c r="AN7" s="140">
        <f aca="true" t="shared" si="8" ref="AN7:AN26">SUM(AO7:AR7)</f>
        <v>1699629</v>
      </c>
      <c r="AO7" s="140">
        <f>SUM(AO$8:AO$26)</f>
        <v>1298139</v>
      </c>
      <c r="AP7" s="140">
        <f>SUM(AP$8:AP$26)</f>
        <v>0</v>
      </c>
      <c r="AQ7" s="140">
        <f>SUM(AQ$8:AQ$26)</f>
        <v>385773</v>
      </c>
      <c r="AR7" s="140">
        <f>SUM(AR$8:AR$26)</f>
        <v>15717</v>
      </c>
      <c r="AS7" s="140">
        <f aca="true" t="shared" si="9" ref="AS7:AS26">SUM(AT7:AV7)</f>
        <v>4628152</v>
      </c>
      <c r="AT7" s="140">
        <f>SUM(AT$8:AT$26)</f>
        <v>0</v>
      </c>
      <c r="AU7" s="140">
        <f>SUM(AU$8:AU$26)</f>
        <v>4404802</v>
      </c>
      <c r="AV7" s="140">
        <f>SUM(AV$8:AV$26)</f>
        <v>223350</v>
      </c>
      <c r="AW7" s="140">
        <f>SUM(AW$8:AW$26)</f>
        <v>0</v>
      </c>
      <c r="AX7" s="140">
        <f aca="true" t="shared" si="10" ref="AX7:AX26">SUM(AY7:BB7)</f>
        <v>4748014</v>
      </c>
      <c r="AY7" s="140">
        <f>SUM(AY$8:AY$26)</f>
        <v>331799</v>
      </c>
      <c r="AZ7" s="140">
        <f>SUM(AZ$8:AZ$26)</f>
        <v>3235529</v>
      </c>
      <c r="BA7" s="140">
        <f>SUM(BA$8:BA$26)</f>
        <v>1094176</v>
      </c>
      <c r="BB7" s="140">
        <f>SUM(BB$8:BB$26)</f>
        <v>86510</v>
      </c>
      <c r="BC7" s="143" t="s">
        <v>315</v>
      </c>
      <c r="BD7" s="140">
        <f>SUM(BD$8:BD$26)</f>
        <v>8226</v>
      </c>
      <c r="BE7" s="140">
        <f>SUM(BE$8:BE$26)</f>
        <v>1437822</v>
      </c>
      <c r="BF7" s="140">
        <f aca="true" t="shared" si="11" ref="BF7:BF26">SUM(AE7,+AM7,+BE7)</f>
        <v>14825254</v>
      </c>
      <c r="BG7" s="140">
        <f aca="true" t="shared" si="12" ref="BG7:BG26">SUM(BH7,+BM7)</f>
        <v>384383</v>
      </c>
      <c r="BH7" s="140">
        <f aca="true" t="shared" si="13" ref="BH7:BH26">SUM(BI7:BL7)</f>
        <v>379037</v>
      </c>
      <c r="BI7" s="140">
        <f>SUM(BI$8:BI$26)</f>
        <v>0</v>
      </c>
      <c r="BJ7" s="140">
        <f>SUM(BJ$8:BJ$26)</f>
        <v>379037</v>
      </c>
      <c r="BK7" s="140">
        <f>SUM(BK$8:BK$26)</f>
        <v>0</v>
      </c>
      <c r="BL7" s="140">
        <f>SUM(BL$8:BL$26)</f>
        <v>0</v>
      </c>
      <c r="BM7" s="140">
        <f>SUM(BM$8:BM$26)</f>
        <v>5346</v>
      </c>
      <c r="BN7" s="143" t="s">
        <v>314</v>
      </c>
      <c r="BO7" s="140">
        <f aca="true" t="shared" si="14" ref="BO7:BO26">SUM(BP7,BU7,BY7,BZ7,CF7)</f>
        <v>2600252</v>
      </c>
      <c r="BP7" s="140">
        <f aca="true" t="shared" si="15" ref="BP7:BP26">SUM(BQ7:BT7)</f>
        <v>530960</v>
      </c>
      <c r="BQ7" s="140">
        <f>SUM(BQ$8:BQ$26)</f>
        <v>384512</v>
      </c>
      <c r="BR7" s="140">
        <f>SUM(BR$8:BR$26)</f>
        <v>0</v>
      </c>
      <c r="BS7" s="140">
        <f>SUM(BS$8:BS$26)</f>
        <v>133617</v>
      </c>
      <c r="BT7" s="140">
        <f>SUM(BT$8:BT$26)</f>
        <v>12831</v>
      </c>
      <c r="BU7" s="140">
        <f aca="true" t="shared" si="16" ref="BU7:BU26">SUM(BV7:BX7)</f>
        <v>1454221</v>
      </c>
      <c r="BV7" s="140">
        <f>SUM(BV$8:BV$26)</f>
        <v>0</v>
      </c>
      <c r="BW7" s="140">
        <f>SUM(BW$8:BW$26)</f>
        <v>1453189</v>
      </c>
      <c r="BX7" s="140">
        <f>SUM(BX$8:BX$26)</f>
        <v>1032</v>
      </c>
      <c r="BY7" s="140">
        <f>SUM(BY$8:BY$26)</f>
        <v>0</v>
      </c>
      <c r="BZ7" s="140">
        <f aca="true" t="shared" si="17" ref="BZ7:BZ26">SUM(CA7:CD7)</f>
        <v>615071</v>
      </c>
      <c r="CA7" s="140">
        <f>SUM(CA$8:CA$26)</f>
        <v>2616</v>
      </c>
      <c r="CB7" s="140">
        <f>SUM(CB$8:CB$26)</f>
        <v>531379</v>
      </c>
      <c r="CC7" s="140">
        <f>SUM(CC$8:CC$26)</f>
        <v>23463</v>
      </c>
      <c r="CD7" s="140">
        <f>SUM(CD$8:CD$26)</f>
        <v>57613</v>
      </c>
      <c r="CE7" s="143" t="s">
        <v>314</v>
      </c>
      <c r="CF7" s="140">
        <f>SUM(CF$8:CF$26)</f>
        <v>0</v>
      </c>
      <c r="CG7" s="140">
        <f>SUM(CG$8:CG$26)</f>
        <v>536939</v>
      </c>
      <c r="CH7" s="140">
        <f aca="true" t="shared" si="18" ref="CH7:CH26">SUM(BG7,+BO7,+CG7)</f>
        <v>3521574</v>
      </c>
      <c r="CI7" s="140">
        <f aca="true" t="shared" si="19" ref="CI7:CO7">SUM(AE7,+BG7)</f>
        <v>2687794</v>
      </c>
      <c r="CJ7" s="140">
        <f t="shared" si="19"/>
        <v>2639192</v>
      </c>
      <c r="CK7" s="140">
        <f t="shared" si="19"/>
        <v>0</v>
      </c>
      <c r="CL7" s="140">
        <f t="shared" si="19"/>
        <v>2621439</v>
      </c>
      <c r="CM7" s="140">
        <f t="shared" si="19"/>
        <v>17753</v>
      </c>
      <c r="CN7" s="140">
        <f t="shared" si="19"/>
        <v>0</v>
      </c>
      <c r="CO7" s="140">
        <f t="shared" si="19"/>
        <v>48602</v>
      </c>
      <c r="CP7" s="143" t="s">
        <v>314</v>
      </c>
      <c r="CQ7" s="140">
        <f aca="true" t="shared" si="20" ref="CQ7:DF7">SUM(AM7,+BO7)</f>
        <v>13684273</v>
      </c>
      <c r="CR7" s="140">
        <f t="shared" si="20"/>
        <v>2230589</v>
      </c>
      <c r="CS7" s="140">
        <f t="shared" si="20"/>
        <v>1682651</v>
      </c>
      <c r="CT7" s="140">
        <f t="shared" si="20"/>
        <v>0</v>
      </c>
      <c r="CU7" s="140">
        <f t="shared" si="20"/>
        <v>519390</v>
      </c>
      <c r="CV7" s="140">
        <f t="shared" si="20"/>
        <v>28548</v>
      </c>
      <c r="CW7" s="140">
        <f t="shared" si="20"/>
        <v>6082373</v>
      </c>
      <c r="CX7" s="140">
        <f t="shared" si="20"/>
        <v>0</v>
      </c>
      <c r="CY7" s="140">
        <f t="shared" si="20"/>
        <v>5857991</v>
      </c>
      <c r="CZ7" s="140">
        <f t="shared" si="20"/>
        <v>224382</v>
      </c>
      <c r="DA7" s="140">
        <f t="shared" si="20"/>
        <v>0</v>
      </c>
      <c r="DB7" s="140">
        <f t="shared" si="20"/>
        <v>5363085</v>
      </c>
      <c r="DC7" s="140">
        <f t="shared" si="20"/>
        <v>334415</v>
      </c>
      <c r="DD7" s="140">
        <f t="shared" si="20"/>
        <v>3766908</v>
      </c>
      <c r="DE7" s="140">
        <f t="shared" si="20"/>
        <v>1117639</v>
      </c>
      <c r="DF7" s="140">
        <f t="shared" si="20"/>
        <v>144123</v>
      </c>
      <c r="DG7" s="143" t="s">
        <v>314</v>
      </c>
      <c r="DH7" s="140">
        <f aca="true" t="shared" si="21" ref="DH7:DH26">SUM(BD7,+CF7)</f>
        <v>8226</v>
      </c>
      <c r="DI7" s="140">
        <f aca="true" t="shared" si="22" ref="DI7:DI26">SUM(BE7,+CG7)</f>
        <v>1974761</v>
      </c>
      <c r="DJ7" s="140">
        <f aca="true" t="shared" si="23" ref="DJ7:DJ26">SUM(BF7,+CH7)</f>
        <v>18346828</v>
      </c>
    </row>
    <row r="8" spans="1:114" s="136" customFormat="1" ht="13.5" customHeight="1">
      <c r="A8" s="119" t="s">
        <v>25</v>
      </c>
      <c r="B8" s="120" t="s">
        <v>362</v>
      </c>
      <c r="C8" s="119" t="s">
        <v>363</v>
      </c>
      <c r="D8" s="121">
        <f t="shared" si="0"/>
        <v>0</v>
      </c>
      <c r="E8" s="121">
        <f t="shared" si="1"/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 t="shared" si="2"/>
        <v>275347</v>
      </c>
      <c r="N8" s="121">
        <f t="shared" si="3"/>
        <v>250572</v>
      </c>
      <c r="O8" s="121">
        <v>0</v>
      </c>
      <c r="P8" s="121">
        <v>0</v>
      </c>
      <c r="Q8" s="121">
        <v>0</v>
      </c>
      <c r="R8" s="121">
        <v>0</v>
      </c>
      <c r="S8" s="121">
        <v>343982</v>
      </c>
      <c r="T8" s="121">
        <v>250572</v>
      </c>
      <c r="U8" s="121">
        <v>24775</v>
      </c>
      <c r="V8" s="121">
        <f aca="true" t="shared" si="24" ref="V8:V26">+SUM(D8,M8)</f>
        <v>275347</v>
      </c>
      <c r="W8" s="121">
        <f aca="true" t="shared" si="25" ref="W8:W26">+SUM(E8,N8)</f>
        <v>250572</v>
      </c>
      <c r="X8" s="121">
        <f aca="true" t="shared" si="26" ref="X8:X26">+SUM(F8,O8)</f>
        <v>0</v>
      </c>
      <c r="Y8" s="121">
        <f aca="true" t="shared" si="27" ref="Y8:Y26">+SUM(G8,P8)</f>
        <v>0</v>
      </c>
      <c r="Z8" s="121">
        <f aca="true" t="shared" si="28" ref="Z8:Z26">+SUM(H8,Q8)</f>
        <v>0</v>
      </c>
      <c r="AA8" s="121">
        <f aca="true" t="shared" si="29" ref="AA8:AA26">+SUM(I8,R8)</f>
        <v>0</v>
      </c>
      <c r="AB8" s="121">
        <f aca="true" t="shared" si="30" ref="AB8:AB26">+SUM(J8,S8)</f>
        <v>343982</v>
      </c>
      <c r="AC8" s="121">
        <f aca="true" t="shared" si="31" ref="AC8:AC26">+SUM(K8,T8)</f>
        <v>250572</v>
      </c>
      <c r="AD8" s="121">
        <f aca="true" t="shared" si="32" ref="AD8:AD26">+SUM(L8,U8)</f>
        <v>24775</v>
      </c>
      <c r="AE8" s="121">
        <f t="shared" si="5"/>
        <v>0</v>
      </c>
      <c r="AF8" s="121">
        <f t="shared" si="6"/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472</v>
      </c>
      <c r="AM8" s="121">
        <f t="shared" si="7"/>
        <v>0</v>
      </c>
      <c r="AN8" s="121">
        <f t="shared" si="8"/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 t="shared" si="9"/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 t="shared" si="10"/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472</v>
      </c>
      <c r="BD8" s="121">
        <v>0</v>
      </c>
      <c r="BE8" s="121">
        <v>0</v>
      </c>
      <c r="BF8" s="121">
        <f t="shared" si="11"/>
        <v>0</v>
      </c>
      <c r="BG8" s="121">
        <f t="shared" si="12"/>
        <v>250572</v>
      </c>
      <c r="BH8" s="121">
        <f t="shared" si="13"/>
        <v>250572</v>
      </c>
      <c r="BI8" s="121">
        <v>0</v>
      </c>
      <c r="BJ8" s="121">
        <v>250572</v>
      </c>
      <c r="BK8" s="121">
        <v>0</v>
      </c>
      <c r="BL8" s="121">
        <v>0</v>
      </c>
      <c r="BM8" s="121">
        <v>0</v>
      </c>
      <c r="BN8" s="122" t="s">
        <v>472</v>
      </c>
      <c r="BO8" s="121">
        <f t="shared" si="14"/>
        <v>330025</v>
      </c>
      <c r="BP8" s="121">
        <f t="shared" si="15"/>
        <v>63898</v>
      </c>
      <c r="BQ8" s="121">
        <v>63898</v>
      </c>
      <c r="BR8" s="121">
        <v>0</v>
      </c>
      <c r="BS8" s="121">
        <v>0</v>
      </c>
      <c r="BT8" s="121">
        <v>0</v>
      </c>
      <c r="BU8" s="121">
        <f t="shared" si="16"/>
        <v>182437</v>
      </c>
      <c r="BV8" s="121">
        <v>0</v>
      </c>
      <c r="BW8" s="121">
        <v>182437</v>
      </c>
      <c r="BX8" s="121">
        <v>0</v>
      </c>
      <c r="BY8" s="121">
        <v>0</v>
      </c>
      <c r="BZ8" s="121">
        <f t="shared" si="17"/>
        <v>83690</v>
      </c>
      <c r="CA8" s="121">
        <v>0</v>
      </c>
      <c r="CB8" s="121">
        <v>65793</v>
      </c>
      <c r="CC8" s="121">
        <v>2515</v>
      </c>
      <c r="CD8" s="121">
        <v>15382</v>
      </c>
      <c r="CE8" s="122" t="s">
        <v>472</v>
      </c>
      <c r="CF8" s="121">
        <v>0</v>
      </c>
      <c r="CG8" s="121">
        <v>38732</v>
      </c>
      <c r="CH8" s="121">
        <f t="shared" si="18"/>
        <v>619329</v>
      </c>
      <c r="CI8" s="121">
        <f aca="true" t="shared" si="33" ref="CI8:CI26">SUM(AE8,+BG8)</f>
        <v>250572</v>
      </c>
      <c r="CJ8" s="121">
        <f aca="true" t="shared" si="34" ref="CJ8:CJ26">SUM(AF8,+BH8)</f>
        <v>250572</v>
      </c>
      <c r="CK8" s="121">
        <f aca="true" t="shared" si="35" ref="CK8:CK26">SUM(AG8,+BI8)</f>
        <v>0</v>
      </c>
      <c r="CL8" s="121">
        <f aca="true" t="shared" si="36" ref="CL8:CL26">SUM(AH8,+BJ8)</f>
        <v>250572</v>
      </c>
      <c r="CM8" s="121">
        <f aca="true" t="shared" si="37" ref="CM8:CM26">SUM(AI8,+BK8)</f>
        <v>0</v>
      </c>
      <c r="CN8" s="121">
        <f aca="true" t="shared" si="38" ref="CN8:CN26">SUM(AJ8,+BL8)</f>
        <v>0</v>
      </c>
      <c r="CO8" s="121">
        <f aca="true" t="shared" si="39" ref="CO8:CO26">SUM(AK8,+BM8)</f>
        <v>0</v>
      </c>
      <c r="CP8" s="122" t="s">
        <v>472</v>
      </c>
      <c r="CQ8" s="121">
        <f aca="true" t="shared" si="40" ref="CQ8:CQ26">SUM(AM8,+BO8)</f>
        <v>330025</v>
      </c>
      <c r="CR8" s="121">
        <f aca="true" t="shared" si="41" ref="CR8:CR26">SUM(AN8,+BP8)</f>
        <v>63898</v>
      </c>
      <c r="CS8" s="121">
        <f aca="true" t="shared" si="42" ref="CS8:CS26">SUM(AO8,+BQ8)</f>
        <v>63898</v>
      </c>
      <c r="CT8" s="121">
        <f aca="true" t="shared" si="43" ref="CT8:CT26">SUM(AP8,+BR8)</f>
        <v>0</v>
      </c>
      <c r="CU8" s="121">
        <f aca="true" t="shared" si="44" ref="CU8:CU26">SUM(AQ8,+BS8)</f>
        <v>0</v>
      </c>
      <c r="CV8" s="121">
        <f aca="true" t="shared" si="45" ref="CV8:CV26">SUM(AR8,+BT8)</f>
        <v>0</v>
      </c>
      <c r="CW8" s="121">
        <f aca="true" t="shared" si="46" ref="CW8:CW26">SUM(AS8,+BU8)</f>
        <v>182437</v>
      </c>
      <c r="CX8" s="121">
        <f aca="true" t="shared" si="47" ref="CX8:CX26">SUM(AT8,+BV8)</f>
        <v>0</v>
      </c>
      <c r="CY8" s="121">
        <f aca="true" t="shared" si="48" ref="CY8:CY26">SUM(AU8,+BW8)</f>
        <v>182437</v>
      </c>
      <c r="CZ8" s="121">
        <f aca="true" t="shared" si="49" ref="CZ8:CZ26">SUM(AV8,+BX8)</f>
        <v>0</v>
      </c>
      <c r="DA8" s="121">
        <f aca="true" t="shared" si="50" ref="DA8:DA26">SUM(AW8,+BY8)</f>
        <v>0</v>
      </c>
      <c r="DB8" s="121">
        <f aca="true" t="shared" si="51" ref="DB8:DB26">SUM(AX8,+BZ8)</f>
        <v>83690</v>
      </c>
      <c r="DC8" s="121">
        <f aca="true" t="shared" si="52" ref="DC8:DC26">SUM(AY8,+CA8)</f>
        <v>0</v>
      </c>
      <c r="DD8" s="121">
        <f aca="true" t="shared" si="53" ref="DD8:DD26">SUM(AZ8,+CB8)</f>
        <v>65793</v>
      </c>
      <c r="DE8" s="121">
        <f aca="true" t="shared" si="54" ref="DE8:DE26">SUM(BA8,+CC8)</f>
        <v>2515</v>
      </c>
      <c r="DF8" s="121">
        <f aca="true" t="shared" si="55" ref="DF8:DF26">SUM(BB8,+CD8)</f>
        <v>15382</v>
      </c>
      <c r="DG8" s="122" t="s">
        <v>472</v>
      </c>
      <c r="DH8" s="121">
        <f t="shared" si="21"/>
        <v>0</v>
      </c>
      <c r="DI8" s="121">
        <f t="shared" si="22"/>
        <v>38732</v>
      </c>
      <c r="DJ8" s="121">
        <f t="shared" si="23"/>
        <v>619329</v>
      </c>
    </row>
    <row r="9" spans="1:114" s="136" customFormat="1" ht="13.5" customHeight="1">
      <c r="A9" s="119" t="s">
        <v>25</v>
      </c>
      <c r="B9" s="120" t="s">
        <v>388</v>
      </c>
      <c r="C9" s="119" t="s">
        <v>389</v>
      </c>
      <c r="D9" s="121">
        <f t="shared" si="0"/>
        <v>0</v>
      </c>
      <c r="E9" s="121">
        <f t="shared" si="1"/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 t="shared" si="2"/>
        <v>16507</v>
      </c>
      <c r="N9" s="121">
        <f t="shared" si="3"/>
        <v>16507</v>
      </c>
      <c r="O9" s="121">
        <v>0</v>
      </c>
      <c r="P9" s="121">
        <v>0</v>
      </c>
      <c r="Q9" s="121">
        <v>0</v>
      </c>
      <c r="R9" s="121">
        <v>0</v>
      </c>
      <c r="S9" s="121">
        <v>292079</v>
      </c>
      <c r="T9" s="121">
        <v>16507</v>
      </c>
      <c r="U9" s="121">
        <v>0</v>
      </c>
      <c r="V9" s="121">
        <f t="shared" si="24"/>
        <v>16507</v>
      </c>
      <c r="W9" s="121">
        <f t="shared" si="25"/>
        <v>16507</v>
      </c>
      <c r="X9" s="121">
        <f t="shared" si="26"/>
        <v>0</v>
      </c>
      <c r="Y9" s="121">
        <f t="shared" si="27"/>
        <v>0</v>
      </c>
      <c r="Z9" s="121">
        <f t="shared" si="28"/>
        <v>0</v>
      </c>
      <c r="AA9" s="121">
        <f t="shared" si="29"/>
        <v>0</v>
      </c>
      <c r="AB9" s="121">
        <f t="shared" si="30"/>
        <v>292079</v>
      </c>
      <c r="AC9" s="121">
        <f t="shared" si="31"/>
        <v>16507</v>
      </c>
      <c r="AD9" s="121">
        <f t="shared" si="32"/>
        <v>0</v>
      </c>
      <c r="AE9" s="121">
        <f t="shared" si="5"/>
        <v>0</v>
      </c>
      <c r="AF9" s="121">
        <f t="shared" si="6"/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472</v>
      </c>
      <c r="AM9" s="121">
        <f t="shared" si="7"/>
        <v>0</v>
      </c>
      <c r="AN9" s="121">
        <f t="shared" si="8"/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 t="shared" si="9"/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 t="shared" si="10"/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472</v>
      </c>
      <c r="BD9" s="121">
        <v>0</v>
      </c>
      <c r="BE9" s="121">
        <v>0</v>
      </c>
      <c r="BF9" s="121">
        <f t="shared" si="11"/>
        <v>0</v>
      </c>
      <c r="BG9" s="121">
        <f t="shared" si="12"/>
        <v>0</v>
      </c>
      <c r="BH9" s="121">
        <f t="shared" si="13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472</v>
      </c>
      <c r="BO9" s="121">
        <f t="shared" si="14"/>
        <v>278962</v>
      </c>
      <c r="BP9" s="121">
        <f t="shared" si="15"/>
        <v>34041</v>
      </c>
      <c r="BQ9" s="121">
        <v>28752</v>
      </c>
      <c r="BR9" s="121">
        <v>0</v>
      </c>
      <c r="BS9" s="121">
        <v>5289</v>
      </c>
      <c r="BT9" s="121">
        <v>0</v>
      </c>
      <c r="BU9" s="121">
        <f t="shared" si="16"/>
        <v>166934</v>
      </c>
      <c r="BV9" s="121">
        <v>0</v>
      </c>
      <c r="BW9" s="121">
        <v>166934</v>
      </c>
      <c r="BX9" s="121">
        <v>0</v>
      </c>
      <c r="BY9" s="121">
        <v>0</v>
      </c>
      <c r="BZ9" s="121">
        <f t="shared" si="17"/>
        <v>77987</v>
      </c>
      <c r="CA9" s="121">
        <v>0</v>
      </c>
      <c r="CB9" s="121">
        <v>73999</v>
      </c>
      <c r="CC9" s="121">
        <v>3988</v>
      </c>
      <c r="CD9" s="121">
        <v>0</v>
      </c>
      <c r="CE9" s="122" t="s">
        <v>472</v>
      </c>
      <c r="CF9" s="121">
        <v>0</v>
      </c>
      <c r="CG9" s="121">
        <v>29624</v>
      </c>
      <c r="CH9" s="121">
        <f t="shared" si="18"/>
        <v>308586</v>
      </c>
      <c r="CI9" s="121">
        <f t="shared" si="33"/>
        <v>0</v>
      </c>
      <c r="CJ9" s="121">
        <f t="shared" si="34"/>
        <v>0</v>
      </c>
      <c r="CK9" s="121">
        <f t="shared" si="35"/>
        <v>0</v>
      </c>
      <c r="CL9" s="121">
        <f t="shared" si="36"/>
        <v>0</v>
      </c>
      <c r="CM9" s="121">
        <f t="shared" si="37"/>
        <v>0</v>
      </c>
      <c r="CN9" s="121">
        <f t="shared" si="38"/>
        <v>0</v>
      </c>
      <c r="CO9" s="121">
        <f t="shared" si="39"/>
        <v>0</v>
      </c>
      <c r="CP9" s="122" t="s">
        <v>472</v>
      </c>
      <c r="CQ9" s="121">
        <f t="shared" si="40"/>
        <v>278962</v>
      </c>
      <c r="CR9" s="121">
        <f t="shared" si="41"/>
        <v>34041</v>
      </c>
      <c r="CS9" s="121">
        <f t="shared" si="42"/>
        <v>28752</v>
      </c>
      <c r="CT9" s="121">
        <f t="shared" si="43"/>
        <v>0</v>
      </c>
      <c r="CU9" s="121">
        <f t="shared" si="44"/>
        <v>5289</v>
      </c>
      <c r="CV9" s="121">
        <f t="shared" si="45"/>
        <v>0</v>
      </c>
      <c r="CW9" s="121">
        <f t="shared" si="46"/>
        <v>166934</v>
      </c>
      <c r="CX9" s="121">
        <f t="shared" si="47"/>
        <v>0</v>
      </c>
      <c r="CY9" s="121">
        <f t="shared" si="48"/>
        <v>166934</v>
      </c>
      <c r="CZ9" s="121">
        <f t="shared" si="49"/>
        <v>0</v>
      </c>
      <c r="DA9" s="121">
        <f t="shared" si="50"/>
        <v>0</v>
      </c>
      <c r="DB9" s="121">
        <f t="shared" si="51"/>
        <v>77987</v>
      </c>
      <c r="DC9" s="121">
        <f t="shared" si="52"/>
        <v>0</v>
      </c>
      <c r="DD9" s="121">
        <f t="shared" si="53"/>
        <v>73999</v>
      </c>
      <c r="DE9" s="121">
        <f t="shared" si="54"/>
        <v>3988</v>
      </c>
      <c r="DF9" s="121">
        <f t="shared" si="55"/>
        <v>0</v>
      </c>
      <c r="DG9" s="122" t="s">
        <v>472</v>
      </c>
      <c r="DH9" s="121">
        <f t="shared" si="21"/>
        <v>0</v>
      </c>
      <c r="DI9" s="121">
        <f t="shared" si="22"/>
        <v>29624</v>
      </c>
      <c r="DJ9" s="121">
        <f t="shared" si="23"/>
        <v>308586</v>
      </c>
    </row>
    <row r="10" spans="1:114" s="136" customFormat="1" ht="13.5" customHeight="1">
      <c r="A10" s="119" t="s">
        <v>25</v>
      </c>
      <c r="B10" s="120" t="s">
        <v>340</v>
      </c>
      <c r="C10" s="119" t="s">
        <v>341</v>
      </c>
      <c r="D10" s="121">
        <f t="shared" si="0"/>
        <v>197686</v>
      </c>
      <c r="E10" s="121">
        <f t="shared" si="1"/>
        <v>185452</v>
      </c>
      <c r="F10" s="121">
        <v>0</v>
      </c>
      <c r="G10" s="121">
        <v>0</v>
      </c>
      <c r="H10" s="121">
        <v>0</v>
      </c>
      <c r="I10" s="121">
        <v>185452</v>
      </c>
      <c r="J10" s="121">
        <v>689295</v>
      </c>
      <c r="K10" s="121">
        <v>0</v>
      </c>
      <c r="L10" s="121">
        <v>12234</v>
      </c>
      <c r="M10" s="121">
        <f t="shared" si="2"/>
        <v>236</v>
      </c>
      <c r="N10" s="121">
        <f t="shared" si="3"/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217832</v>
      </c>
      <c r="T10" s="121">
        <v>0</v>
      </c>
      <c r="U10" s="121">
        <v>236</v>
      </c>
      <c r="V10" s="121">
        <f t="shared" si="24"/>
        <v>197922</v>
      </c>
      <c r="W10" s="121">
        <f t="shared" si="25"/>
        <v>185452</v>
      </c>
      <c r="X10" s="121">
        <f t="shared" si="26"/>
        <v>0</v>
      </c>
      <c r="Y10" s="121">
        <f t="shared" si="27"/>
        <v>0</v>
      </c>
      <c r="Z10" s="121">
        <f t="shared" si="28"/>
        <v>0</v>
      </c>
      <c r="AA10" s="121">
        <f t="shared" si="29"/>
        <v>185452</v>
      </c>
      <c r="AB10" s="121">
        <f t="shared" si="30"/>
        <v>907127</v>
      </c>
      <c r="AC10" s="121">
        <f t="shared" si="31"/>
        <v>0</v>
      </c>
      <c r="AD10" s="121">
        <f t="shared" si="32"/>
        <v>12470</v>
      </c>
      <c r="AE10" s="121">
        <f t="shared" si="5"/>
        <v>52929</v>
      </c>
      <c r="AF10" s="121">
        <f t="shared" si="6"/>
        <v>52929</v>
      </c>
      <c r="AG10" s="121">
        <v>0</v>
      </c>
      <c r="AH10" s="121">
        <v>52929</v>
      </c>
      <c r="AI10" s="121">
        <v>0</v>
      </c>
      <c r="AJ10" s="121">
        <v>0</v>
      </c>
      <c r="AK10" s="121">
        <v>0</v>
      </c>
      <c r="AL10" s="122" t="s">
        <v>472</v>
      </c>
      <c r="AM10" s="121">
        <f t="shared" si="7"/>
        <v>834052</v>
      </c>
      <c r="AN10" s="121">
        <f t="shared" si="8"/>
        <v>83989</v>
      </c>
      <c r="AO10" s="121">
        <v>57743</v>
      </c>
      <c r="AP10" s="121">
        <v>0</v>
      </c>
      <c r="AQ10" s="121">
        <v>26246</v>
      </c>
      <c r="AR10" s="121">
        <v>0</v>
      </c>
      <c r="AS10" s="121">
        <f t="shared" si="9"/>
        <v>369249</v>
      </c>
      <c r="AT10" s="121">
        <v>0</v>
      </c>
      <c r="AU10" s="121">
        <v>366615</v>
      </c>
      <c r="AV10" s="121">
        <v>2634</v>
      </c>
      <c r="AW10" s="121">
        <v>0</v>
      </c>
      <c r="AX10" s="121">
        <f t="shared" si="10"/>
        <v>380814</v>
      </c>
      <c r="AY10" s="121">
        <v>0</v>
      </c>
      <c r="AZ10" s="121">
        <v>278729</v>
      </c>
      <c r="BA10" s="121">
        <v>102085</v>
      </c>
      <c r="BB10" s="121">
        <v>0</v>
      </c>
      <c r="BC10" s="122" t="s">
        <v>472</v>
      </c>
      <c r="BD10" s="121">
        <v>0</v>
      </c>
      <c r="BE10" s="121">
        <v>0</v>
      </c>
      <c r="BF10" s="121">
        <f t="shared" si="11"/>
        <v>886981</v>
      </c>
      <c r="BG10" s="121">
        <f t="shared" si="12"/>
        <v>0</v>
      </c>
      <c r="BH10" s="121">
        <f t="shared" si="13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472</v>
      </c>
      <c r="BO10" s="121">
        <f t="shared" si="14"/>
        <v>218068</v>
      </c>
      <c r="BP10" s="121">
        <f t="shared" si="15"/>
        <v>76988</v>
      </c>
      <c r="BQ10" s="121">
        <v>38494</v>
      </c>
      <c r="BR10" s="121">
        <v>0</v>
      </c>
      <c r="BS10" s="121">
        <v>25663</v>
      </c>
      <c r="BT10" s="121">
        <v>12831</v>
      </c>
      <c r="BU10" s="121">
        <f t="shared" si="16"/>
        <v>97491</v>
      </c>
      <c r="BV10" s="121">
        <v>0</v>
      </c>
      <c r="BW10" s="121">
        <v>97175</v>
      </c>
      <c r="BX10" s="121">
        <v>316</v>
      </c>
      <c r="BY10" s="121">
        <v>0</v>
      </c>
      <c r="BZ10" s="121">
        <f t="shared" si="17"/>
        <v>43589</v>
      </c>
      <c r="CA10" s="121">
        <v>0</v>
      </c>
      <c r="CB10" s="121">
        <v>43589</v>
      </c>
      <c r="CC10" s="121">
        <v>0</v>
      </c>
      <c r="CD10" s="121">
        <v>0</v>
      </c>
      <c r="CE10" s="122" t="s">
        <v>472</v>
      </c>
      <c r="CF10" s="121">
        <v>0</v>
      </c>
      <c r="CG10" s="121">
        <v>0</v>
      </c>
      <c r="CH10" s="121">
        <f t="shared" si="18"/>
        <v>218068</v>
      </c>
      <c r="CI10" s="121">
        <f t="shared" si="33"/>
        <v>52929</v>
      </c>
      <c r="CJ10" s="121">
        <f t="shared" si="34"/>
        <v>52929</v>
      </c>
      <c r="CK10" s="121">
        <f t="shared" si="35"/>
        <v>0</v>
      </c>
      <c r="CL10" s="121">
        <f t="shared" si="36"/>
        <v>52929</v>
      </c>
      <c r="CM10" s="121">
        <f t="shared" si="37"/>
        <v>0</v>
      </c>
      <c r="CN10" s="121">
        <f t="shared" si="38"/>
        <v>0</v>
      </c>
      <c r="CO10" s="121">
        <f t="shared" si="39"/>
        <v>0</v>
      </c>
      <c r="CP10" s="122" t="s">
        <v>472</v>
      </c>
      <c r="CQ10" s="121">
        <f t="shared" si="40"/>
        <v>1052120</v>
      </c>
      <c r="CR10" s="121">
        <f t="shared" si="41"/>
        <v>160977</v>
      </c>
      <c r="CS10" s="121">
        <f t="shared" si="42"/>
        <v>96237</v>
      </c>
      <c r="CT10" s="121">
        <f t="shared" si="43"/>
        <v>0</v>
      </c>
      <c r="CU10" s="121">
        <f t="shared" si="44"/>
        <v>51909</v>
      </c>
      <c r="CV10" s="121">
        <f t="shared" si="45"/>
        <v>12831</v>
      </c>
      <c r="CW10" s="121">
        <f t="shared" si="46"/>
        <v>466740</v>
      </c>
      <c r="CX10" s="121">
        <f t="shared" si="47"/>
        <v>0</v>
      </c>
      <c r="CY10" s="121">
        <f t="shared" si="48"/>
        <v>463790</v>
      </c>
      <c r="CZ10" s="121">
        <f t="shared" si="49"/>
        <v>2950</v>
      </c>
      <c r="DA10" s="121">
        <f t="shared" si="50"/>
        <v>0</v>
      </c>
      <c r="DB10" s="121">
        <f t="shared" si="51"/>
        <v>424403</v>
      </c>
      <c r="DC10" s="121">
        <f t="shared" si="52"/>
        <v>0</v>
      </c>
      <c r="DD10" s="121">
        <f t="shared" si="53"/>
        <v>322318</v>
      </c>
      <c r="DE10" s="121">
        <f t="shared" si="54"/>
        <v>102085</v>
      </c>
      <c r="DF10" s="121">
        <f t="shared" si="55"/>
        <v>0</v>
      </c>
      <c r="DG10" s="122" t="s">
        <v>472</v>
      </c>
      <c r="DH10" s="121">
        <f t="shared" si="21"/>
        <v>0</v>
      </c>
      <c r="DI10" s="121">
        <f t="shared" si="22"/>
        <v>0</v>
      </c>
      <c r="DJ10" s="121">
        <f t="shared" si="23"/>
        <v>1105049</v>
      </c>
    </row>
    <row r="11" spans="1:114" s="136" customFormat="1" ht="13.5" customHeight="1">
      <c r="A11" s="119" t="s">
        <v>25</v>
      </c>
      <c r="B11" s="120" t="s">
        <v>366</v>
      </c>
      <c r="C11" s="119" t="s">
        <v>367</v>
      </c>
      <c r="D11" s="121">
        <f t="shared" si="0"/>
        <v>1402946</v>
      </c>
      <c r="E11" s="121">
        <f t="shared" si="1"/>
        <v>1329848</v>
      </c>
      <c r="F11" s="121">
        <v>365631</v>
      </c>
      <c r="G11" s="121">
        <v>0</v>
      </c>
      <c r="H11" s="121">
        <v>747900</v>
      </c>
      <c r="I11" s="121">
        <v>187574</v>
      </c>
      <c r="J11" s="121">
        <v>1152652</v>
      </c>
      <c r="K11" s="121">
        <v>28743</v>
      </c>
      <c r="L11" s="121">
        <v>73098</v>
      </c>
      <c r="M11" s="121">
        <f t="shared" si="2"/>
        <v>0</v>
      </c>
      <c r="N11" s="121">
        <f t="shared" si="3"/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 t="shared" si="24"/>
        <v>1402946</v>
      </c>
      <c r="W11" s="121">
        <f t="shared" si="25"/>
        <v>1329848</v>
      </c>
      <c r="X11" s="121">
        <f t="shared" si="26"/>
        <v>365631</v>
      </c>
      <c r="Y11" s="121">
        <f t="shared" si="27"/>
        <v>0</v>
      </c>
      <c r="Z11" s="121">
        <f t="shared" si="28"/>
        <v>747900</v>
      </c>
      <c r="AA11" s="121">
        <f t="shared" si="29"/>
        <v>187574</v>
      </c>
      <c r="AB11" s="121">
        <f t="shared" si="30"/>
        <v>1152652</v>
      </c>
      <c r="AC11" s="121">
        <f t="shared" si="31"/>
        <v>28743</v>
      </c>
      <c r="AD11" s="121">
        <f t="shared" si="32"/>
        <v>73098</v>
      </c>
      <c r="AE11" s="121">
        <f t="shared" si="5"/>
        <v>1367000</v>
      </c>
      <c r="AF11" s="121">
        <f t="shared" si="6"/>
        <v>1367000</v>
      </c>
      <c r="AG11" s="121">
        <v>0</v>
      </c>
      <c r="AH11" s="121">
        <v>1367000</v>
      </c>
      <c r="AI11" s="121">
        <v>0</v>
      </c>
      <c r="AJ11" s="121">
        <v>0</v>
      </c>
      <c r="AK11" s="121">
        <v>0</v>
      </c>
      <c r="AL11" s="122" t="s">
        <v>472</v>
      </c>
      <c r="AM11" s="121">
        <f t="shared" si="7"/>
        <v>1044504</v>
      </c>
      <c r="AN11" s="121">
        <f t="shared" si="8"/>
        <v>149587</v>
      </c>
      <c r="AO11" s="121">
        <v>149587</v>
      </c>
      <c r="AP11" s="121">
        <v>0</v>
      </c>
      <c r="AQ11" s="121">
        <v>0</v>
      </c>
      <c r="AR11" s="121">
        <v>0</v>
      </c>
      <c r="AS11" s="121">
        <f t="shared" si="9"/>
        <v>458999</v>
      </c>
      <c r="AT11" s="121">
        <v>0</v>
      </c>
      <c r="AU11" s="121">
        <v>458999</v>
      </c>
      <c r="AV11" s="121">
        <v>0</v>
      </c>
      <c r="AW11" s="121">
        <v>0</v>
      </c>
      <c r="AX11" s="121">
        <f t="shared" si="10"/>
        <v>435918</v>
      </c>
      <c r="AY11" s="121">
        <v>0</v>
      </c>
      <c r="AZ11" s="121">
        <v>341632</v>
      </c>
      <c r="BA11" s="121">
        <v>94286</v>
      </c>
      <c r="BB11" s="121">
        <v>0</v>
      </c>
      <c r="BC11" s="122" t="s">
        <v>472</v>
      </c>
      <c r="BD11" s="121">
        <v>0</v>
      </c>
      <c r="BE11" s="121">
        <v>144094</v>
      </c>
      <c r="BF11" s="121">
        <f t="shared" si="11"/>
        <v>2555598</v>
      </c>
      <c r="BG11" s="121">
        <f t="shared" si="12"/>
        <v>0</v>
      </c>
      <c r="BH11" s="121">
        <f t="shared" si="13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472</v>
      </c>
      <c r="BO11" s="121">
        <f t="shared" si="14"/>
        <v>0</v>
      </c>
      <c r="BP11" s="121">
        <f t="shared" si="15"/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 t="shared" si="16"/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 t="shared" si="17"/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472</v>
      </c>
      <c r="CF11" s="121">
        <v>0</v>
      </c>
      <c r="CG11" s="121">
        <v>0</v>
      </c>
      <c r="CH11" s="121">
        <f t="shared" si="18"/>
        <v>0</v>
      </c>
      <c r="CI11" s="121">
        <f t="shared" si="33"/>
        <v>1367000</v>
      </c>
      <c r="CJ11" s="121">
        <f t="shared" si="34"/>
        <v>1367000</v>
      </c>
      <c r="CK11" s="121">
        <f t="shared" si="35"/>
        <v>0</v>
      </c>
      <c r="CL11" s="121">
        <f t="shared" si="36"/>
        <v>1367000</v>
      </c>
      <c r="CM11" s="121">
        <f t="shared" si="37"/>
        <v>0</v>
      </c>
      <c r="CN11" s="121">
        <f t="shared" si="38"/>
        <v>0</v>
      </c>
      <c r="CO11" s="121">
        <f t="shared" si="39"/>
        <v>0</v>
      </c>
      <c r="CP11" s="122" t="s">
        <v>472</v>
      </c>
      <c r="CQ11" s="121">
        <f t="shared" si="40"/>
        <v>1044504</v>
      </c>
      <c r="CR11" s="121">
        <f t="shared" si="41"/>
        <v>149587</v>
      </c>
      <c r="CS11" s="121">
        <f t="shared" si="42"/>
        <v>149587</v>
      </c>
      <c r="CT11" s="121">
        <f t="shared" si="43"/>
        <v>0</v>
      </c>
      <c r="CU11" s="121">
        <f t="shared" si="44"/>
        <v>0</v>
      </c>
      <c r="CV11" s="121">
        <f t="shared" si="45"/>
        <v>0</v>
      </c>
      <c r="CW11" s="121">
        <f t="shared" si="46"/>
        <v>458999</v>
      </c>
      <c r="CX11" s="121">
        <f t="shared" si="47"/>
        <v>0</v>
      </c>
      <c r="CY11" s="121">
        <f t="shared" si="48"/>
        <v>458999</v>
      </c>
      <c r="CZ11" s="121">
        <f t="shared" si="49"/>
        <v>0</v>
      </c>
      <c r="DA11" s="121">
        <f t="shared" si="50"/>
        <v>0</v>
      </c>
      <c r="DB11" s="121">
        <f t="shared" si="51"/>
        <v>435918</v>
      </c>
      <c r="DC11" s="121">
        <f t="shared" si="52"/>
        <v>0</v>
      </c>
      <c r="DD11" s="121">
        <f t="shared" si="53"/>
        <v>341632</v>
      </c>
      <c r="DE11" s="121">
        <f t="shared" si="54"/>
        <v>94286</v>
      </c>
      <c r="DF11" s="121">
        <f t="shared" si="55"/>
        <v>0</v>
      </c>
      <c r="DG11" s="122" t="s">
        <v>472</v>
      </c>
      <c r="DH11" s="121">
        <f t="shared" si="21"/>
        <v>0</v>
      </c>
      <c r="DI11" s="121">
        <f t="shared" si="22"/>
        <v>144094</v>
      </c>
      <c r="DJ11" s="121">
        <f t="shared" si="23"/>
        <v>2555598</v>
      </c>
    </row>
    <row r="12" spans="1:114" s="136" customFormat="1" ht="13.5" customHeight="1">
      <c r="A12" s="119" t="s">
        <v>25</v>
      </c>
      <c r="B12" s="120" t="s">
        <v>386</v>
      </c>
      <c r="C12" s="119" t="s">
        <v>387</v>
      </c>
      <c r="D12" s="121">
        <f t="shared" si="0"/>
        <v>211517</v>
      </c>
      <c r="E12" s="121">
        <f t="shared" si="1"/>
        <v>211517</v>
      </c>
      <c r="F12" s="121">
        <v>0</v>
      </c>
      <c r="G12" s="121">
        <v>0</v>
      </c>
      <c r="H12" s="121">
        <v>0</v>
      </c>
      <c r="I12" s="121">
        <v>145845</v>
      </c>
      <c r="J12" s="121">
        <v>939574</v>
      </c>
      <c r="K12" s="121">
        <v>65672</v>
      </c>
      <c r="L12" s="121">
        <v>0</v>
      </c>
      <c r="M12" s="121">
        <f t="shared" si="2"/>
        <v>0</v>
      </c>
      <c r="N12" s="121">
        <f t="shared" si="3"/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24"/>
        <v>211517</v>
      </c>
      <c r="W12" s="121">
        <f t="shared" si="25"/>
        <v>211517</v>
      </c>
      <c r="X12" s="121">
        <f t="shared" si="26"/>
        <v>0</v>
      </c>
      <c r="Y12" s="121">
        <f t="shared" si="27"/>
        <v>0</v>
      </c>
      <c r="Z12" s="121">
        <f t="shared" si="28"/>
        <v>0</v>
      </c>
      <c r="AA12" s="121">
        <f t="shared" si="29"/>
        <v>145845</v>
      </c>
      <c r="AB12" s="121">
        <f t="shared" si="30"/>
        <v>939574</v>
      </c>
      <c r="AC12" s="121">
        <f t="shared" si="31"/>
        <v>65672</v>
      </c>
      <c r="AD12" s="121">
        <f t="shared" si="32"/>
        <v>0</v>
      </c>
      <c r="AE12" s="121">
        <f t="shared" si="5"/>
        <v>0</v>
      </c>
      <c r="AF12" s="121">
        <f t="shared" si="6"/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472</v>
      </c>
      <c r="AM12" s="121">
        <f t="shared" si="7"/>
        <v>1029862</v>
      </c>
      <c r="AN12" s="121">
        <f t="shared" si="8"/>
        <v>28601</v>
      </c>
      <c r="AO12" s="121">
        <v>28601</v>
      </c>
      <c r="AP12" s="121">
        <v>0</v>
      </c>
      <c r="AQ12" s="121">
        <v>0</v>
      </c>
      <c r="AR12" s="121">
        <v>0</v>
      </c>
      <c r="AS12" s="121">
        <f t="shared" si="9"/>
        <v>584942</v>
      </c>
      <c r="AT12" s="121">
        <v>0</v>
      </c>
      <c r="AU12" s="121">
        <v>584798</v>
      </c>
      <c r="AV12" s="121">
        <v>144</v>
      </c>
      <c r="AW12" s="121">
        <v>0</v>
      </c>
      <c r="AX12" s="121">
        <f t="shared" si="10"/>
        <v>416319</v>
      </c>
      <c r="AY12" s="121">
        <v>0</v>
      </c>
      <c r="AZ12" s="121">
        <v>347669</v>
      </c>
      <c r="BA12" s="121">
        <v>68650</v>
      </c>
      <c r="BB12" s="121">
        <v>0</v>
      </c>
      <c r="BC12" s="122" t="s">
        <v>472</v>
      </c>
      <c r="BD12" s="121">
        <v>0</v>
      </c>
      <c r="BE12" s="121">
        <v>121229</v>
      </c>
      <c r="BF12" s="121">
        <f t="shared" si="11"/>
        <v>1151091</v>
      </c>
      <c r="BG12" s="121">
        <f t="shared" si="12"/>
        <v>0</v>
      </c>
      <c r="BH12" s="121">
        <f t="shared" si="13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472</v>
      </c>
      <c r="BO12" s="121">
        <f t="shared" si="14"/>
        <v>0</v>
      </c>
      <c r="BP12" s="121">
        <f t="shared" si="15"/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 t="shared" si="16"/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 t="shared" si="17"/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472</v>
      </c>
      <c r="CF12" s="121">
        <v>0</v>
      </c>
      <c r="CG12" s="121">
        <v>0</v>
      </c>
      <c r="CH12" s="121">
        <f t="shared" si="18"/>
        <v>0</v>
      </c>
      <c r="CI12" s="121">
        <f t="shared" si="33"/>
        <v>0</v>
      </c>
      <c r="CJ12" s="121">
        <f t="shared" si="34"/>
        <v>0</v>
      </c>
      <c r="CK12" s="121">
        <f t="shared" si="35"/>
        <v>0</v>
      </c>
      <c r="CL12" s="121">
        <f t="shared" si="36"/>
        <v>0</v>
      </c>
      <c r="CM12" s="121">
        <f t="shared" si="37"/>
        <v>0</v>
      </c>
      <c r="CN12" s="121">
        <f t="shared" si="38"/>
        <v>0</v>
      </c>
      <c r="CO12" s="121">
        <f t="shared" si="39"/>
        <v>0</v>
      </c>
      <c r="CP12" s="122" t="s">
        <v>472</v>
      </c>
      <c r="CQ12" s="121">
        <f t="shared" si="40"/>
        <v>1029862</v>
      </c>
      <c r="CR12" s="121">
        <f t="shared" si="41"/>
        <v>28601</v>
      </c>
      <c r="CS12" s="121">
        <f t="shared" si="42"/>
        <v>28601</v>
      </c>
      <c r="CT12" s="121">
        <f t="shared" si="43"/>
        <v>0</v>
      </c>
      <c r="CU12" s="121">
        <f t="shared" si="44"/>
        <v>0</v>
      </c>
      <c r="CV12" s="121">
        <f t="shared" si="45"/>
        <v>0</v>
      </c>
      <c r="CW12" s="121">
        <f t="shared" si="46"/>
        <v>584942</v>
      </c>
      <c r="CX12" s="121">
        <f t="shared" si="47"/>
        <v>0</v>
      </c>
      <c r="CY12" s="121">
        <f t="shared" si="48"/>
        <v>584798</v>
      </c>
      <c r="CZ12" s="121">
        <f t="shared" si="49"/>
        <v>144</v>
      </c>
      <c r="DA12" s="121">
        <f t="shared" si="50"/>
        <v>0</v>
      </c>
      <c r="DB12" s="121">
        <f t="shared" si="51"/>
        <v>416319</v>
      </c>
      <c r="DC12" s="121">
        <f t="shared" si="52"/>
        <v>0</v>
      </c>
      <c r="DD12" s="121">
        <f t="shared" si="53"/>
        <v>347669</v>
      </c>
      <c r="DE12" s="121">
        <f t="shared" si="54"/>
        <v>68650</v>
      </c>
      <c r="DF12" s="121">
        <f t="shared" si="55"/>
        <v>0</v>
      </c>
      <c r="DG12" s="122" t="s">
        <v>472</v>
      </c>
      <c r="DH12" s="121">
        <f t="shared" si="21"/>
        <v>0</v>
      </c>
      <c r="DI12" s="121">
        <f t="shared" si="22"/>
        <v>121229</v>
      </c>
      <c r="DJ12" s="121">
        <f t="shared" si="23"/>
        <v>1151091</v>
      </c>
    </row>
    <row r="13" spans="1:114" s="136" customFormat="1" ht="13.5" customHeight="1">
      <c r="A13" s="119" t="s">
        <v>25</v>
      </c>
      <c r="B13" s="120" t="s">
        <v>396</v>
      </c>
      <c r="C13" s="119" t="s">
        <v>397</v>
      </c>
      <c r="D13" s="121">
        <f t="shared" si="0"/>
        <v>0</v>
      </c>
      <c r="E13" s="121">
        <f t="shared" si="1"/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 t="shared" si="2"/>
        <v>4479</v>
      </c>
      <c r="N13" s="121">
        <f t="shared" si="3"/>
        <v>4377</v>
      </c>
      <c r="O13" s="121">
        <v>0</v>
      </c>
      <c r="P13" s="121">
        <v>0</v>
      </c>
      <c r="Q13" s="121">
        <v>0</v>
      </c>
      <c r="R13" s="121">
        <v>4377</v>
      </c>
      <c r="S13" s="121">
        <v>131388</v>
      </c>
      <c r="T13" s="121">
        <v>0</v>
      </c>
      <c r="U13" s="121">
        <v>102</v>
      </c>
      <c r="V13" s="121">
        <f t="shared" si="24"/>
        <v>4479</v>
      </c>
      <c r="W13" s="121">
        <f t="shared" si="25"/>
        <v>4377</v>
      </c>
      <c r="X13" s="121">
        <f t="shared" si="26"/>
        <v>0</v>
      </c>
      <c r="Y13" s="121">
        <f t="shared" si="27"/>
        <v>0</v>
      </c>
      <c r="Z13" s="121">
        <f t="shared" si="28"/>
        <v>0</v>
      </c>
      <c r="AA13" s="121">
        <f t="shared" si="29"/>
        <v>4377</v>
      </c>
      <c r="AB13" s="121">
        <f t="shared" si="30"/>
        <v>131388</v>
      </c>
      <c r="AC13" s="121">
        <f t="shared" si="31"/>
        <v>0</v>
      </c>
      <c r="AD13" s="121">
        <f t="shared" si="32"/>
        <v>102</v>
      </c>
      <c r="AE13" s="121">
        <f t="shared" si="5"/>
        <v>0</v>
      </c>
      <c r="AF13" s="121">
        <f t="shared" si="6"/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472</v>
      </c>
      <c r="AM13" s="121">
        <f t="shared" si="7"/>
        <v>0</v>
      </c>
      <c r="AN13" s="121">
        <f t="shared" si="8"/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 t="shared" si="9"/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 t="shared" si="10"/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472</v>
      </c>
      <c r="BD13" s="121">
        <v>0</v>
      </c>
      <c r="BE13" s="121">
        <v>0</v>
      </c>
      <c r="BF13" s="121">
        <f t="shared" si="11"/>
        <v>0</v>
      </c>
      <c r="BG13" s="121">
        <f t="shared" si="12"/>
        <v>0</v>
      </c>
      <c r="BH13" s="121">
        <f t="shared" si="13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472</v>
      </c>
      <c r="BO13" s="121">
        <f t="shared" si="14"/>
        <v>135867</v>
      </c>
      <c r="BP13" s="121">
        <f t="shared" si="15"/>
        <v>7599</v>
      </c>
      <c r="BQ13" s="121">
        <v>0</v>
      </c>
      <c r="BR13" s="121">
        <v>0</v>
      </c>
      <c r="BS13" s="121">
        <v>7599</v>
      </c>
      <c r="BT13" s="121">
        <v>0</v>
      </c>
      <c r="BU13" s="121">
        <f t="shared" si="16"/>
        <v>79715</v>
      </c>
      <c r="BV13" s="121">
        <v>0</v>
      </c>
      <c r="BW13" s="121">
        <v>79715</v>
      </c>
      <c r="BX13" s="121">
        <v>0</v>
      </c>
      <c r="BY13" s="121">
        <v>0</v>
      </c>
      <c r="BZ13" s="121">
        <f t="shared" si="17"/>
        <v>48553</v>
      </c>
      <c r="CA13" s="121">
        <v>0</v>
      </c>
      <c r="CB13" s="121">
        <v>48553</v>
      </c>
      <c r="CC13" s="121">
        <v>0</v>
      </c>
      <c r="CD13" s="121">
        <v>0</v>
      </c>
      <c r="CE13" s="122" t="s">
        <v>472</v>
      </c>
      <c r="CF13" s="121">
        <v>0</v>
      </c>
      <c r="CG13" s="121">
        <v>0</v>
      </c>
      <c r="CH13" s="121">
        <f t="shared" si="18"/>
        <v>135867</v>
      </c>
      <c r="CI13" s="121">
        <f t="shared" si="33"/>
        <v>0</v>
      </c>
      <c r="CJ13" s="121">
        <f t="shared" si="34"/>
        <v>0</v>
      </c>
      <c r="CK13" s="121">
        <f t="shared" si="35"/>
        <v>0</v>
      </c>
      <c r="CL13" s="121">
        <f t="shared" si="36"/>
        <v>0</v>
      </c>
      <c r="CM13" s="121">
        <f t="shared" si="37"/>
        <v>0</v>
      </c>
      <c r="CN13" s="121">
        <f t="shared" si="38"/>
        <v>0</v>
      </c>
      <c r="CO13" s="121">
        <f t="shared" si="39"/>
        <v>0</v>
      </c>
      <c r="CP13" s="122" t="s">
        <v>472</v>
      </c>
      <c r="CQ13" s="121">
        <f t="shared" si="40"/>
        <v>135867</v>
      </c>
      <c r="CR13" s="121">
        <f t="shared" si="41"/>
        <v>7599</v>
      </c>
      <c r="CS13" s="121">
        <f t="shared" si="42"/>
        <v>0</v>
      </c>
      <c r="CT13" s="121">
        <f t="shared" si="43"/>
        <v>0</v>
      </c>
      <c r="CU13" s="121">
        <f t="shared" si="44"/>
        <v>7599</v>
      </c>
      <c r="CV13" s="121">
        <f t="shared" si="45"/>
        <v>0</v>
      </c>
      <c r="CW13" s="121">
        <f t="shared" si="46"/>
        <v>79715</v>
      </c>
      <c r="CX13" s="121">
        <f t="shared" si="47"/>
        <v>0</v>
      </c>
      <c r="CY13" s="121">
        <f t="shared" si="48"/>
        <v>79715</v>
      </c>
      <c r="CZ13" s="121">
        <f t="shared" si="49"/>
        <v>0</v>
      </c>
      <c r="DA13" s="121">
        <f t="shared" si="50"/>
        <v>0</v>
      </c>
      <c r="DB13" s="121">
        <f t="shared" si="51"/>
        <v>48553</v>
      </c>
      <c r="DC13" s="121">
        <f t="shared" si="52"/>
        <v>0</v>
      </c>
      <c r="DD13" s="121">
        <f t="shared" si="53"/>
        <v>48553</v>
      </c>
      <c r="DE13" s="121">
        <f t="shared" si="54"/>
        <v>0</v>
      </c>
      <c r="DF13" s="121">
        <f t="shared" si="55"/>
        <v>0</v>
      </c>
      <c r="DG13" s="122" t="s">
        <v>472</v>
      </c>
      <c r="DH13" s="121">
        <f t="shared" si="21"/>
        <v>0</v>
      </c>
      <c r="DI13" s="121">
        <f t="shared" si="22"/>
        <v>0</v>
      </c>
      <c r="DJ13" s="121">
        <f t="shared" si="23"/>
        <v>135867</v>
      </c>
    </row>
    <row r="14" spans="1:114" s="136" customFormat="1" ht="13.5" customHeight="1">
      <c r="A14" s="119" t="s">
        <v>25</v>
      </c>
      <c r="B14" s="120" t="s">
        <v>424</v>
      </c>
      <c r="C14" s="119" t="s">
        <v>425</v>
      </c>
      <c r="D14" s="121">
        <f t="shared" si="0"/>
        <v>1319</v>
      </c>
      <c r="E14" s="121">
        <f t="shared" si="1"/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46240</v>
      </c>
      <c r="K14" s="121">
        <v>0</v>
      </c>
      <c r="L14" s="121">
        <v>1319</v>
      </c>
      <c r="M14" s="121">
        <f t="shared" si="2"/>
        <v>26934</v>
      </c>
      <c r="N14" s="121">
        <f t="shared" si="3"/>
        <v>20</v>
      </c>
      <c r="O14" s="121">
        <v>0</v>
      </c>
      <c r="P14" s="121">
        <v>0</v>
      </c>
      <c r="Q14" s="121">
        <v>0</v>
      </c>
      <c r="R14" s="121">
        <v>0</v>
      </c>
      <c r="S14" s="121">
        <v>190019</v>
      </c>
      <c r="T14" s="121">
        <v>20</v>
      </c>
      <c r="U14" s="121">
        <v>26914</v>
      </c>
      <c r="V14" s="121">
        <f t="shared" si="24"/>
        <v>28253</v>
      </c>
      <c r="W14" s="121">
        <f t="shared" si="25"/>
        <v>20</v>
      </c>
      <c r="X14" s="121">
        <f t="shared" si="26"/>
        <v>0</v>
      </c>
      <c r="Y14" s="121">
        <f t="shared" si="27"/>
        <v>0</v>
      </c>
      <c r="Z14" s="121">
        <f t="shared" si="28"/>
        <v>0</v>
      </c>
      <c r="AA14" s="121">
        <f t="shared" si="29"/>
        <v>0</v>
      </c>
      <c r="AB14" s="121">
        <f t="shared" si="30"/>
        <v>236259</v>
      </c>
      <c r="AC14" s="121">
        <f t="shared" si="31"/>
        <v>20</v>
      </c>
      <c r="AD14" s="121">
        <f t="shared" si="32"/>
        <v>28233</v>
      </c>
      <c r="AE14" s="121">
        <f t="shared" si="5"/>
        <v>0</v>
      </c>
      <c r="AF14" s="121">
        <f t="shared" si="6"/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472</v>
      </c>
      <c r="AM14" s="121">
        <f t="shared" si="7"/>
        <v>44519</v>
      </c>
      <c r="AN14" s="121">
        <f t="shared" si="8"/>
        <v>36293</v>
      </c>
      <c r="AO14" s="121">
        <v>36293</v>
      </c>
      <c r="AP14" s="121">
        <v>0</v>
      </c>
      <c r="AQ14" s="121">
        <v>0</v>
      </c>
      <c r="AR14" s="121">
        <v>0</v>
      </c>
      <c r="AS14" s="121">
        <f t="shared" si="9"/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 t="shared" si="10"/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472</v>
      </c>
      <c r="BD14" s="121">
        <v>8226</v>
      </c>
      <c r="BE14" s="121">
        <v>3040</v>
      </c>
      <c r="BF14" s="121">
        <f t="shared" si="11"/>
        <v>47559</v>
      </c>
      <c r="BG14" s="121">
        <f t="shared" si="12"/>
        <v>0</v>
      </c>
      <c r="BH14" s="121">
        <f t="shared" si="13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472</v>
      </c>
      <c r="BO14" s="121">
        <f t="shared" si="14"/>
        <v>188611</v>
      </c>
      <c r="BP14" s="121">
        <f t="shared" si="15"/>
        <v>55313</v>
      </c>
      <c r="BQ14" s="121">
        <v>8250</v>
      </c>
      <c r="BR14" s="121">
        <v>0</v>
      </c>
      <c r="BS14" s="121">
        <v>47063</v>
      </c>
      <c r="BT14" s="121">
        <v>0</v>
      </c>
      <c r="BU14" s="121">
        <f t="shared" si="16"/>
        <v>124695</v>
      </c>
      <c r="BV14" s="121">
        <v>0</v>
      </c>
      <c r="BW14" s="121">
        <v>123979</v>
      </c>
      <c r="BX14" s="121">
        <v>716</v>
      </c>
      <c r="BY14" s="121">
        <v>0</v>
      </c>
      <c r="BZ14" s="121">
        <f t="shared" si="17"/>
        <v>8603</v>
      </c>
      <c r="CA14" s="121">
        <v>0</v>
      </c>
      <c r="CB14" s="121">
        <v>7668</v>
      </c>
      <c r="CC14" s="121">
        <v>935</v>
      </c>
      <c r="CD14" s="121">
        <v>0</v>
      </c>
      <c r="CE14" s="122" t="s">
        <v>472</v>
      </c>
      <c r="CF14" s="121">
        <v>0</v>
      </c>
      <c r="CG14" s="121">
        <v>28342</v>
      </c>
      <c r="CH14" s="121">
        <f t="shared" si="18"/>
        <v>216953</v>
      </c>
      <c r="CI14" s="121">
        <f t="shared" si="33"/>
        <v>0</v>
      </c>
      <c r="CJ14" s="121">
        <f t="shared" si="34"/>
        <v>0</v>
      </c>
      <c r="CK14" s="121">
        <f t="shared" si="35"/>
        <v>0</v>
      </c>
      <c r="CL14" s="121">
        <f t="shared" si="36"/>
        <v>0</v>
      </c>
      <c r="CM14" s="121">
        <f t="shared" si="37"/>
        <v>0</v>
      </c>
      <c r="CN14" s="121">
        <f t="shared" si="38"/>
        <v>0</v>
      </c>
      <c r="CO14" s="121">
        <f t="shared" si="39"/>
        <v>0</v>
      </c>
      <c r="CP14" s="122" t="s">
        <v>472</v>
      </c>
      <c r="CQ14" s="121">
        <f t="shared" si="40"/>
        <v>233130</v>
      </c>
      <c r="CR14" s="121">
        <f t="shared" si="41"/>
        <v>91606</v>
      </c>
      <c r="CS14" s="121">
        <f t="shared" si="42"/>
        <v>44543</v>
      </c>
      <c r="CT14" s="121">
        <f t="shared" si="43"/>
        <v>0</v>
      </c>
      <c r="CU14" s="121">
        <f t="shared" si="44"/>
        <v>47063</v>
      </c>
      <c r="CV14" s="121">
        <f t="shared" si="45"/>
        <v>0</v>
      </c>
      <c r="CW14" s="121">
        <f t="shared" si="46"/>
        <v>124695</v>
      </c>
      <c r="CX14" s="121">
        <f t="shared" si="47"/>
        <v>0</v>
      </c>
      <c r="CY14" s="121">
        <f t="shared" si="48"/>
        <v>123979</v>
      </c>
      <c r="CZ14" s="121">
        <f t="shared" si="49"/>
        <v>716</v>
      </c>
      <c r="DA14" s="121">
        <f t="shared" si="50"/>
        <v>0</v>
      </c>
      <c r="DB14" s="121">
        <f t="shared" si="51"/>
        <v>8603</v>
      </c>
      <c r="DC14" s="121">
        <f t="shared" si="52"/>
        <v>0</v>
      </c>
      <c r="DD14" s="121">
        <f t="shared" si="53"/>
        <v>7668</v>
      </c>
      <c r="DE14" s="121">
        <f t="shared" si="54"/>
        <v>935</v>
      </c>
      <c r="DF14" s="121">
        <f t="shared" si="55"/>
        <v>0</v>
      </c>
      <c r="DG14" s="122" t="s">
        <v>472</v>
      </c>
      <c r="DH14" s="121">
        <f t="shared" si="21"/>
        <v>8226</v>
      </c>
      <c r="DI14" s="121">
        <f t="shared" si="22"/>
        <v>31382</v>
      </c>
      <c r="DJ14" s="121">
        <f t="shared" si="23"/>
        <v>264512</v>
      </c>
    </row>
    <row r="15" spans="1:114" s="136" customFormat="1" ht="13.5" customHeight="1">
      <c r="A15" s="119" t="s">
        <v>25</v>
      </c>
      <c r="B15" s="120" t="s">
        <v>356</v>
      </c>
      <c r="C15" s="119" t="s">
        <v>357</v>
      </c>
      <c r="D15" s="121">
        <f t="shared" si="0"/>
        <v>549536</v>
      </c>
      <c r="E15" s="121">
        <f t="shared" si="1"/>
        <v>364252</v>
      </c>
      <c r="F15" s="121">
        <v>0</v>
      </c>
      <c r="G15" s="121">
        <v>0</v>
      </c>
      <c r="H15" s="121">
        <v>0</v>
      </c>
      <c r="I15" s="121">
        <v>364252</v>
      </c>
      <c r="J15" s="121">
        <v>453716</v>
      </c>
      <c r="K15" s="121">
        <v>0</v>
      </c>
      <c r="L15" s="121">
        <v>185284</v>
      </c>
      <c r="M15" s="121">
        <f t="shared" si="2"/>
        <v>0</v>
      </c>
      <c r="N15" s="121">
        <f t="shared" si="3"/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24"/>
        <v>549536</v>
      </c>
      <c r="W15" s="121">
        <f t="shared" si="25"/>
        <v>364252</v>
      </c>
      <c r="X15" s="121">
        <f t="shared" si="26"/>
        <v>0</v>
      </c>
      <c r="Y15" s="121">
        <f t="shared" si="27"/>
        <v>0</v>
      </c>
      <c r="Z15" s="121">
        <f t="shared" si="28"/>
        <v>0</v>
      </c>
      <c r="AA15" s="121">
        <f t="shared" si="29"/>
        <v>364252</v>
      </c>
      <c r="AB15" s="121">
        <f t="shared" si="30"/>
        <v>453716</v>
      </c>
      <c r="AC15" s="121">
        <f t="shared" si="31"/>
        <v>0</v>
      </c>
      <c r="AD15" s="121">
        <f t="shared" si="32"/>
        <v>185284</v>
      </c>
      <c r="AE15" s="121">
        <f t="shared" si="5"/>
        <v>0</v>
      </c>
      <c r="AF15" s="121">
        <f t="shared" si="6"/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472</v>
      </c>
      <c r="AM15" s="121">
        <f t="shared" si="7"/>
        <v>868289</v>
      </c>
      <c r="AN15" s="121">
        <f t="shared" si="8"/>
        <v>246677</v>
      </c>
      <c r="AO15" s="121">
        <v>67458</v>
      </c>
      <c r="AP15" s="121">
        <v>0</v>
      </c>
      <c r="AQ15" s="121">
        <v>179219</v>
      </c>
      <c r="AR15" s="121">
        <v>0</v>
      </c>
      <c r="AS15" s="121">
        <f t="shared" si="9"/>
        <v>471686</v>
      </c>
      <c r="AT15" s="121">
        <v>0</v>
      </c>
      <c r="AU15" s="121">
        <v>443757</v>
      </c>
      <c r="AV15" s="121">
        <v>27929</v>
      </c>
      <c r="AW15" s="121">
        <v>0</v>
      </c>
      <c r="AX15" s="121">
        <f t="shared" si="10"/>
        <v>149926</v>
      </c>
      <c r="AY15" s="121">
        <v>0</v>
      </c>
      <c r="AZ15" s="121">
        <v>28771</v>
      </c>
      <c r="BA15" s="121">
        <v>121155</v>
      </c>
      <c r="BB15" s="121">
        <v>0</v>
      </c>
      <c r="BC15" s="122" t="s">
        <v>472</v>
      </c>
      <c r="BD15" s="121">
        <v>0</v>
      </c>
      <c r="BE15" s="121">
        <v>134963</v>
      </c>
      <c r="BF15" s="121">
        <f t="shared" si="11"/>
        <v>1003252</v>
      </c>
      <c r="BG15" s="121">
        <f t="shared" si="12"/>
        <v>0</v>
      </c>
      <c r="BH15" s="121">
        <f t="shared" si="13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472</v>
      </c>
      <c r="BO15" s="121">
        <f t="shared" si="14"/>
        <v>0</v>
      </c>
      <c r="BP15" s="121">
        <f t="shared" si="15"/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 t="shared" si="16"/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 t="shared" si="17"/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472</v>
      </c>
      <c r="CF15" s="121">
        <v>0</v>
      </c>
      <c r="CG15" s="121">
        <v>0</v>
      </c>
      <c r="CH15" s="121">
        <f t="shared" si="18"/>
        <v>0</v>
      </c>
      <c r="CI15" s="121">
        <f t="shared" si="33"/>
        <v>0</v>
      </c>
      <c r="CJ15" s="121">
        <f t="shared" si="34"/>
        <v>0</v>
      </c>
      <c r="CK15" s="121">
        <f t="shared" si="35"/>
        <v>0</v>
      </c>
      <c r="CL15" s="121">
        <f t="shared" si="36"/>
        <v>0</v>
      </c>
      <c r="CM15" s="121">
        <f t="shared" si="37"/>
        <v>0</v>
      </c>
      <c r="CN15" s="121">
        <f t="shared" si="38"/>
        <v>0</v>
      </c>
      <c r="CO15" s="121">
        <f t="shared" si="39"/>
        <v>0</v>
      </c>
      <c r="CP15" s="122" t="s">
        <v>472</v>
      </c>
      <c r="CQ15" s="121">
        <f t="shared" si="40"/>
        <v>868289</v>
      </c>
      <c r="CR15" s="121">
        <f t="shared" si="41"/>
        <v>246677</v>
      </c>
      <c r="CS15" s="121">
        <f t="shared" si="42"/>
        <v>67458</v>
      </c>
      <c r="CT15" s="121">
        <f t="shared" si="43"/>
        <v>0</v>
      </c>
      <c r="CU15" s="121">
        <f t="shared" si="44"/>
        <v>179219</v>
      </c>
      <c r="CV15" s="121">
        <f t="shared" si="45"/>
        <v>0</v>
      </c>
      <c r="CW15" s="121">
        <f t="shared" si="46"/>
        <v>471686</v>
      </c>
      <c r="CX15" s="121">
        <f t="shared" si="47"/>
        <v>0</v>
      </c>
      <c r="CY15" s="121">
        <f t="shared" si="48"/>
        <v>443757</v>
      </c>
      <c r="CZ15" s="121">
        <f t="shared" si="49"/>
        <v>27929</v>
      </c>
      <c r="DA15" s="121">
        <f t="shared" si="50"/>
        <v>0</v>
      </c>
      <c r="DB15" s="121">
        <f t="shared" si="51"/>
        <v>149926</v>
      </c>
      <c r="DC15" s="121">
        <f t="shared" si="52"/>
        <v>0</v>
      </c>
      <c r="DD15" s="121">
        <f t="shared" si="53"/>
        <v>28771</v>
      </c>
      <c r="DE15" s="121">
        <f t="shared" si="54"/>
        <v>121155</v>
      </c>
      <c r="DF15" s="121">
        <f t="shared" si="55"/>
        <v>0</v>
      </c>
      <c r="DG15" s="122" t="s">
        <v>472</v>
      </c>
      <c r="DH15" s="121">
        <f t="shared" si="21"/>
        <v>0</v>
      </c>
      <c r="DI15" s="121">
        <f t="shared" si="22"/>
        <v>134963</v>
      </c>
      <c r="DJ15" s="121">
        <f t="shared" si="23"/>
        <v>1003252</v>
      </c>
    </row>
    <row r="16" spans="1:114" s="136" customFormat="1" ht="13.5" customHeight="1">
      <c r="A16" s="119" t="s">
        <v>25</v>
      </c>
      <c r="B16" s="120" t="s">
        <v>334</v>
      </c>
      <c r="C16" s="119" t="s">
        <v>335</v>
      </c>
      <c r="D16" s="121">
        <f t="shared" si="0"/>
        <v>772371</v>
      </c>
      <c r="E16" s="121">
        <f t="shared" si="1"/>
        <v>272772</v>
      </c>
      <c r="F16" s="121">
        <v>0</v>
      </c>
      <c r="G16" s="121">
        <v>0</v>
      </c>
      <c r="H16" s="121">
        <v>0</v>
      </c>
      <c r="I16" s="121">
        <v>272772</v>
      </c>
      <c r="J16" s="121">
        <v>1373640</v>
      </c>
      <c r="K16" s="121">
        <v>0</v>
      </c>
      <c r="L16" s="121">
        <v>499599</v>
      </c>
      <c r="M16" s="121">
        <f t="shared" si="2"/>
        <v>11001</v>
      </c>
      <c r="N16" s="121">
        <f t="shared" si="3"/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443128</v>
      </c>
      <c r="T16" s="121">
        <v>0</v>
      </c>
      <c r="U16" s="121">
        <v>11001</v>
      </c>
      <c r="V16" s="121">
        <f t="shared" si="24"/>
        <v>783372</v>
      </c>
      <c r="W16" s="121">
        <f t="shared" si="25"/>
        <v>272772</v>
      </c>
      <c r="X16" s="121">
        <f t="shared" si="26"/>
        <v>0</v>
      </c>
      <c r="Y16" s="121">
        <f t="shared" si="27"/>
        <v>0</v>
      </c>
      <c r="Z16" s="121">
        <f t="shared" si="28"/>
        <v>0</v>
      </c>
      <c r="AA16" s="121">
        <f t="shared" si="29"/>
        <v>272772</v>
      </c>
      <c r="AB16" s="121">
        <f t="shared" si="30"/>
        <v>1816768</v>
      </c>
      <c r="AC16" s="121">
        <f t="shared" si="31"/>
        <v>0</v>
      </c>
      <c r="AD16" s="121">
        <f t="shared" si="32"/>
        <v>510600</v>
      </c>
      <c r="AE16" s="121">
        <f t="shared" si="5"/>
        <v>537357</v>
      </c>
      <c r="AF16" s="121">
        <f t="shared" si="6"/>
        <v>537357</v>
      </c>
      <c r="AG16" s="121">
        <v>0</v>
      </c>
      <c r="AH16" s="121">
        <v>537357</v>
      </c>
      <c r="AI16" s="121">
        <v>0</v>
      </c>
      <c r="AJ16" s="121">
        <v>0</v>
      </c>
      <c r="AK16" s="121">
        <v>0</v>
      </c>
      <c r="AL16" s="122" t="s">
        <v>472</v>
      </c>
      <c r="AM16" s="121">
        <f t="shared" si="7"/>
        <v>1391301</v>
      </c>
      <c r="AN16" s="121">
        <f t="shared" si="8"/>
        <v>179282</v>
      </c>
      <c r="AO16" s="121">
        <v>179282</v>
      </c>
      <c r="AP16" s="121">
        <v>0</v>
      </c>
      <c r="AQ16" s="121">
        <v>0</v>
      </c>
      <c r="AR16" s="121">
        <v>0</v>
      </c>
      <c r="AS16" s="121">
        <f t="shared" si="9"/>
        <v>375123</v>
      </c>
      <c r="AT16" s="121">
        <v>0</v>
      </c>
      <c r="AU16" s="121">
        <v>250921</v>
      </c>
      <c r="AV16" s="121">
        <v>124202</v>
      </c>
      <c r="AW16" s="121">
        <v>0</v>
      </c>
      <c r="AX16" s="121">
        <f t="shared" si="10"/>
        <v>836896</v>
      </c>
      <c r="AY16" s="121">
        <v>0</v>
      </c>
      <c r="AZ16" s="121">
        <v>570230</v>
      </c>
      <c r="BA16" s="121">
        <v>266666</v>
      </c>
      <c r="BB16" s="121">
        <v>0</v>
      </c>
      <c r="BC16" s="122" t="s">
        <v>472</v>
      </c>
      <c r="BD16" s="121">
        <v>0</v>
      </c>
      <c r="BE16" s="121">
        <v>217353</v>
      </c>
      <c r="BF16" s="121">
        <f t="shared" si="11"/>
        <v>2146011</v>
      </c>
      <c r="BG16" s="121">
        <f t="shared" si="12"/>
        <v>102200</v>
      </c>
      <c r="BH16" s="121">
        <f t="shared" si="13"/>
        <v>102200</v>
      </c>
      <c r="BI16" s="121">
        <v>0</v>
      </c>
      <c r="BJ16" s="121">
        <v>102200</v>
      </c>
      <c r="BK16" s="121">
        <v>0</v>
      </c>
      <c r="BL16" s="121">
        <v>0</v>
      </c>
      <c r="BM16" s="121">
        <v>0</v>
      </c>
      <c r="BN16" s="122" t="s">
        <v>472</v>
      </c>
      <c r="BO16" s="121">
        <f t="shared" si="14"/>
        <v>351929</v>
      </c>
      <c r="BP16" s="121">
        <f t="shared" si="15"/>
        <v>79014</v>
      </c>
      <c r="BQ16" s="121">
        <v>79014</v>
      </c>
      <c r="BR16" s="121">
        <v>0</v>
      </c>
      <c r="BS16" s="121">
        <v>0</v>
      </c>
      <c r="BT16" s="121">
        <v>0</v>
      </c>
      <c r="BU16" s="121">
        <f t="shared" si="16"/>
        <v>232157</v>
      </c>
      <c r="BV16" s="121">
        <v>0</v>
      </c>
      <c r="BW16" s="121">
        <v>232157</v>
      </c>
      <c r="BX16" s="121">
        <v>0</v>
      </c>
      <c r="BY16" s="121">
        <v>0</v>
      </c>
      <c r="BZ16" s="121">
        <f t="shared" si="17"/>
        <v>40758</v>
      </c>
      <c r="CA16" s="121">
        <v>0</v>
      </c>
      <c r="CB16" s="121">
        <v>25825</v>
      </c>
      <c r="CC16" s="121">
        <v>14933</v>
      </c>
      <c r="CD16" s="121">
        <v>0</v>
      </c>
      <c r="CE16" s="122" t="s">
        <v>472</v>
      </c>
      <c r="CF16" s="121">
        <v>0</v>
      </c>
      <c r="CG16" s="121">
        <v>0</v>
      </c>
      <c r="CH16" s="121">
        <f t="shared" si="18"/>
        <v>454129</v>
      </c>
      <c r="CI16" s="121">
        <f t="shared" si="33"/>
        <v>639557</v>
      </c>
      <c r="CJ16" s="121">
        <f t="shared" si="34"/>
        <v>639557</v>
      </c>
      <c r="CK16" s="121">
        <f t="shared" si="35"/>
        <v>0</v>
      </c>
      <c r="CL16" s="121">
        <f t="shared" si="36"/>
        <v>639557</v>
      </c>
      <c r="CM16" s="121">
        <f t="shared" si="37"/>
        <v>0</v>
      </c>
      <c r="CN16" s="121">
        <f t="shared" si="38"/>
        <v>0</v>
      </c>
      <c r="CO16" s="121">
        <f t="shared" si="39"/>
        <v>0</v>
      </c>
      <c r="CP16" s="122" t="s">
        <v>472</v>
      </c>
      <c r="CQ16" s="121">
        <f t="shared" si="40"/>
        <v>1743230</v>
      </c>
      <c r="CR16" s="121">
        <f t="shared" si="41"/>
        <v>258296</v>
      </c>
      <c r="CS16" s="121">
        <f t="shared" si="42"/>
        <v>258296</v>
      </c>
      <c r="CT16" s="121">
        <f t="shared" si="43"/>
        <v>0</v>
      </c>
      <c r="CU16" s="121">
        <f t="shared" si="44"/>
        <v>0</v>
      </c>
      <c r="CV16" s="121">
        <f t="shared" si="45"/>
        <v>0</v>
      </c>
      <c r="CW16" s="121">
        <f t="shared" si="46"/>
        <v>607280</v>
      </c>
      <c r="CX16" s="121">
        <f t="shared" si="47"/>
        <v>0</v>
      </c>
      <c r="CY16" s="121">
        <f t="shared" si="48"/>
        <v>483078</v>
      </c>
      <c r="CZ16" s="121">
        <f t="shared" si="49"/>
        <v>124202</v>
      </c>
      <c r="DA16" s="121">
        <f t="shared" si="50"/>
        <v>0</v>
      </c>
      <c r="DB16" s="121">
        <f t="shared" si="51"/>
        <v>877654</v>
      </c>
      <c r="DC16" s="121">
        <f t="shared" si="52"/>
        <v>0</v>
      </c>
      <c r="DD16" s="121">
        <f t="shared" si="53"/>
        <v>596055</v>
      </c>
      <c r="DE16" s="121">
        <f t="shared" si="54"/>
        <v>281599</v>
      </c>
      <c r="DF16" s="121">
        <f t="shared" si="55"/>
        <v>0</v>
      </c>
      <c r="DG16" s="122" t="s">
        <v>472</v>
      </c>
      <c r="DH16" s="121">
        <f t="shared" si="21"/>
        <v>0</v>
      </c>
      <c r="DI16" s="121">
        <f t="shared" si="22"/>
        <v>217353</v>
      </c>
      <c r="DJ16" s="121">
        <f t="shared" si="23"/>
        <v>2600140</v>
      </c>
    </row>
    <row r="17" spans="1:114" s="136" customFormat="1" ht="13.5" customHeight="1">
      <c r="A17" s="119" t="s">
        <v>25</v>
      </c>
      <c r="B17" s="120" t="s">
        <v>392</v>
      </c>
      <c r="C17" s="119" t="s">
        <v>393</v>
      </c>
      <c r="D17" s="121">
        <f t="shared" si="0"/>
        <v>361632</v>
      </c>
      <c r="E17" s="121">
        <f t="shared" si="1"/>
        <v>277847</v>
      </c>
      <c r="F17" s="121">
        <v>6340</v>
      </c>
      <c r="G17" s="121">
        <v>0</v>
      </c>
      <c r="H17" s="121">
        <v>0</v>
      </c>
      <c r="I17" s="121">
        <v>271507</v>
      </c>
      <c r="J17" s="121">
        <v>991175</v>
      </c>
      <c r="K17" s="121">
        <v>0</v>
      </c>
      <c r="L17" s="121">
        <v>83785</v>
      </c>
      <c r="M17" s="121">
        <f t="shared" si="2"/>
        <v>0</v>
      </c>
      <c r="N17" s="121">
        <f t="shared" si="3"/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24"/>
        <v>361632</v>
      </c>
      <c r="W17" s="121">
        <f t="shared" si="25"/>
        <v>277847</v>
      </c>
      <c r="X17" s="121">
        <f t="shared" si="26"/>
        <v>6340</v>
      </c>
      <c r="Y17" s="121">
        <f t="shared" si="27"/>
        <v>0</v>
      </c>
      <c r="Z17" s="121">
        <f t="shared" si="28"/>
        <v>0</v>
      </c>
      <c r="AA17" s="121">
        <f t="shared" si="29"/>
        <v>271507</v>
      </c>
      <c r="AB17" s="121">
        <f t="shared" si="30"/>
        <v>991175</v>
      </c>
      <c r="AC17" s="121">
        <f t="shared" si="31"/>
        <v>0</v>
      </c>
      <c r="AD17" s="121">
        <f t="shared" si="32"/>
        <v>83785</v>
      </c>
      <c r="AE17" s="121">
        <f t="shared" si="5"/>
        <v>61009</v>
      </c>
      <c r="AF17" s="121">
        <f t="shared" si="6"/>
        <v>17753</v>
      </c>
      <c r="AG17" s="121">
        <v>0</v>
      </c>
      <c r="AH17" s="121">
        <v>0</v>
      </c>
      <c r="AI17" s="121">
        <v>17753</v>
      </c>
      <c r="AJ17" s="121">
        <v>0</v>
      </c>
      <c r="AK17" s="121">
        <v>43256</v>
      </c>
      <c r="AL17" s="122" t="s">
        <v>472</v>
      </c>
      <c r="AM17" s="121">
        <f t="shared" si="7"/>
        <v>1009804</v>
      </c>
      <c r="AN17" s="121">
        <f t="shared" si="8"/>
        <v>332965</v>
      </c>
      <c r="AO17" s="121">
        <v>326419</v>
      </c>
      <c r="AP17" s="121">
        <v>0</v>
      </c>
      <c r="AQ17" s="121">
        <v>6546</v>
      </c>
      <c r="AR17" s="121">
        <v>0</v>
      </c>
      <c r="AS17" s="121">
        <f t="shared" si="9"/>
        <v>283450</v>
      </c>
      <c r="AT17" s="121">
        <v>0</v>
      </c>
      <c r="AU17" s="121">
        <v>269712</v>
      </c>
      <c r="AV17" s="121">
        <v>13738</v>
      </c>
      <c r="AW17" s="121">
        <v>0</v>
      </c>
      <c r="AX17" s="121">
        <f t="shared" si="10"/>
        <v>393389</v>
      </c>
      <c r="AY17" s="121">
        <v>15007</v>
      </c>
      <c r="AZ17" s="121">
        <v>279797</v>
      </c>
      <c r="BA17" s="121">
        <v>55642</v>
      </c>
      <c r="BB17" s="121">
        <v>42943</v>
      </c>
      <c r="BC17" s="122" t="s">
        <v>472</v>
      </c>
      <c r="BD17" s="121">
        <v>0</v>
      </c>
      <c r="BE17" s="121">
        <v>281994</v>
      </c>
      <c r="BF17" s="121">
        <f t="shared" si="11"/>
        <v>1352807</v>
      </c>
      <c r="BG17" s="121">
        <f t="shared" si="12"/>
        <v>0</v>
      </c>
      <c r="BH17" s="121">
        <f t="shared" si="13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472</v>
      </c>
      <c r="BO17" s="121">
        <f t="shared" si="14"/>
        <v>0</v>
      </c>
      <c r="BP17" s="121">
        <f t="shared" si="15"/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 t="shared" si="16"/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 t="shared" si="17"/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472</v>
      </c>
      <c r="CF17" s="121">
        <v>0</v>
      </c>
      <c r="CG17" s="121">
        <v>0</v>
      </c>
      <c r="CH17" s="121">
        <f t="shared" si="18"/>
        <v>0</v>
      </c>
      <c r="CI17" s="121">
        <f t="shared" si="33"/>
        <v>61009</v>
      </c>
      <c r="CJ17" s="121">
        <f t="shared" si="34"/>
        <v>17753</v>
      </c>
      <c r="CK17" s="121">
        <f t="shared" si="35"/>
        <v>0</v>
      </c>
      <c r="CL17" s="121">
        <f t="shared" si="36"/>
        <v>0</v>
      </c>
      <c r="CM17" s="121">
        <f t="shared" si="37"/>
        <v>17753</v>
      </c>
      <c r="CN17" s="121">
        <f t="shared" si="38"/>
        <v>0</v>
      </c>
      <c r="CO17" s="121">
        <f t="shared" si="39"/>
        <v>43256</v>
      </c>
      <c r="CP17" s="122" t="s">
        <v>472</v>
      </c>
      <c r="CQ17" s="121">
        <f t="shared" si="40"/>
        <v>1009804</v>
      </c>
      <c r="CR17" s="121">
        <f t="shared" si="41"/>
        <v>332965</v>
      </c>
      <c r="CS17" s="121">
        <f t="shared" si="42"/>
        <v>326419</v>
      </c>
      <c r="CT17" s="121">
        <f t="shared" si="43"/>
        <v>0</v>
      </c>
      <c r="CU17" s="121">
        <f t="shared" si="44"/>
        <v>6546</v>
      </c>
      <c r="CV17" s="121">
        <f t="shared" si="45"/>
        <v>0</v>
      </c>
      <c r="CW17" s="121">
        <f t="shared" si="46"/>
        <v>283450</v>
      </c>
      <c r="CX17" s="121">
        <f t="shared" si="47"/>
        <v>0</v>
      </c>
      <c r="CY17" s="121">
        <f t="shared" si="48"/>
        <v>269712</v>
      </c>
      <c r="CZ17" s="121">
        <f t="shared" si="49"/>
        <v>13738</v>
      </c>
      <c r="DA17" s="121">
        <f t="shared" si="50"/>
        <v>0</v>
      </c>
      <c r="DB17" s="121">
        <f t="shared" si="51"/>
        <v>393389</v>
      </c>
      <c r="DC17" s="121">
        <f t="shared" si="52"/>
        <v>15007</v>
      </c>
      <c r="DD17" s="121">
        <f t="shared" si="53"/>
        <v>279797</v>
      </c>
      <c r="DE17" s="121">
        <f t="shared" si="54"/>
        <v>55642</v>
      </c>
      <c r="DF17" s="121">
        <f t="shared" si="55"/>
        <v>42943</v>
      </c>
      <c r="DG17" s="122" t="s">
        <v>472</v>
      </c>
      <c r="DH17" s="121">
        <f t="shared" si="21"/>
        <v>0</v>
      </c>
      <c r="DI17" s="121">
        <f t="shared" si="22"/>
        <v>281994</v>
      </c>
      <c r="DJ17" s="121">
        <f t="shared" si="23"/>
        <v>1352807</v>
      </c>
    </row>
    <row r="18" spans="1:114" s="136" customFormat="1" ht="13.5" customHeight="1">
      <c r="A18" s="119" t="s">
        <v>25</v>
      </c>
      <c r="B18" s="120" t="s">
        <v>428</v>
      </c>
      <c r="C18" s="119" t="s">
        <v>429</v>
      </c>
      <c r="D18" s="121">
        <f t="shared" si="0"/>
        <v>106295</v>
      </c>
      <c r="E18" s="121">
        <f t="shared" si="1"/>
        <v>106295</v>
      </c>
      <c r="F18" s="121">
        <v>0</v>
      </c>
      <c r="G18" s="121">
        <v>0</v>
      </c>
      <c r="H18" s="121">
        <v>0</v>
      </c>
      <c r="I18" s="121">
        <v>86221</v>
      </c>
      <c r="J18" s="121">
        <v>636276</v>
      </c>
      <c r="K18" s="121">
        <v>20074</v>
      </c>
      <c r="L18" s="121">
        <v>0</v>
      </c>
      <c r="M18" s="121">
        <f t="shared" si="2"/>
        <v>800</v>
      </c>
      <c r="N18" s="121">
        <f t="shared" si="3"/>
        <v>800</v>
      </c>
      <c r="O18" s="121">
        <v>0</v>
      </c>
      <c r="P18" s="121">
        <v>0</v>
      </c>
      <c r="Q18" s="121">
        <v>0</v>
      </c>
      <c r="R18" s="121">
        <v>0</v>
      </c>
      <c r="S18" s="121">
        <v>136836</v>
      </c>
      <c r="T18" s="121">
        <v>800</v>
      </c>
      <c r="U18" s="121">
        <v>0</v>
      </c>
      <c r="V18" s="121">
        <f t="shared" si="24"/>
        <v>107095</v>
      </c>
      <c r="W18" s="121">
        <f t="shared" si="25"/>
        <v>107095</v>
      </c>
      <c r="X18" s="121">
        <f t="shared" si="26"/>
        <v>0</v>
      </c>
      <c r="Y18" s="121">
        <f t="shared" si="27"/>
        <v>0</v>
      </c>
      <c r="Z18" s="121">
        <f t="shared" si="28"/>
        <v>0</v>
      </c>
      <c r="AA18" s="121">
        <f t="shared" si="29"/>
        <v>86221</v>
      </c>
      <c r="AB18" s="121">
        <f t="shared" si="30"/>
        <v>773112</v>
      </c>
      <c r="AC18" s="121">
        <f t="shared" si="31"/>
        <v>20874</v>
      </c>
      <c r="AD18" s="121">
        <f t="shared" si="32"/>
        <v>0</v>
      </c>
      <c r="AE18" s="121">
        <f t="shared" si="5"/>
        <v>0</v>
      </c>
      <c r="AF18" s="121">
        <f t="shared" si="6"/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472</v>
      </c>
      <c r="AM18" s="121">
        <f t="shared" si="7"/>
        <v>742571</v>
      </c>
      <c r="AN18" s="121">
        <f t="shared" si="8"/>
        <v>77434</v>
      </c>
      <c r="AO18" s="121">
        <v>33875</v>
      </c>
      <c r="AP18" s="121">
        <v>0</v>
      </c>
      <c r="AQ18" s="121">
        <v>35937</v>
      </c>
      <c r="AR18" s="121">
        <v>7622</v>
      </c>
      <c r="AS18" s="121">
        <f t="shared" si="9"/>
        <v>245985</v>
      </c>
      <c r="AT18" s="121">
        <v>0</v>
      </c>
      <c r="AU18" s="121">
        <v>235366</v>
      </c>
      <c r="AV18" s="121">
        <v>10619</v>
      </c>
      <c r="AW18" s="121">
        <v>0</v>
      </c>
      <c r="AX18" s="121">
        <f t="shared" si="10"/>
        <v>419152</v>
      </c>
      <c r="AY18" s="121">
        <v>245138</v>
      </c>
      <c r="AZ18" s="121">
        <v>161465</v>
      </c>
      <c r="BA18" s="121">
        <v>12549</v>
      </c>
      <c r="BB18" s="121">
        <v>0</v>
      </c>
      <c r="BC18" s="122" t="s">
        <v>472</v>
      </c>
      <c r="BD18" s="121">
        <v>0</v>
      </c>
      <c r="BE18" s="121">
        <v>0</v>
      </c>
      <c r="BF18" s="121">
        <f t="shared" si="11"/>
        <v>742571</v>
      </c>
      <c r="BG18" s="121">
        <f t="shared" si="12"/>
        <v>0</v>
      </c>
      <c r="BH18" s="121">
        <f t="shared" si="13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472</v>
      </c>
      <c r="BO18" s="121">
        <f t="shared" si="14"/>
        <v>137636</v>
      </c>
      <c r="BP18" s="121">
        <f t="shared" si="15"/>
        <v>8560</v>
      </c>
      <c r="BQ18" s="121">
        <v>8560</v>
      </c>
      <c r="BR18" s="121">
        <v>0</v>
      </c>
      <c r="BS18" s="121">
        <v>0</v>
      </c>
      <c r="BT18" s="121">
        <v>0</v>
      </c>
      <c r="BU18" s="121">
        <f t="shared" si="16"/>
        <v>95097</v>
      </c>
      <c r="BV18" s="121">
        <v>0</v>
      </c>
      <c r="BW18" s="121">
        <v>95097</v>
      </c>
      <c r="BX18" s="121">
        <v>0</v>
      </c>
      <c r="BY18" s="121">
        <v>0</v>
      </c>
      <c r="BZ18" s="121">
        <f t="shared" si="17"/>
        <v>33979</v>
      </c>
      <c r="CA18" s="121">
        <v>0</v>
      </c>
      <c r="CB18" s="121">
        <v>33979</v>
      </c>
      <c r="CC18" s="121">
        <v>0</v>
      </c>
      <c r="CD18" s="121">
        <v>0</v>
      </c>
      <c r="CE18" s="122" t="s">
        <v>472</v>
      </c>
      <c r="CF18" s="121">
        <v>0</v>
      </c>
      <c r="CG18" s="121">
        <v>0</v>
      </c>
      <c r="CH18" s="121">
        <f t="shared" si="18"/>
        <v>137636</v>
      </c>
      <c r="CI18" s="121">
        <f t="shared" si="33"/>
        <v>0</v>
      </c>
      <c r="CJ18" s="121">
        <f t="shared" si="34"/>
        <v>0</v>
      </c>
      <c r="CK18" s="121">
        <f t="shared" si="35"/>
        <v>0</v>
      </c>
      <c r="CL18" s="121">
        <f t="shared" si="36"/>
        <v>0</v>
      </c>
      <c r="CM18" s="121">
        <f t="shared" si="37"/>
        <v>0</v>
      </c>
      <c r="CN18" s="121">
        <f t="shared" si="38"/>
        <v>0</v>
      </c>
      <c r="CO18" s="121">
        <f t="shared" si="39"/>
        <v>0</v>
      </c>
      <c r="CP18" s="122" t="s">
        <v>472</v>
      </c>
      <c r="CQ18" s="121">
        <f t="shared" si="40"/>
        <v>880207</v>
      </c>
      <c r="CR18" s="121">
        <f t="shared" si="41"/>
        <v>85994</v>
      </c>
      <c r="CS18" s="121">
        <f t="shared" si="42"/>
        <v>42435</v>
      </c>
      <c r="CT18" s="121">
        <f t="shared" si="43"/>
        <v>0</v>
      </c>
      <c r="CU18" s="121">
        <f t="shared" si="44"/>
        <v>35937</v>
      </c>
      <c r="CV18" s="121">
        <f t="shared" si="45"/>
        <v>7622</v>
      </c>
      <c r="CW18" s="121">
        <f t="shared" si="46"/>
        <v>341082</v>
      </c>
      <c r="CX18" s="121">
        <f t="shared" si="47"/>
        <v>0</v>
      </c>
      <c r="CY18" s="121">
        <f t="shared" si="48"/>
        <v>330463</v>
      </c>
      <c r="CZ18" s="121">
        <f t="shared" si="49"/>
        <v>10619</v>
      </c>
      <c r="DA18" s="121">
        <f t="shared" si="50"/>
        <v>0</v>
      </c>
      <c r="DB18" s="121">
        <f t="shared" si="51"/>
        <v>453131</v>
      </c>
      <c r="DC18" s="121">
        <f t="shared" si="52"/>
        <v>245138</v>
      </c>
      <c r="DD18" s="121">
        <f t="shared" si="53"/>
        <v>195444</v>
      </c>
      <c r="DE18" s="121">
        <f t="shared" si="54"/>
        <v>12549</v>
      </c>
      <c r="DF18" s="121">
        <f t="shared" si="55"/>
        <v>0</v>
      </c>
      <c r="DG18" s="122" t="s">
        <v>472</v>
      </c>
      <c r="DH18" s="121">
        <f t="shared" si="21"/>
        <v>0</v>
      </c>
      <c r="DI18" s="121">
        <f t="shared" si="22"/>
        <v>0</v>
      </c>
      <c r="DJ18" s="121">
        <f t="shared" si="23"/>
        <v>880207</v>
      </c>
    </row>
    <row r="19" spans="1:114" s="136" customFormat="1" ht="13.5" customHeight="1">
      <c r="A19" s="119" t="s">
        <v>25</v>
      </c>
      <c r="B19" s="120" t="s">
        <v>378</v>
      </c>
      <c r="C19" s="119" t="s">
        <v>379</v>
      </c>
      <c r="D19" s="121">
        <f t="shared" si="0"/>
        <v>0</v>
      </c>
      <c r="E19" s="121">
        <f t="shared" si="1"/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 t="shared" si="2"/>
        <v>40201</v>
      </c>
      <c r="N19" s="121">
        <f t="shared" si="3"/>
        <v>40201</v>
      </c>
      <c r="O19" s="121">
        <v>0</v>
      </c>
      <c r="P19" s="121">
        <v>0</v>
      </c>
      <c r="Q19" s="121">
        <v>0</v>
      </c>
      <c r="R19" s="121">
        <v>4590</v>
      </c>
      <c r="S19" s="121">
        <v>239739</v>
      </c>
      <c r="T19" s="121">
        <v>35611</v>
      </c>
      <c r="U19" s="121">
        <v>0</v>
      </c>
      <c r="V19" s="121">
        <f t="shared" si="24"/>
        <v>40201</v>
      </c>
      <c r="W19" s="121">
        <f t="shared" si="25"/>
        <v>40201</v>
      </c>
      <c r="X19" s="121">
        <f t="shared" si="26"/>
        <v>0</v>
      </c>
      <c r="Y19" s="121">
        <f t="shared" si="27"/>
        <v>0</v>
      </c>
      <c r="Z19" s="121">
        <f t="shared" si="28"/>
        <v>0</v>
      </c>
      <c r="AA19" s="121">
        <f t="shared" si="29"/>
        <v>4590</v>
      </c>
      <c r="AB19" s="121">
        <f t="shared" si="30"/>
        <v>239739</v>
      </c>
      <c r="AC19" s="121">
        <f t="shared" si="31"/>
        <v>35611</v>
      </c>
      <c r="AD19" s="121">
        <f t="shared" si="32"/>
        <v>0</v>
      </c>
      <c r="AE19" s="121">
        <f t="shared" si="5"/>
        <v>0</v>
      </c>
      <c r="AF19" s="121">
        <f t="shared" si="6"/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472</v>
      </c>
      <c r="AM19" s="121">
        <f t="shared" si="7"/>
        <v>0</v>
      </c>
      <c r="AN19" s="121">
        <f t="shared" si="8"/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 t="shared" si="9"/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 t="shared" si="10"/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472</v>
      </c>
      <c r="BD19" s="121">
        <v>0</v>
      </c>
      <c r="BE19" s="121">
        <v>0</v>
      </c>
      <c r="BF19" s="121">
        <f t="shared" si="11"/>
        <v>0</v>
      </c>
      <c r="BG19" s="121">
        <f t="shared" si="12"/>
        <v>0</v>
      </c>
      <c r="BH19" s="121">
        <f t="shared" si="13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472</v>
      </c>
      <c r="BO19" s="121">
        <f t="shared" si="14"/>
        <v>239047</v>
      </c>
      <c r="BP19" s="121">
        <f t="shared" si="15"/>
        <v>75830</v>
      </c>
      <c r="BQ19" s="121">
        <v>42135</v>
      </c>
      <c r="BR19" s="121">
        <v>0</v>
      </c>
      <c r="BS19" s="121">
        <v>33695</v>
      </c>
      <c r="BT19" s="121">
        <v>0</v>
      </c>
      <c r="BU19" s="121">
        <f t="shared" si="16"/>
        <v>100743</v>
      </c>
      <c r="BV19" s="121">
        <v>0</v>
      </c>
      <c r="BW19" s="121">
        <v>100743</v>
      </c>
      <c r="BX19" s="121">
        <v>0</v>
      </c>
      <c r="BY19" s="121">
        <v>0</v>
      </c>
      <c r="BZ19" s="121">
        <f t="shared" si="17"/>
        <v>62474</v>
      </c>
      <c r="CA19" s="121">
        <v>0</v>
      </c>
      <c r="CB19" s="121">
        <v>52580</v>
      </c>
      <c r="CC19" s="121">
        <v>560</v>
      </c>
      <c r="CD19" s="121">
        <v>9334</v>
      </c>
      <c r="CE19" s="122" t="s">
        <v>472</v>
      </c>
      <c r="CF19" s="121">
        <v>0</v>
      </c>
      <c r="CG19" s="121">
        <v>40893</v>
      </c>
      <c r="CH19" s="121">
        <f t="shared" si="18"/>
        <v>279940</v>
      </c>
      <c r="CI19" s="121">
        <f t="shared" si="33"/>
        <v>0</v>
      </c>
      <c r="CJ19" s="121">
        <f t="shared" si="34"/>
        <v>0</v>
      </c>
      <c r="CK19" s="121">
        <f t="shared" si="35"/>
        <v>0</v>
      </c>
      <c r="CL19" s="121">
        <f t="shared" si="36"/>
        <v>0</v>
      </c>
      <c r="CM19" s="121">
        <f t="shared" si="37"/>
        <v>0</v>
      </c>
      <c r="CN19" s="121">
        <f t="shared" si="38"/>
        <v>0</v>
      </c>
      <c r="CO19" s="121">
        <f t="shared" si="39"/>
        <v>0</v>
      </c>
      <c r="CP19" s="122" t="s">
        <v>472</v>
      </c>
      <c r="CQ19" s="121">
        <f t="shared" si="40"/>
        <v>239047</v>
      </c>
      <c r="CR19" s="121">
        <f t="shared" si="41"/>
        <v>75830</v>
      </c>
      <c r="CS19" s="121">
        <f t="shared" si="42"/>
        <v>42135</v>
      </c>
      <c r="CT19" s="121">
        <f t="shared" si="43"/>
        <v>0</v>
      </c>
      <c r="CU19" s="121">
        <f t="shared" si="44"/>
        <v>33695</v>
      </c>
      <c r="CV19" s="121">
        <f t="shared" si="45"/>
        <v>0</v>
      </c>
      <c r="CW19" s="121">
        <f t="shared" si="46"/>
        <v>100743</v>
      </c>
      <c r="CX19" s="121">
        <f t="shared" si="47"/>
        <v>0</v>
      </c>
      <c r="CY19" s="121">
        <f t="shared" si="48"/>
        <v>100743</v>
      </c>
      <c r="CZ19" s="121">
        <f t="shared" si="49"/>
        <v>0</v>
      </c>
      <c r="DA19" s="121">
        <f t="shared" si="50"/>
        <v>0</v>
      </c>
      <c r="DB19" s="121">
        <f t="shared" si="51"/>
        <v>62474</v>
      </c>
      <c r="DC19" s="121">
        <f t="shared" si="52"/>
        <v>0</v>
      </c>
      <c r="DD19" s="121">
        <f t="shared" si="53"/>
        <v>52580</v>
      </c>
      <c r="DE19" s="121">
        <f t="shared" si="54"/>
        <v>560</v>
      </c>
      <c r="DF19" s="121">
        <f t="shared" si="55"/>
        <v>9334</v>
      </c>
      <c r="DG19" s="122" t="s">
        <v>472</v>
      </c>
      <c r="DH19" s="121">
        <f t="shared" si="21"/>
        <v>0</v>
      </c>
      <c r="DI19" s="121">
        <f t="shared" si="22"/>
        <v>40893</v>
      </c>
      <c r="DJ19" s="121">
        <f t="shared" si="23"/>
        <v>279940</v>
      </c>
    </row>
    <row r="20" spans="1:114" s="136" customFormat="1" ht="13.5" customHeight="1">
      <c r="A20" s="119" t="s">
        <v>25</v>
      </c>
      <c r="B20" s="120" t="s">
        <v>402</v>
      </c>
      <c r="C20" s="119" t="s">
        <v>403</v>
      </c>
      <c r="D20" s="121">
        <f t="shared" si="0"/>
        <v>614740</v>
      </c>
      <c r="E20" s="121">
        <f t="shared" si="1"/>
        <v>614740</v>
      </c>
      <c r="F20" s="121">
        <v>0</v>
      </c>
      <c r="G20" s="121">
        <v>0</v>
      </c>
      <c r="H20" s="121">
        <v>0</v>
      </c>
      <c r="I20" s="121">
        <v>229454</v>
      </c>
      <c r="J20" s="121">
        <v>1029068</v>
      </c>
      <c r="K20" s="121">
        <v>385286</v>
      </c>
      <c r="L20" s="121">
        <v>0</v>
      </c>
      <c r="M20" s="121">
        <f t="shared" si="2"/>
        <v>0</v>
      </c>
      <c r="N20" s="121">
        <f t="shared" si="3"/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24"/>
        <v>614740</v>
      </c>
      <c r="W20" s="121">
        <f t="shared" si="25"/>
        <v>614740</v>
      </c>
      <c r="X20" s="121">
        <f t="shared" si="26"/>
        <v>0</v>
      </c>
      <c r="Y20" s="121">
        <f t="shared" si="27"/>
        <v>0</v>
      </c>
      <c r="Z20" s="121">
        <f t="shared" si="28"/>
        <v>0</v>
      </c>
      <c r="AA20" s="121">
        <f t="shared" si="29"/>
        <v>229454</v>
      </c>
      <c r="AB20" s="121">
        <f t="shared" si="30"/>
        <v>1029068</v>
      </c>
      <c r="AC20" s="121">
        <f t="shared" si="31"/>
        <v>385286</v>
      </c>
      <c r="AD20" s="121">
        <f t="shared" si="32"/>
        <v>0</v>
      </c>
      <c r="AE20" s="121">
        <f t="shared" si="5"/>
        <v>0</v>
      </c>
      <c r="AF20" s="121">
        <f t="shared" si="6"/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472</v>
      </c>
      <c r="AM20" s="121">
        <f t="shared" si="7"/>
        <v>1633551</v>
      </c>
      <c r="AN20" s="121">
        <f t="shared" si="8"/>
        <v>115039</v>
      </c>
      <c r="AO20" s="121">
        <v>115039</v>
      </c>
      <c r="AP20" s="121">
        <v>0</v>
      </c>
      <c r="AQ20" s="121">
        <v>0</v>
      </c>
      <c r="AR20" s="121">
        <v>0</v>
      </c>
      <c r="AS20" s="121">
        <f t="shared" si="9"/>
        <v>532419</v>
      </c>
      <c r="AT20" s="121">
        <v>0</v>
      </c>
      <c r="AU20" s="121">
        <v>532419</v>
      </c>
      <c r="AV20" s="121">
        <v>0</v>
      </c>
      <c r="AW20" s="121">
        <v>0</v>
      </c>
      <c r="AX20" s="121">
        <f t="shared" si="10"/>
        <v>986093</v>
      </c>
      <c r="AY20" s="121">
        <v>0</v>
      </c>
      <c r="AZ20" s="121">
        <v>873544</v>
      </c>
      <c r="BA20" s="121">
        <v>112549</v>
      </c>
      <c r="BB20" s="121">
        <v>0</v>
      </c>
      <c r="BC20" s="122" t="s">
        <v>472</v>
      </c>
      <c r="BD20" s="121">
        <v>0</v>
      </c>
      <c r="BE20" s="121">
        <v>10257</v>
      </c>
      <c r="BF20" s="121">
        <f t="shared" si="11"/>
        <v>1643808</v>
      </c>
      <c r="BG20" s="121">
        <f t="shared" si="12"/>
        <v>0</v>
      </c>
      <c r="BH20" s="121">
        <f t="shared" si="13"/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472</v>
      </c>
      <c r="BO20" s="121">
        <f t="shared" si="14"/>
        <v>0</v>
      </c>
      <c r="BP20" s="121">
        <f t="shared" si="15"/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 t="shared" si="16"/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 t="shared" si="17"/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472</v>
      </c>
      <c r="CF20" s="121">
        <v>0</v>
      </c>
      <c r="CG20" s="121">
        <v>0</v>
      </c>
      <c r="CH20" s="121">
        <f t="shared" si="18"/>
        <v>0</v>
      </c>
      <c r="CI20" s="121">
        <f t="shared" si="33"/>
        <v>0</v>
      </c>
      <c r="CJ20" s="121">
        <f t="shared" si="34"/>
        <v>0</v>
      </c>
      <c r="CK20" s="121">
        <f t="shared" si="35"/>
        <v>0</v>
      </c>
      <c r="CL20" s="121">
        <f t="shared" si="36"/>
        <v>0</v>
      </c>
      <c r="CM20" s="121">
        <f t="shared" si="37"/>
        <v>0</v>
      </c>
      <c r="CN20" s="121">
        <f t="shared" si="38"/>
        <v>0</v>
      </c>
      <c r="CO20" s="121">
        <f t="shared" si="39"/>
        <v>0</v>
      </c>
      <c r="CP20" s="122" t="s">
        <v>472</v>
      </c>
      <c r="CQ20" s="121">
        <f t="shared" si="40"/>
        <v>1633551</v>
      </c>
      <c r="CR20" s="121">
        <f t="shared" si="41"/>
        <v>115039</v>
      </c>
      <c r="CS20" s="121">
        <f t="shared" si="42"/>
        <v>115039</v>
      </c>
      <c r="CT20" s="121">
        <f t="shared" si="43"/>
        <v>0</v>
      </c>
      <c r="CU20" s="121">
        <f t="shared" si="44"/>
        <v>0</v>
      </c>
      <c r="CV20" s="121">
        <f t="shared" si="45"/>
        <v>0</v>
      </c>
      <c r="CW20" s="121">
        <f t="shared" si="46"/>
        <v>532419</v>
      </c>
      <c r="CX20" s="121">
        <f t="shared" si="47"/>
        <v>0</v>
      </c>
      <c r="CY20" s="121">
        <f t="shared" si="48"/>
        <v>532419</v>
      </c>
      <c r="CZ20" s="121">
        <f t="shared" si="49"/>
        <v>0</v>
      </c>
      <c r="DA20" s="121">
        <f t="shared" si="50"/>
        <v>0</v>
      </c>
      <c r="DB20" s="121">
        <f t="shared" si="51"/>
        <v>986093</v>
      </c>
      <c r="DC20" s="121">
        <f t="shared" si="52"/>
        <v>0</v>
      </c>
      <c r="DD20" s="121">
        <f t="shared" si="53"/>
        <v>873544</v>
      </c>
      <c r="DE20" s="121">
        <f t="shared" si="54"/>
        <v>112549</v>
      </c>
      <c r="DF20" s="121">
        <f t="shared" si="55"/>
        <v>0</v>
      </c>
      <c r="DG20" s="122" t="s">
        <v>472</v>
      </c>
      <c r="DH20" s="121">
        <f t="shared" si="21"/>
        <v>0</v>
      </c>
      <c r="DI20" s="121">
        <f t="shared" si="22"/>
        <v>10257</v>
      </c>
      <c r="DJ20" s="121">
        <f t="shared" si="23"/>
        <v>1643808</v>
      </c>
    </row>
    <row r="21" spans="1:114" s="136" customFormat="1" ht="13.5" customHeight="1">
      <c r="A21" s="119" t="s">
        <v>25</v>
      </c>
      <c r="B21" s="120" t="s">
        <v>360</v>
      </c>
      <c r="C21" s="119" t="s">
        <v>361</v>
      </c>
      <c r="D21" s="121">
        <f t="shared" si="0"/>
        <v>206411</v>
      </c>
      <c r="E21" s="121">
        <f t="shared" si="1"/>
        <v>206411</v>
      </c>
      <c r="F21" s="121">
        <v>0</v>
      </c>
      <c r="G21" s="121">
        <v>0</v>
      </c>
      <c r="H21" s="121">
        <v>0</v>
      </c>
      <c r="I21" s="121">
        <v>192192</v>
      </c>
      <c r="J21" s="121">
        <v>779005</v>
      </c>
      <c r="K21" s="121">
        <v>14219</v>
      </c>
      <c r="L21" s="121">
        <v>0</v>
      </c>
      <c r="M21" s="121">
        <f t="shared" si="2"/>
        <v>0</v>
      </c>
      <c r="N21" s="121">
        <f t="shared" si="3"/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24"/>
        <v>206411</v>
      </c>
      <c r="W21" s="121">
        <f t="shared" si="25"/>
        <v>206411</v>
      </c>
      <c r="X21" s="121">
        <f t="shared" si="26"/>
        <v>0</v>
      </c>
      <c r="Y21" s="121">
        <f t="shared" si="27"/>
        <v>0</v>
      </c>
      <c r="Z21" s="121">
        <f t="shared" si="28"/>
        <v>0</v>
      </c>
      <c r="AA21" s="121">
        <f t="shared" si="29"/>
        <v>192192</v>
      </c>
      <c r="AB21" s="121">
        <f t="shared" si="30"/>
        <v>779005</v>
      </c>
      <c r="AC21" s="121">
        <f t="shared" si="31"/>
        <v>14219</v>
      </c>
      <c r="AD21" s="121">
        <f t="shared" si="32"/>
        <v>0</v>
      </c>
      <c r="AE21" s="121">
        <f t="shared" si="5"/>
        <v>0</v>
      </c>
      <c r="AF21" s="121">
        <f t="shared" si="6"/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472</v>
      </c>
      <c r="AM21" s="121">
        <f t="shared" si="7"/>
        <v>966504</v>
      </c>
      <c r="AN21" s="121">
        <f t="shared" si="8"/>
        <v>167182</v>
      </c>
      <c r="AO21" s="121">
        <v>67264</v>
      </c>
      <c r="AP21" s="121">
        <v>0</v>
      </c>
      <c r="AQ21" s="121">
        <v>99918</v>
      </c>
      <c r="AR21" s="121">
        <v>0</v>
      </c>
      <c r="AS21" s="121">
        <f t="shared" si="9"/>
        <v>504111</v>
      </c>
      <c r="AT21" s="121">
        <v>0</v>
      </c>
      <c r="AU21" s="121">
        <v>501001</v>
      </c>
      <c r="AV21" s="121">
        <v>3110</v>
      </c>
      <c r="AW21" s="121">
        <v>0</v>
      </c>
      <c r="AX21" s="121">
        <f t="shared" si="10"/>
        <v>295211</v>
      </c>
      <c r="AY21" s="121">
        <v>31828</v>
      </c>
      <c r="AZ21" s="121">
        <v>188364</v>
      </c>
      <c r="BA21" s="121">
        <v>57582</v>
      </c>
      <c r="BB21" s="121">
        <v>17437</v>
      </c>
      <c r="BC21" s="122" t="s">
        <v>472</v>
      </c>
      <c r="BD21" s="121">
        <v>0</v>
      </c>
      <c r="BE21" s="121">
        <v>18912</v>
      </c>
      <c r="BF21" s="121">
        <f t="shared" si="11"/>
        <v>985416</v>
      </c>
      <c r="BG21" s="121">
        <f t="shared" si="12"/>
        <v>0</v>
      </c>
      <c r="BH21" s="121">
        <f t="shared" si="13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472</v>
      </c>
      <c r="BO21" s="121">
        <f t="shared" si="14"/>
        <v>0</v>
      </c>
      <c r="BP21" s="121">
        <f t="shared" si="15"/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 t="shared" si="16"/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 t="shared" si="17"/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472</v>
      </c>
      <c r="CF21" s="121">
        <v>0</v>
      </c>
      <c r="CG21" s="121">
        <v>0</v>
      </c>
      <c r="CH21" s="121">
        <f t="shared" si="18"/>
        <v>0</v>
      </c>
      <c r="CI21" s="121">
        <f t="shared" si="33"/>
        <v>0</v>
      </c>
      <c r="CJ21" s="121">
        <f t="shared" si="34"/>
        <v>0</v>
      </c>
      <c r="CK21" s="121">
        <f t="shared" si="35"/>
        <v>0</v>
      </c>
      <c r="CL21" s="121">
        <f t="shared" si="36"/>
        <v>0</v>
      </c>
      <c r="CM21" s="121">
        <f t="shared" si="37"/>
        <v>0</v>
      </c>
      <c r="CN21" s="121">
        <f t="shared" si="38"/>
        <v>0</v>
      </c>
      <c r="CO21" s="121">
        <f t="shared" si="39"/>
        <v>0</v>
      </c>
      <c r="CP21" s="122" t="s">
        <v>472</v>
      </c>
      <c r="CQ21" s="121">
        <f t="shared" si="40"/>
        <v>966504</v>
      </c>
      <c r="CR21" s="121">
        <f t="shared" si="41"/>
        <v>167182</v>
      </c>
      <c r="CS21" s="121">
        <f t="shared" si="42"/>
        <v>67264</v>
      </c>
      <c r="CT21" s="121">
        <f t="shared" si="43"/>
        <v>0</v>
      </c>
      <c r="CU21" s="121">
        <f t="shared" si="44"/>
        <v>99918</v>
      </c>
      <c r="CV21" s="121">
        <f t="shared" si="45"/>
        <v>0</v>
      </c>
      <c r="CW21" s="121">
        <f t="shared" si="46"/>
        <v>504111</v>
      </c>
      <c r="CX21" s="121">
        <f t="shared" si="47"/>
        <v>0</v>
      </c>
      <c r="CY21" s="121">
        <f t="shared" si="48"/>
        <v>501001</v>
      </c>
      <c r="CZ21" s="121">
        <f t="shared" si="49"/>
        <v>3110</v>
      </c>
      <c r="DA21" s="121">
        <f t="shared" si="50"/>
        <v>0</v>
      </c>
      <c r="DB21" s="121">
        <f t="shared" si="51"/>
        <v>295211</v>
      </c>
      <c r="DC21" s="121">
        <f t="shared" si="52"/>
        <v>31828</v>
      </c>
      <c r="DD21" s="121">
        <f t="shared" si="53"/>
        <v>188364</v>
      </c>
      <c r="DE21" s="121">
        <f t="shared" si="54"/>
        <v>57582</v>
      </c>
      <c r="DF21" s="121">
        <f t="shared" si="55"/>
        <v>17437</v>
      </c>
      <c r="DG21" s="122" t="s">
        <v>472</v>
      </c>
      <c r="DH21" s="121">
        <f t="shared" si="21"/>
        <v>0</v>
      </c>
      <c r="DI21" s="121">
        <f t="shared" si="22"/>
        <v>18912</v>
      </c>
      <c r="DJ21" s="121">
        <f t="shared" si="23"/>
        <v>985416</v>
      </c>
    </row>
    <row r="22" spans="1:114" s="136" customFormat="1" ht="13.5" customHeight="1">
      <c r="A22" s="119" t="s">
        <v>25</v>
      </c>
      <c r="B22" s="120" t="s">
        <v>352</v>
      </c>
      <c r="C22" s="119" t="s">
        <v>353</v>
      </c>
      <c r="D22" s="121">
        <f t="shared" si="0"/>
        <v>0</v>
      </c>
      <c r="E22" s="121">
        <f t="shared" si="1"/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224092</v>
      </c>
      <c r="K22" s="121">
        <v>0</v>
      </c>
      <c r="L22" s="121">
        <v>0</v>
      </c>
      <c r="M22" s="121">
        <f t="shared" si="2"/>
        <v>0</v>
      </c>
      <c r="N22" s="121">
        <f t="shared" si="3"/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96504</v>
      </c>
      <c r="T22" s="121">
        <v>0</v>
      </c>
      <c r="U22" s="121">
        <v>0</v>
      </c>
      <c r="V22" s="121">
        <f t="shared" si="24"/>
        <v>0</v>
      </c>
      <c r="W22" s="121">
        <f t="shared" si="25"/>
        <v>0</v>
      </c>
      <c r="X22" s="121">
        <f t="shared" si="26"/>
        <v>0</v>
      </c>
      <c r="Y22" s="121">
        <f t="shared" si="27"/>
        <v>0</v>
      </c>
      <c r="Z22" s="121">
        <f t="shared" si="28"/>
        <v>0</v>
      </c>
      <c r="AA22" s="121">
        <f t="shared" si="29"/>
        <v>0</v>
      </c>
      <c r="AB22" s="121">
        <f t="shared" si="30"/>
        <v>320596</v>
      </c>
      <c r="AC22" s="121">
        <f t="shared" si="31"/>
        <v>0</v>
      </c>
      <c r="AD22" s="121">
        <f t="shared" si="32"/>
        <v>0</v>
      </c>
      <c r="AE22" s="121">
        <f t="shared" si="5"/>
        <v>0</v>
      </c>
      <c r="AF22" s="121">
        <f t="shared" si="6"/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472</v>
      </c>
      <c r="AM22" s="121">
        <f t="shared" si="7"/>
        <v>212388</v>
      </c>
      <c r="AN22" s="121">
        <f t="shared" si="8"/>
        <v>54713</v>
      </c>
      <c r="AO22" s="121">
        <v>16806</v>
      </c>
      <c r="AP22" s="121">
        <v>0</v>
      </c>
      <c r="AQ22" s="121">
        <v>37907</v>
      </c>
      <c r="AR22" s="121">
        <v>0</v>
      </c>
      <c r="AS22" s="121">
        <f t="shared" si="9"/>
        <v>81491</v>
      </c>
      <c r="AT22" s="121">
        <v>0</v>
      </c>
      <c r="AU22" s="121">
        <v>81491</v>
      </c>
      <c r="AV22" s="121">
        <v>0</v>
      </c>
      <c r="AW22" s="121">
        <v>0</v>
      </c>
      <c r="AX22" s="121">
        <f t="shared" si="10"/>
        <v>76184</v>
      </c>
      <c r="AY22" s="121">
        <v>39826</v>
      </c>
      <c r="AZ22" s="121">
        <v>1797</v>
      </c>
      <c r="BA22" s="121">
        <v>14822</v>
      </c>
      <c r="BB22" s="121">
        <v>19739</v>
      </c>
      <c r="BC22" s="122" t="s">
        <v>472</v>
      </c>
      <c r="BD22" s="121">
        <v>0</v>
      </c>
      <c r="BE22" s="121">
        <v>11704</v>
      </c>
      <c r="BF22" s="121">
        <f t="shared" si="11"/>
        <v>224092</v>
      </c>
      <c r="BG22" s="121">
        <f t="shared" si="12"/>
        <v>5346</v>
      </c>
      <c r="BH22" s="121">
        <f t="shared" si="13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5346</v>
      </c>
      <c r="BN22" s="122" t="s">
        <v>472</v>
      </c>
      <c r="BO22" s="121">
        <f t="shared" si="14"/>
        <v>87629</v>
      </c>
      <c r="BP22" s="121">
        <f t="shared" si="15"/>
        <v>21145</v>
      </c>
      <c r="BQ22" s="121">
        <v>6837</v>
      </c>
      <c r="BR22" s="121">
        <v>0</v>
      </c>
      <c r="BS22" s="121">
        <v>14308</v>
      </c>
      <c r="BT22" s="121">
        <v>0</v>
      </c>
      <c r="BU22" s="121">
        <f t="shared" si="16"/>
        <v>62498</v>
      </c>
      <c r="BV22" s="121">
        <v>0</v>
      </c>
      <c r="BW22" s="121">
        <v>62498</v>
      </c>
      <c r="BX22" s="121">
        <v>0</v>
      </c>
      <c r="BY22" s="121">
        <v>0</v>
      </c>
      <c r="BZ22" s="121">
        <f t="shared" si="17"/>
        <v>3986</v>
      </c>
      <c r="CA22" s="121">
        <v>0</v>
      </c>
      <c r="CB22" s="121">
        <v>0</v>
      </c>
      <c r="CC22" s="121">
        <v>0</v>
      </c>
      <c r="CD22" s="121">
        <v>3986</v>
      </c>
      <c r="CE22" s="122" t="s">
        <v>472</v>
      </c>
      <c r="CF22" s="121">
        <v>0</v>
      </c>
      <c r="CG22" s="121">
        <v>3529</v>
      </c>
      <c r="CH22" s="121">
        <f t="shared" si="18"/>
        <v>96504</v>
      </c>
      <c r="CI22" s="121">
        <f t="shared" si="33"/>
        <v>5346</v>
      </c>
      <c r="CJ22" s="121">
        <f t="shared" si="34"/>
        <v>0</v>
      </c>
      <c r="CK22" s="121">
        <f t="shared" si="35"/>
        <v>0</v>
      </c>
      <c r="CL22" s="121">
        <f t="shared" si="36"/>
        <v>0</v>
      </c>
      <c r="CM22" s="121">
        <f t="shared" si="37"/>
        <v>0</v>
      </c>
      <c r="CN22" s="121">
        <f t="shared" si="38"/>
        <v>0</v>
      </c>
      <c r="CO22" s="121">
        <f t="shared" si="39"/>
        <v>5346</v>
      </c>
      <c r="CP22" s="122" t="s">
        <v>472</v>
      </c>
      <c r="CQ22" s="121">
        <f t="shared" si="40"/>
        <v>300017</v>
      </c>
      <c r="CR22" s="121">
        <f t="shared" si="41"/>
        <v>75858</v>
      </c>
      <c r="CS22" s="121">
        <f t="shared" si="42"/>
        <v>23643</v>
      </c>
      <c r="CT22" s="121">
        <f t="shared" si="43"/>
        <v>0</v>
      </c>
      <c r="CU22" s="121">
        <f t="shared" si="44"/>
        <v>52215</v>
      </c>
      <c r="CV22" s="121">
        <f t="shared" si="45"/>
        <v>0</v>
      </c>
      <c r="CW22" s="121">
        <f t="shared" si="46"/>
        <v>143989</v>
      </c>
      <c r="CX22" s="121">
        <f t="shared" si="47"/>
        <v>0</v>
      </c>
      <c r="CY22" s="121">
        <f t="shared" si="48"/>
        <v>143989</v>
      </c>
      <c r="CZ22" s="121">
        <f t="shared" si="49"/>
        <v>0</v>
      </c>
      <c r="DA22" s="121">
        <f t="shared" si="50"/>
        <v>0</v>
      </c>
      <c r="DB22" s="121">
        <f t="shared" si="51"/>
        <v>80170</v>
      </c>
      <c r="DC22" s="121">
        <f t="shared" si="52"/>
        <v>39826</v>
      </c>
      <c r="DD22" s="121">
        <f t="shared" si="53"/>
        <v>1797</v>
      </c>
      <c r="DE22" s="121">
        <f t="shared" si="54"/>
        <v>14822</v>
      </c>
      <c r="DF22" s="121">
        <f t="shared" si="55"/>
        <v>23725</v>
      </c>
      <c r="DG22" s="122" t="s">
        <v>472</v>
      </c>
      <c r="DH22" s="121">
        <f t="shared" si="21"/>
        <v>0</v>
      </c>
      <c r="DI22" s="121">
        <f t="shared" si="22"/>
        <v>15233</v>
      </c>
      <c r="DJ22" s="121">
        <f t="shared" si="23"/>
        <v>320596</v>
      </c>
    </row>
    <row r="23" spans="1:114" s="136" customFormat="1" ht="13.5" customHeight="1">
      <c r="A23" s="119" t="s">
        <v>25</v>
      </c>
      <c r="B23" s="120" t="s">
        <v>330</v>
      </c>
      <c r="C23" s="119" t="s">
        <v>331</v>
      </c>
      <c r="D23" s="121">
        <f t="shared" si="0"/>
        <v>34043</v>
      </c>
      <c r="E23" s="121">
        <f t="shared" si="1"/>
        <v>636</v>
      </c>
      <c r="F23" s="121">
        <v>0</v>
      </c>
      <c r="G23" s="121">
        <v>0</v>
      </c>
      <c r="H23" s="121">
        <v>0</v>
      </c>
      <c r="I23" s="121">
        <v>0</v>
      </c>
      <c r="J23" s="121">
        <v>271500</v>
      </c>
      <c r="K23" s="121">
        <v>636</v>
      </c>
      <c r="L23" s="121">
        <v>33407</v>
      </c>
      <c r="M23" s="121">
        <f t="shared" si="2"/>
        <v>126030</v>
      </c>
      <c r="N23" s="121">
        <f t="shared" si="3"/>
        <v>126030</v>
      </c>
      <c r="O23" s="121">
        <v>0</v>
      </c>
      <c r="P23" s="121">
        <v>0</v>
      </c>
      <c r="Q23" s="121">
        <v>0</v>
      </c>
      <c r="R23" s="121">
        <v>126030</v>
      </c>
      <c r="S23" s="121">
        <v>502335</v>
      </c>
      <c r="T23" s="121">
        <v>0</v>
      </c>
      <c r="U23" s="121">
        <v>0</v>
      </c>
      <c r="V23" s="121">
        <f t="shared" si="24"/>
        <v>160073</v>
      </c>
      <c r="W23" s="121">
        <f t="shared" si="25"/>
        <v>126666</v>
      </c>
      <c r="X23" s="121">
        <f t="shared" si="26"/>
        <v>0</v>
      </c>
      <c r="Y23" s="121">
        <f t="shared" si="27"/>
        <v>0</v>
      </c>
      <c r="Z23" s="121">
        <f t="shared" si="28"/>
        <v>0</v>
      </c>
      <c r="AA23" s="121">
        <f t="shared" si="29"/>
        <v>126030</v>
      </c>
      <c r="AB23" s="121">
        <f t="shared" si="30"/>
        <v>773835</v>
      </c>
      <c r="AC23" s="121">
        <f t="shared" si="31"/>
        <v>636</v>
      </c>
      <c r="AD23" s="121">
        <f t="shared" si="32"/>
        <v>33407</v>
      </c>
      <c r="AE23" s="121">
        <f t="shared" si="5"/>
        <v>0</v>
      </c>
      <c r="AF23" s="121">
        <f t="shared" si="6"/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472</v>
      </c>
      <c r="AM23" s="121">
        <f t="shared" si="7"/>
        <v>140796</v>
      </c>
      <c r="AN23" s="121">
        <f t="shared" si="8"/>
        <v>48568</v>
      </c>
      <c r="AO23" s="121">
        <v>40473</v>
      </c>
      <c r="AP23" s="121">
        <v>0</v>
      </c>
      <c r="AQ23" s="121">
        <v>0</v>
      </c>
      <c r="AR23" s="121">
        <v>8095</v>
      </c>
      <c r="AS23" s="121">
        <f t="shared" si="9"/>
        <v>38111</v>
      </c>
      <c r="AT23" s="121">
        <v>0</v>
      </c>
      <c r="AU23" s="121">
        <v>0</v>
      </c>
      <c r="AV23" s="121">
        <v>38111</v>
      </c>
      <c r="AW23" s="121">
        <v>0</v>
      </c>
      <c r="AX23" s="121">
        <f t="shared" si="10"/>
        <v>54117</v>
      </c>
      <c r="AY23" s="121">
        <v>0</v>
      </c>
      <c r="AZ23" s="121">
        <v>924</v>
      </c>
      <c r="BA23" s="121">
        <v>46802</v>
      </c>
      <c r="BB23" s="121">
        <v>6391</v>
      </c>
      <c r="BC23" s="122" t="s">
        <v>472</v>
      </c>
      <c r="BD23" s="121">
        <v>0</v>
      </c>
      <c r="BE23" s="121">
        <v>164747</v>
      </c>
      <c r="BF23" s="121">
        <f t="shared" si="11"/>
        <v>305543</v>
      </c>
      <c r="BG23" s="121">
        <f t="shared" si="12"/>
        <v>0</v>
      </c>
      <c r="BH23" s="121">
        <f t="shared" si="13"/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472</v>
      </c>
      <c r="BO23" s="121">
        <f t="shared" si="14"/>
        <v>289988</v>
      </c>
      <c r="BP23" s="121">
        <f t="shared" si="15"/>
        <v>16189</v>
      </c>
      <c r="BQ23" s="121">
        <v>16189</v>
      </c>
      <c r="BR23" s="121">
        <v>0</v>
      </c>
      <c r="BS23" s="121">
        <v>0</v>
      </c>
      <c r="BT23" s="121">
        <v>0</v>
      </c>
      <c r="BU23" s="121">
        <f t="shared" si="16"/>
        <v>202652</v>
      </c>
      <c r="BV23" s="121">
        <v>0</v>
      </c>
      <c r="BW23" s="121">
        <v>202652</v>
      </c>
      <c r="BX23" s="121">
        <v>0</v>
      </c>
      <c r="BY23" s="121">
        <v>0</v>
      </c>
      <c r="BZ23" s="121">
        <f t="shared" si="17"/>
        <v>71147</v>
      </c>
      <c r="CA23" s="121">
        <v>0</v>
      </c>
      <c r="CB23" s="121">
        <v>63562</v>
      </c>
      <c r="CC23" s="121">
        <v>0</v>
      </c>
      <c r="CD23" s="121">
        <v>7585</v>
      </c>
      <c r="CE23" s="122" t="s">
        <v>472</v>
      </c>
      <c r="CF23" s="121">
        <v>0</v>
      </c>
      <c r="CG23" s="121">
        <v>338377</v>
      </c>
      <c r="CH23" s="121">
        <f t="shared" si="18"/>
        <v>628365</v>
      </c>
      <c r="CI23" s="121">
        <f t="shared" si="33"/>
        <v>0</v>
      </c>
      <c r="CJ23" s="121">
        <f t="shared" si="34"/>
        <v>0</v>
      </c>
      <c r="CK23" s="121">
        <f t="shared" si="35"/>
        <v>0</v>
      </c>
      <c r="CL23" s="121">
        <f t="shared" si="36"/>
        <v>0</v>
      </c>
      <c r="CM23" s="121">
        <f t="shared" si="37"/>
        <v>0</v>
      </c>
      <c r="CN23" s="121">
        <f t="shared" si="38"/>
        <v>0</v>
      </c>
      <c r="CO23" s="121">
        <f t="shared" si="39"/>
        <v>0</v>
      </c>
      <c r="CP23" s="122" t="s">
        <v>472</v>
      </c>
      <c r="CQ23" s="121">
        <f t="shared" si="40"/>
        <v>430784</v>
      </c>
      <c r="CR23" s="121">
        <f t="shared" si="41"/>
        <v>64757</v>
      </c>
      <c r="CS23" s="121">
        <f t="shared" si="42"/>
        <v>56662</v>
      </c>
      <c r="CT23" s="121">
        <f t="shared" si="43"/>
        <v>0</v>
      </c>
      <c r="CU23" s="121">
        <f t="shared" si="44"/>
        <v>0</v>
      </c>
      <c r="CV23" s="121">
        <f t="shared" si="45"/>
        <v>8095</v>
      </c>
      <c r="CW23" s="121">
        <f t="shared" si="46"/>
        <v>240763</v>
      </c>
      <c r="CX23" s="121">
        <f t="shared" si="47"/>
        <v>0</v>
      </c>
      <c r="CY23" s="121">
        <f t="shared" si="48"/>
        <v>202652</v>
      </c>
      <c r="CZ23" s="121">
        <f t="shared" si="49"/>
        <v>38111</v>
      </c>
      <c r="DA23" s="121">
        <f t="shared" si="50"/>
        <v>0</v>
      </c>
      <c r="DB23" s="121">
        <f t="shared" si="51"/>
        <v>125264</v>
      </c>
      <c r="DC23" s="121">
        <f t="shared" si="52"/>
        <v>0</v>
      </c>
      <c r="DD23" s="121">
        <f t="shared" si="53"/>
        <v>64486</v>
      </c>
      <c r="DE23" s="121">
        <f t="shared" si="54"/>
        <v>46802</v>
      </c>
      <c r="DF23" s="121">
        <f t="shared" si="55"/>
        <v>13976</v>
      </c>
      <c r="DG23" s="122" t="s">
        <v>472</v>
      </c>
      <c r="DH23" s="121">
        <f t="shared" si="21"/>
        <v>0</v>
      </c>
      <c r="DI23" s="121">
        <f t="shared" si="22"/>
        <v>503124</v>
      </c>
      <c r="DJ23" s="121">
        <f t="shared" si="23"/>
        <v>933908</v>
      </c>
    </row>
    <row r="24" spans="1:114" s="136" customFormat="1" ht="13.5" customHeight="1">
      <c r="A24" s="119" t="s">
        <v>25</v>
      </c>
      <c r="B24" s="120" t="s">
        <v>344</v>
      </c>
      <c r="C24" s="119" t="s">
        <v>345</v>
      </c>
      <c r="D24" s="121">
        <f t="shared" si="0"/>
        <v>745416</v>
      </c>
      <c r="E24" s="121">
        <f t="shared" si="1"/>
        <v>287106</v>
      </c>
      <c r="F24" s="121">
        <v>57676</v>
      </c>
      <c r="G24" s="121">
        <v>0</v>
      </c>
      <c r="H24" s="121">
        <v>0</v>
      </c>
      <c r="I24" s="121">
        <v>227137</v>
      </c>
      <c r="J24" s="121">
        <v>1035109</v>
      </c>
      <c r="K24" s="121">
        <v>2293</v>
      </c>
      <c r="L24" s="121">
        <v>458310</v>
      </c>
      <c r="M24" s="121">
        <f t="shared" si="2"/>
        <v>0</v>
      </c>
      <c r="N24" s="121">
        <f t="shared" si="3"/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24"/>
        <v>745416</v>
      </c>
      <c r="W24" s="121">
        <f t="shared" si="25"/>
        <v>287106</v>
      </c>
      <c r="X24" s="121">
        <f t="shared" si="26"/>
        <v>57676</v>
      </c>
      <c r="Y24" s="121">
        <f t="shared" si="27"/>
        <v>0</v>
      </c>
      <c r="Z24" s="121">
        <f t="shared" si="28"/>
        <v>0</v>
      </c>
      <c r="AA24" s="121">
        <f t="shared" si="29"/>
        <v>227137</v>
      </c>
      <c r="AB24" s="121">
        <f t="shared" si="30"/>
        <v>1035109</v>
      </c>
      <c r="AC24" s="121">
        <f t="shared" si="31"/>
        <v>2293</v>
      </c>
      <c r="AD24" s="121">
        <f t="shared" si="32"/>
        <v>458310</v>
      </c>
      <c r="AE24" s="121">
        <f t="shared" si="5"/>
        <v>285116</v>
      </c>
      <c r="AF24" s="121">
        <f t="shared" si="6"/>
        <v>285116</v>
      </c>
      <c r="AG24" s="121">
        <v>0</v>
      </c>
      <c r="AH24" s="121">
        <v>285116</v>
      </c>
      <c r="AI24" s="121">
        <v>0</v>
      </c>
      <c r="AJ24" s="121">
        <v>0</v>
      </c>
      <c r="AK24" s="121">
        <v>0</v>
      </c>
      <c r="AL24" s="122" t="s">
        <v>472</v>
      </c>
      <c r="AM24" s="121">
        <f t="shared" si="7"/>
        <v>1165880</v>
      </c>
      <c r="AN24" s="121">
        <f t="shared" si="8"/>
        <v>179299</v>
      </c>
      <c r="AO24" s="121">
        <v>179299</v>
      </c>
      <c r="AP24" s="121">
        <v>0</v>
      </c>
      <c r="AQ24" s="121">
        <v>0</v>
      </c>
      <c r="AR24" s="121">
        <v>0</v>
      </c>
      <c r="AS24" s="121">
        <f t="shared" si="9"/>
        <v>682586</v>
      </c>
      <c r="AT24" s="121">
        <v>0</v>
      </c>
      <c r="AU24" s="121">
        <v>679723</v>
      </c>
      <c r="AV24" s="121">
        <v>2863</v>
      </c>
      <c r="AW24" s="121">
        <v>0</v>
      </c>
      <c r="AX24" s="121">
        <f t="shared" si="10"/>
        <v>303995</v>
      </c>
      <c r="AY24" s="121">
        <v>0</v>
      </c>
      <c r="AZ24" s="121">
        <v>162607</v>
      </c>
      <c r="BA24" s="121">
        <v>141388</v>
      </c>
      <c r="BB24" s="121">
        <v>0</v>
      </c>
      <c r="BC24" s="122" t="s">
        <v>472</v>
      </c>
      <c r="BD24" s="121">
        <v>0</v>
      </c>
      <c r="BE24" s="121">
        <v>329529</v>
      </c>
      <c r="BF24" s="121">
        <f t="shared" si="11"/>
        <v>1780525</v>
      </c>
      <c r="BG24" s="121">
        <f t="shared" si="12"/>
        <v>0</v>
      </c>
      <c r="BH24" s="121">
        <f t="shared" si="13"/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472</v>
      </c>
      <c r="BO24" s="121">
        <f t="shared" si="14"/>
        <v>0</v>
      </c>
      <c r="BP24" s="121">
        <f t="shared" si="15"/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 t="shared" si="16"/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 t="shared" si="17"/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472</v>
      </c>
      <c r="CF24" s="121">
        <v>0</v>
      </c>
      <c r="CG24" s="121">
        <v>0</v>
      </c>
      <c r="CH24" s="121">
        <f t="shared" si="18"/>
        <v>0</v>
      </c>
      <c r="CI24" s="121">
        <f t="shared" si="33"/>
        <v>285116</v>
      </c>
      <c r="CJ24" s="121">
        <f t="shared" si="34"/>
        <v>285116</v>
      </c>
      <c r="CK24" s="121">
        <f t="shared" si="35"/>
        <v>0</v>
      </c>
      <c r="CL24" s="121">
        <f t="shared" si="36"/>
        <v>285116</v>
      </c>
      <c r="CM24" s="121">
        <f t="shared" si="37"/>
        <v>0</v>
      </c>
      <c r="CN24" s="121">
        <f t="shared" si="38"/>
        <v>0</v>
      </c>
      <c r="CO24" s="121">
        <f t="shared" si="39"/>
        <v>0</v>
      </c>
      <c r="CP24" s="122" t="s">
        <v>472</v>
      </c>
      <c r="CQ24" s="121">
        <f t="shared" si="40"/>
        <v>1165880</v>
      </c>
      <c r="CR24" s="121">
        <f t="shared" si="41"/>
        <v>179299</v>
      </c>
      <c r="CS24" s="121">
        <f t="shared" si="42"/>
        <v>179299</v>
      </c>
      <c r="CT24" s="121">
        <f t="shared" si="43"/>
        <v>0</v>
      </c>
      <c r="CU24" s="121">
        <f t="shared" si="44"/>
        <v>0</v>
      </c>
      <c r="CV24" s="121">
        <f t="shared" si="45"/>
        <v>0</v>
      </c>
      <c r="CW24" s="121">
        <f t="shared" si="46"/>
        <v>682586</v>
      </c>
      <c r="CX24" s="121">
        <f t="shared" si="47"/>
        <v>0</v>
      </c>
      <c r="CY24" s="121">
        <f t="shared" si="48"/>
        <v>679723</v>
      </c>
      <c r="CZ24" s="121">
        <f t="shared" si="49"/>
        <v>2863</v>
      </c>
      <c r="DA24" s="121">
        <f t="shared" si="50"/>
        <v>0</v>
      </c>
      <c r="DB24" s="121">
        <f t="shared" si="51"/>
        <v>303995</v>
      </c>
      <c r="DC24" s="121">
        <f t="shared" si="52"/>
        <v>0</v>
      </c>
      <c r="DD24" s="121">
        <f t="shared" si="53"/>
        <v>162607</v>
      </c>
      <c r="DE24" s="121">
        <f t="shared" si="54"/>
        <v>141388</v>
      </c>
      <c r="DF24" s="121">
        <f t="shared" si="55"/>
        <v>0</v>
      </c>
      <c r="DG24" s="122" t="s">
        <v>472</v>
      </c>
      <c r="DH24" s="121">
        <f t="shared" si="21"/>
        <v>0</v>
      </c>
      <c r="DI24" s="121">
        <f t="shared" si="22"/>
        <v>329529</v>
      </c>
      <c r="DJ24" s="121">
        <f t="shared" si="23"/>
        <v>1780525</v>
      </c>
    </row>
    <row r="25" spans="1:114" s="136" customFormat="1" ht="13.5" customHeight="1">
      <c r="A25" s="119" t="s">
        <v>25</v>
      </c>
      <c r="B25" s="120" t="s">
        <v>346</v>
      </c>
      <c r="C25" s="119" t="s">
        <v>347</v>
      </c>
      <c r="D25" s="121">
        <f t="shared" si="0"/>
        <v>0</v>
      </c>
      <c r="E25" s="121">
        <f t="shared" si="1"/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 t="shared" si="2"/>
        <v>4870</v>
      </c>
      <c r="N25" s="121">
        <f t="shared" si="3"/>
        <v>326</v>
      </c>
      <c r="O25" s="121">
        <v>0</v>
      </c>
      <c r="P25" s="121">
        <v>0</v>
      </c>
      <c r="Q25" s="121">
        <v>0</v>
      </c>
      <c r="R25" s="121">
        <v>0</v>
      </c>
      <c r="S25" s="121">
        <v>200315</v>
      </c>
      <c r="T25" s="121">
        <v>326</v>
      </c>
      <c r="U25" s="121">
        <v>4544</v>
      </c>
      <c r="V25" s="121">
        <f t="shared" si="24"/>
        <v>4870</v>
      </c>
      <c r="W25" s="121">
        <f t="shared" si="25"/>
        <v>326</v>
      </c>
      <c r="X25" s="121">
        <f t="shared" si="26"/>
        <v>0</v>
      </c>
      <c r="Y25" s="121">
        <f t="shared" si="27"/>
        <v>0</v>
      </c>
      <c r="Z25" s="121">
        <f t="shared" si="28"/>
        <v>0</v>
      </c>
      <c r="AA25" s="121">
        <f t="shared" si="29"/>
        <v>0</v>
      </c>
      <c r="AB25" s="121">
        <f t="shared" si="30"/>
        <v>200315</v>
      </c>
      <c r="AC25" s="121">
        <f t="shared" si="31"/>
        <v>326</v>
      </c>
      <c r="AD25" s="121">
        <f t="shared" si="32"/>
        <v>4544</v>
      </c>
      <c r="AE25" s="121">
        <f t="shared" si="5"/>
        <v>0</v>
      </c>
      <c r="AF25" s="121">
        <f t="shared" si="6"/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472</v>
      </c>
      <c r="AM25" s="121">
        <f t="shared" si="7"/>
        <v>0</v>
      </c>
      <c r="AN25" s="121">
        <f t="shared" si="8"/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 t="shared" si="9"/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 t="shared" si="10"/>
        <v>0</v>
      </c>
      <c r="AY25" s="121">
        <v>0</v>
      </c>
      <c r="AZ25" s="121">
        <v>0</v>
      </c>
      <c r="BA25" s="121">
        <v>0</v>
      </c>
      <c r="BB25" s="121">
        <v>0</v>
      </c>
      <c r="BC25" s="122" t="s">
        <v>472</v>
      </c>
      <c r="BD25" s="121">
        <v>0</v>
      </c>
      <c r="BE25" s="121">
        <v>0</v>
      </c>
      <c r="BF25" s="121">
        <f t="shared" si="11"/>
        <v>0</v>
      </c>
      <c r="BG25" s="121">
        <f t="shared" si="12"/>
        <v>26265</v>
      </c>
      <c r="BH25" s="121">
        <f t="shared" si="13"/>
        <v>26265</v>
      </c>
      <c r="BI25" s="121">
        <v>0</v>
      </c>
      <c r="BJ25" s="121">
        <v>26265</v>
      </c>
      <c r="BK25" s="121">
        <v>0</v>
      </c>
      <c r="BL25" s="121">
        <v>0</v>
      </c>
      <c r="BM25" s="121">
        <v>0</v>
      </c>
      <c r="BN25" s="122" t="s">
        <v>472</v>
      </c>
      <c r="BO25" s="121">
        <f t="shared" si="14"/>
        <v>121478</v>
      </c>
      <c r="BP25" s="121">
        <f t="shared" si="15"/>
        <v>53287</v>
      </c>
      <c r="BQ25" s="121">
        <v>53287</v>
      </c>
      <c r="BR25" s="121">
        <v>0</v>
      </c>
      <c r="BS25" s="121">
        <v>0</v>
      </c>
      <c r="BT25" s="121">
        <v>0</v>
      </c>
      <c r="BU25" s="121">
        <f t="shared" si="16"/>
        <v>20269</v>
      </c>
      <c r="BV25" s="121">
        <v>0</v>
      </c>
      <c r="BW25" s="121">
        <v>20269</v>
      </c>
      <c r="BX25" s="121">
        <v>0</v>
      </c>
      <c r="BY25" s="121">
        <v>0</v>
      </c>
      <c r="BZ25" s="121">
        <f t="shared" si="17"/>
        <v>47922</v>
      </c>
      <c r="CA25" s="121">
        <v>0</v>
      </c>
      <c r="CB25" s="121">
        <v>47922</v>
      </c>
      <c r="CC25" s="121">
        <v>0</v>
      </c>
      <c r="CD25" s="121">
        <v>0</v>
      </c>
      <c r="CE25" s="122" t="s">
        <v>472</v>
      </c>
      <c r="CF25" s="121">
        <v>0</v>
      </c>
      <c r="CG25" s="121">
        <v>57442</v>
      </c>
      <c r="CH25" s="121">
        <f t="shared" si="18"/>
        <v>205185</v>
      </c>
      <c r="CI25" s="121">
        <f t="shared" si="33"/>
        <v>26265</v>
      </c>
      <c r="CJ25" s="121">
        <f t="shared" si="34"/>
        <v>26265</v>
      </c>
      <c r="CK25" s="121">
        <f t="shared" si="35"/>
        <v>0</v>
      </c>
      <c r="CL25" s="121">
        <f t="shared" si="36"/>
        <v>26265</v>
      </c>
      <c r="CM25" s="121">
        <f t="shared" si="37"/>
        <v>0</v>
      </c>
      <c r="CN25" s="121">
        <f t="shared" si="38"/>
        <v>0</v>
      </c>
      <c r="CO25" s="121">
        <f t="shared" si="39"/>
        <v>0</v>
      </c>
      <c r="CP25" s="122" t="s">
        <v>472</v>
      </c>
      <c r="CQ25" s="121">
        <f t="shared" si="40"/>
        <v>121478</v>
      </c>
      <c r="CR25" s="121">
        <f t="shared" si="41"/>
        <v>53287</v>
      </c>
      <c r="CS25" s="121">
        <f t="shared" si="42"/>
        <v>53287</v>
      </c>
      <c r="CT25" s="121">
        <f t="shared" si="43"/>
        <v>0</v>
      </c>
      <c r="CU25" s="121">
        <f t="shared" si="44"/>
        <v>0</v>
      </c>
      <c r="CV25" s="121">
        <f t="shared" si="45"/>
        <v>0</v>
      </c>
      <c r="CW25" s="121">
        <f t="shared" si="46"/>
        <v>20269</v>
      </c>
      <c r="CX25" s="121">
        <f t="shared" si="47"/>
        <v>0</v>
      </c>
      <c r="CY25" s="121">
        <f t="shared" si="48"/>
        <v>20269</v>
      </c>
      <c r="CZ25" s="121">
        <f t="shared" si="49"/>
        <v>0</v>
      </c>
      <c r="DA25" s="121">
        <f t="shared" si="50"/>
        <v>0</v>
      </c>
      <c r="DB25" s="121">
        <f t="shared" si="51"/>
        <v>47922</v>
      </c>
      <c r="DC25" s="121">
        <f t="shared" si="52"/>
        <v>0</v>
      </c>
      <c r="DD25" s="121">
        <f t="shared" si="53"/>
        <v>47922</v>
      </c>
      <c r="DE25" s="121">
        <f t="shared" si="54"/>
        <v>0</v>
      </c>
      <c r="DF25" s="121">
        <f t="shared" si="55"/>
        <v>0</v>
      </c>
      <c r="DG25" s="122" t="s">
        <v>472</v>
      </c>
      <c r="DH25" s="121">
        <f t="shared" si="21"/>
        <v>0</v>
      </c>
      <c r="DI25" s="121">
        <f t="shared" si="22"/>
        <v>57442</v>
      </c>
      <c r="DJ25" s="121">
        <f t="shared" si="23"/>
        <v>205185</v>
      </c>
    </row>
    <row r="26" spans="1:114" s="136" customFormat="1" ht="13.5" customHeight="1">
      <c r="A26" s="119" t="s">
        <v>25</v>
      </c>
      <c r="B26" s="120" t="s">
        <v>452</v>
      </c>
      <c r="C26" s="119" t="s">
        <v>453</v>
      </c>
      <c r="D26" s="121">
        <f t="shared" si="0"/>
        <v>0</v>
      </c>
      <c r="E26" s="121">
        <f t="shared" si="1"/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f t="shared" si="2"/>
        <v>18344</v>
      </c>
      <c r="N26" s="121">
        <f t="shared" si="3"/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202668</v>
      </c>
      <c r="T26" s="121">
        <v>0</v>
      </c>
      <c r="U26" s="121">
        <v>18344</v>
      </c>
      <c r="V26" s="121">
        <f t="shared" si="24"/>
        <v>18344</v>
      </c>
      <c r="W26" s="121">
        <f t="shared" si="25"/>
        <v>0</v>
      </c>
      <c r="X26" s="121">
        <f t="shared" si="26"/>
        <v>0</v>
      </c>
      <c r="Y26" s="121">
        <f t="shared" si="27"/>
        <v>0</v>
      </c>
      <c r="Z26" s="121">
        <f t="shared" si="28"/>
        <v>0</v>
      </c>
      <c r="AA26" s="121">
        <f t="shared" si="29"/>
        <v>0</v>
      </c>
      <c r="AB26" s="121">
        <f t="shared" si="30"/>
        <v>202668</v>
      </c>
      <c r="AC26" s="121">
        <f t="shared" si="31"/>
        <v>0</v>
      </c>
      <c r="AD26" s="121">
        <f t="shared" si="32"/>
        <v>18344</v>
      </c>
      <c r="AE26" s="121">
        <f t="shared" si="5"/>
        <v>0</v>
      </c>
      <c r="AF26" s="121">
        <f t="shared" si="6"/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2" t="s">
        <v>472</v>
      </c>
      <c r="AM26" s="121">
        <f t="shared" si="7"/>
        <v>0</v>
      </c>
      <c r="AN26" s="121">
        <f t="shared" si="8"/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 t="shared" si="9"/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 t="shared" si="10"/>
        <v>0</v>
      </c>
      <c r="AY26" s="121">
        <v>0</v>
      </c>
      <c r="AZ26" s="121">
        <v>0</v>
      </c>
      <c r="BA26" s="121">
        <v>0</v>
      </c>
      <c r="BB26" s="121">
        <v>0</v>
      </c>
      <c r="BC26" s="122" t="s">
        <v>472</v>
      </c>
      <c r="BD26" s="121">
        <v>0</v>
      </c>
      <c r="BE26" s="121">
        <v>0</v>
      </c>
      <c r="BF26" s="121">
        <f t="shared" si="11"/>
        <v>0</v>
      </c>
      <c r="BG26" s="121">
        <f t="shared" si="12"/>
        <v>0</v>
      </c>
      <c r="BH26" s="121">
        <f t="shared" si="13"/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472</v>
      </c>
      <c r="BO26" s="121">
        <f t="shared" si="14"/>
        <v>221012</v>
      </c>
      <c r="BP26" s="121">
        <f t="shared" si="15"/>
        <v>39096</v>
      </c>
      <c r="BQ26" s="121">
        <v>39096</v>
      </c>
      <c r="BR26" s="121">
        <v>0</v>
      </c>
      <c r="BS26" s="121">
        <v>0</v>
      </c>
      <c r="BT26" s="121">
        <v>0</v>
      </c>
      <c r="BU26" s="121">
        <f t="shared" si="16"/>
        <v>89533</v>
      </c>
      <c r="BV26" s="121">
        <v>0</v>
      </c>
      <c r="BW26" s="121">
        <v>89533</v>
      </c>
      <c r="BX26" s="121">
        <v>0</v>
      </c>
      <c r="BY26" s="121">
        <v>0</v>
      </c>
      <c r="BZ26" s="121">
        <f t="shared" si="17"/>
        <v>92383</v>
      </c>
      <c r="CA26" s="121">
        <v>2616</v>
      </c>
      <c r="CB26" s="121">
        <v>67909</v>
      </c>
      <c r="CC26" s="121">
        <v>532</v>
      </c>
      <c r="CD26" s="121">
        <v>21326</v>
      </c>
      <c r="CE26" s="122" t="s">
        <v>472</v>
      </c>
      <c r="CF26" s="121">
        <v>0</v>
      </c>
      <c r="CG26" s="121">
        <v>0</v>
      </c>
      <c r="CH26" s="121">
        <f t="shared" si="18"/>
        <v>221012</v>
      </c>
      <c r="CI26" s="121">
        <f t="shared" si="33"/>
        <v>0</v>
      </c>
      <c r="CJ26" s="121">
        <f t="shared" si="34"/>
        <v>0</v>
      </c>
      <c r="CK26" s="121">
        <f t="shared" si="35"/>
        <v>0</v>
      </c>
      <c r="CL26" s="121">
        <f t="shared" si="36"/>
        <v>0</v>
      </c>
      <c r="CM26" s="121">
        <f t="shared" si="37"/>
        <v>0</v>
      </c>
      <c r="CN26" s="121">
        <f t="shared" si="38"/>
        <v>0</v>
      </c>
      <c r="CO26" s="121">
        <f t="shared" si="39"/>
        <v>0</v>
      </c>
      <c r="CP26" s="122" t="s">
        <v>472</v>
      </c>
      <c r="CQ26" s="121">
        <f t="shared" si="40"/>
        <v>221012</v>
      </c>
      <c r="CR26" s="121">
        <f t="shared" si="41"/>
        <v>39096</v>
      </c>
      <c r="CS26" s="121">
        <f t="shared" si="42"/>
        <v>39096</v>
      </c>
      <c r="CT26" s="121">
        <f t="shared" si="43"/>
        <v>0</v>
      </c>
      <c r="CU26" s="121">
        <f t="shared" si="44"/>
        <v>0</v>
      </c>
      <c r="CV26" s="121">
        <f t="shared" si="45"/>
        <v>0</v>
      </c>
      <c r="CW26" s="121">
        <f t="shared" si="46"/>
        <v>89533</v>
      </c>
      <c r="CX26" s="121">
        <f t="shared" si="47"/>
        <v>0</v>
      </c>
      <c r="CY26" s="121">
        <f t="shared" si="48"/>
        <v>89533</v>
      </c>
      <c r="CZ26" s="121">
        <f t="shared" si="49"/>
        <v>0</v>
      </c>
      <c r="DA26" s="121">
        <f t="shared" si="50"/>
        <v>0</v>
      </c>
      <c r="DB26" s="121">
        <f t="shared" si="51"/>
        <v>92383</v>
      </c>
      <c r="DC26" s="121">
        <f t="shared" si="52"/>
        <v>2616</v>
      </c>
      <c r="DD26" s="121">
        <f t="shared" si="53"/>
        <v>67909</v>
      </c>
      <c r="DE26" s="121">
        <f t="shared" si="54"/>
        <v>532</v>
      </c>
      <c r="DF26" s="121">
        <f t="shared" si="55"/>
        <v>21326</v>
      </c>
      <c r="DG26" s="122" t="s">
        <v>472</v>
      </c>
      <c r="DH26" s="121">
        <f t="shared" si="21"/>
        <v>0</v>
      </c>
      <c r="DI26" s="121">
        <f t="shared" si="22"/>
        <v>0</v>
      </c>
      <c r="DJ26" s="121">
        <f t="shared" si="23"/>
        <v>221012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&amp;L廃棄物処理事業経費（一部事務組合・広域連合の合計）（平成27年度実績）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B87" sqref="B87"/>
    </sheetView>
  </sheetViews>
  <sheetFormatPr defaultColWidth="8.796875" defaultRowHeight="13.5" customHeight="1"/>
  <cols>
    <col min="1" max="1" width="10.69921875" style="49" customWidth="1"/>
    <col min="2" max="2" width="8.69921875" style="53" customWidth="1"/>
    <col min="3" max="3" width="26.69921875" style="49" customWidth="1"/>
    <col min="4" max="30" width="14.69921875" style="54" customWidth="1"/>
    <col min="31" max="16384" width="9" style="49" customWidth="1"/>
  </cols>
  <sheetData>
    <row r="1" spans="1:30" ht="17.2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62" customFormat="1" ht="13.5" customHeight="1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</row>
    <row r="3" spans="1:30" s="62" customFormat="1" ht="13.5" customHeight="1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</row>
    <row r="4" spans="1:30" s="62" customFormat="1" ht="18.75" customHeight="1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</row>
    <row r="5" spans="1:30" s="62" customFormat="1" ht="22.5" customHeight="1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</row>
    <row r="6" spans="1:30" s="86" customFormat="1" ht="13.5" customHeight="1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</row>
    <row r="7" spans="1:30" s="136" customFormat="1" ht="13.5" customHeight="1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 aca="true" t="shared" si="0" ref="D7:D38">SUM(E7,+L7)</f>
        <v>103318497</v>
      </c>
      <c r="E7" s="140">
        <f aca="true" t="shared" si="1" ref="E7:E38">+SUM(F7:I7,K7)</f>
        <v>25759265</v>
      </c>
      <c r="F7" s="140">
        <f>SUM(F$8:F$80)</f>
        <v>2867224</v>
      </c>
      <c r="G7" s="140">
        <f>SUM(G$8:G$80)</f>
        <v>64024</v>
      </c>
      <c r="H7" s="140">
        <f>SUM(H$8:H$80)</f>
        <v>3579100</v>
      </c>
      <c r="I7" s="140">
        <f>SUM(I$8:I$80)</f>
        <v>11357694</v>
      </c>
      <c r="J7" s="140">
        <f>SUM(J$8:J$80)</f>
        <v>9621342</v>
      </c>
      <c r="K7" s="140">
        <f>SUM(K$8:K$80)</f>
        <v>7891223</v>
      </c>
      <c r="L7" s="140">
        <f>SUM(L$8:L$80)</f>
        <v>77559232</v>
      </c>
      <c r="M7" s="140">
        <f aca="true" t="shared" si="2" ref="M7:M38">SUM(N7,+U7)</f>
        <v>9319933</v>
      </c>
      <c r="N7" s="140">
        <f aca="true" t="shared" si="3" ref="N7:N38">+SUM(O7:R7,T7)</f>
        <v>1179299</v>
      </c>
      <c r="O7" s="140">
        <f>SUM(O$8:O$80)</f>
        <v>41505</v>
      </c>
      <c r="P7" s="140">
        <f>SUM(P$8:P$80)</f>
        <v>12408</v>
      </c>
      <c r="Q7" s="140">
        <f>SUM(Q$8:Q$80)</f>
        <v>12000</v>
      </c>
      <c r="R7" s="140">
        <f>SUM(R$8:R$80)</f>
        <v>607589</v>
      </c>
      <c r="S7" s="140">
        <f>SUM(S$8:S$80)</f>
        <v>2996825</v>
      </c>
      <c r="T7" s="140">
        <f>SUM(T$8:T$80)</f>
        <v>505797</v>
      </c>
      <c r="U7" s="140">
        <f>SUM(U$8:U$80)</f>
        <v>8140634</v>
      </c>
      <c r="V7" s="140">
        <f aca="true" t="shared" si="4" ref="V7:AB7">+SUM(D7,M7)</f>
        <v>112638430</v>
      </c>
      <c r="W7" s="140">
        <f t="shared" si="4"/>
        <v>26938564</v>
      </c>
      <c r="X7" s="140">
        <f t="shared" si="4"/>
        <v>2908729</v>
      </c>
      <c r="Y7" s="140">
        <f t="shared" si="4"/>
        <v>76432</v>
      </c>
      <c r="Z7" s="140">
        <f t="shared" si="4"/>
        <v>3591100</v>
      </c>
      <c r="AA7" s="140">
        <f t="shared" si="4"/>
        <v>11965283</v>
      </c>
      <c r="AB7" s="140">
        <f t="shared" si="4"/>
        <v>12618167</v>
      </c>
      <c r="AC7" s="140">
        <f aca="true" t="shared" si="5" ref="AC7:AC38">+SUM(K7,T7)</f>
        <v>8397020</v>
      </c>
      <c r="AD7" s="140">
        <f aca="true" t="shared" si="6" ref="AD7:AD38">+SUM(L7,U7)</f>
        <v>85699866</v>
      </c>
    </row>
    <row r="8" spans="1:30" s="136" customFormat="1" ht="13.5" customHeight="1">
      <c r="A8" s="119" t="s">
        <v>25</v>
      </c>
      <c r="B8" s="120" t="s">
        <v>324</v>
      </c>
      <c r="C8" s="119" t="s">
        <v>325</v>
      </c>
      <c r="D8" s="121">
        <f t="shared" si="0"/>
        <v>28602470</v>
      </c>
      <c r="E8" s="121">
        <f t="shared" si="1"/>
        <v>7330061</v>
      </c>
      <c r="F8" s="121">
        <v>9902</v>
      </c>
      <c r="G8" s="121">
        <v>8790</v>
      </c>
      <c r="H8" s="121">
        <v>0</v>
      </c>
      <c r="I8" s="121">
        <v>4199586</v>
      </c>
      <c r="J8" s="121"/>
      <c r="K8" s="121">
        <v>3111783</v>
      </c>
      <c r="L8" s="121">
        <v>21272409</v>
      </c>
      <c r="M8" s="121">
        <f t="shared" si="2"/>
        <v>1144808</v>
      </c>
      <c r="N8" s="121">
        <f t="shared" si="3"/>
        <v>125831</v>
      </c>
      <c r="O8" s="121">
        <v>0</v>
      </c>
      <c r="P8" s="121">
        <v>0</v>
      </c>
      <c r="Q8" s="121">
        <v>12000</v>
      </c>
      <c r="R8" s="121">
        <v>51133</v>
      </c>
      <c r="S8" s="121"/>
      <c r="T8" s="121">
        <v>62698</v>
      </c>
      <c r="U8" s="121">
        <v>1018977</v>
      </c>
      <c r="V8" s="121">
        <f aca="true" t="shared" si="7" ref="V8:V39">+SUM(D8,M8)</f>
        <v>29747278</v>
      </c>
      <c r="W8" s="121">
        <f aca="true" t="shared" si="8" ref="W8:W39">+SUM(E8,N8)</f>
        <v>7455892</v>
      </c>
      <c r="X8" s="121">
        <f aca="true" t="shared" si="9" ref="X8:X39">+SUM(F8,O8)</f>
        <v>9902</v>
      </c>
      <c r="Y8" s="121">
        <f aca="true" t="shared" si="10" ref="Y8:Y39">+SUM(G8,P8)</f>
        <v>8790</v>
      </c>
      <c r="Z8" s="121">
        <f aca="true" t="shared" si="11" ref="Z8:Z39">+SUM(H8,Q8)</f>
        <v>12000</v>
      </c>
      <c r="AA8" s="121">
        <f aca="true" t="shared" si="12" ref="AA8:AA39">+SUM(I8,R8)</f>
        <v>4250719</v>
      </c>
      <c r="AB8" s="121">
        <f aca="true" t="shared" si="13" ref="AB8:AB39">+SUM(J8,S8)</f>
        <v>0</v>
      </c>
      <c r="AC8" s="121">
        <f t="shared" si="5"/>
        <v>3174481</v>
      </c>
      <c r="AD8" s="121">
        <f t="shared" si="6"/>
        <v>22291386</v>
      </c>
    </row>
    <row r="9" spans="1:30" s="136" customFormat="1" ht="13.5" customHeight="1">
      <c r="A9" s="119" t="s">
        <v>25</v>
      </c>
      <c r="B9" s="120" t="s">
        <v>326</v>
      </c>
      <c r="C9" s="119" t="s">
        <v>327</v>
      </c>
      <c r="D9" s="121">
        <f t="shared" si="0"/>
        <v>5069201</v>
      </c>
      <c r="E9" s="121">
        <f t="shared" si="1"/>
        <v>704588</v>
      </c>
      <c r="F9" s="121">
        <v>21929</v>
      </c>
      <c r="G9" s="121">
        <v>0</v>
      </c>
      <c r="H9" s="121">
        <v>26100</v>
      </c>
      <c r="I9" s="121">
        <v>446924</v>
      </c>
      <c r="J9" s="121"/>
      <c r="K9" s="121">
        <v>209635</v>
      </c>
      <c r="L9" s="121">
        <v>4364613</v>
      </c>
      <c r="M9" s="121">
        <f t="shared" si="2"/>
        <v>245494</v>
      </c>
      <c r="N9" s="121">
        <f t="shared" si="3"/>
        <v>2320</v>
      </c>
      <c r="O9" s="121">
        <v>0</v>
      </c>
      <c r="P9" s="121">
        <v>0</v>
      </c>
      <c r="Q9" s="121">
        <v>0</v>
      </c>
      <c r="R9" s="121">
        <v>2320</v>
      </c>
      <c r="S9" s="121"/>
      <c r="T9" s="121">
        <v>0</v>
      </c>
      <c r="U9" s="121">
        <v>243174</v>
      </c>
      <c r="V9" s="121">
        <f t="shared" si="7"/>
        <v>5314695</v>
      </c>
      <c r="W9" s="121">
        <f t="shared" si="8"/>
        <v>706908</v>
      </c>
      <c r="X9" s="121">
        <f t="shared" si="9"/>
        <v>21929</v>
      </c>
      <c r="Y9" s="121">
        <f t="shared" si="10"/>
        <v>0</v>
      </c>
      <c r="Z9" s="121">
        <f t="shared" si="11"/>
        <v>26100</v>
      </c>
      <c r="AA9" s="121">
        <f t="shared" si="12"/>
        <v>449244</v>
      </c>
      <c r="AB9" s="121">
        <f t="shared" si="13"/>
        <v>0</v>
      </c>
      <c r="AC9" s="121">
        <f t="shared" si="5"/>
        <v>209635</v>
      </c>
      <c r="AD9" s="121">
        <f t="shared" si="6"/>
        <v>4607787</v>
      </c>
    </row>
    <row r="10" spans="1:30" s="136" customFormat="1" ht="13.5" customHeight="1">
      <c r="A10" s="119" t="s">
        <v>25</v>
      </c>
      <c r="B10" s="120" t="s">
        <v>336</v>
      </c>
      <c r="C10" s="119" t="s">
        <v>337</v>
      </c>
      <c r="D10" s="121">
        <f t="shared" si="0"/>
        <v>3707287</v>
      </c>
      <c r="E10" s="121">
        <f t="shared" si="1"/>
        <v>1428611</v>
      </c>
      <c r="F10" s="121">
        <v>0</v>
      </c>
      <c r="G10" s="121">
        <v>0</v>
      </c>
      <c r="H10" s="121">
        <v>0</v>
      </c>
      <c r="I10" s="121">
        <v>423795</v>
      </c>
      <c r="J10" s="121"/>
      <c r="K10" s="121">
        <v>1004816</v>
      </c>
      <c r="L10" s="121">
        <v>2278676</v>
      </c>
      <c r="M10" s="121">
        <f t="shared" si="2"/>
        <v>350234</v>
      </c>
      <c r="N10" s="121">
        <f t="shared" si="3"/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350234</v>
      </c>
      <c r="V10" s="121">
        <f t="shared" si="7"/>
        <v>4057521</v>
      </c>
      <c r="W10" s="121">
        <f t="shared" si="8"/>
        <v>1428611</v>
      </c>
      <c r="X10" s="121">
        <f t="shared" si="9"/>
        <v>0</v>
      </c>
      <c r="Y10" s="121">
        <f t="shared" si="10"/>
        <v>0</v>
      </c>
      <c r="Z10" s="121">
        <f t="shared" si="11"/>
        <v>0</v>
      </c>
      <c r="AA10" s="121">
        <f t="shared" si="12"/>
        <v>423795</v>
      </c>
      <c r="AB10" s="121">
        <f t="shared" si="13"/>
        <v>0</v>
      </c>
      <c r="AC10" s="121">
        <f t="shared" si="5"/>
        <v>1004816</v>
      </c>
      <c r="AD10" s="121">
        <f t="shared" si="6"/>
        <v>2628910</v>
      </c>
    </row>
    <row r="11" spans="1:30" s="136" customFormat="1" ht="13.5" customHeight="1">
      <c r="A11" s="119" t="s">
        <v>25</v>
      </c>
      <c r="B11" s="120" t="s">
        <v>442</v>
      </c>
      <c r="C11" s="119" t="s">
        <v>443</v>
      </c>
      <c r="D11" s="121">
        <f t="shared" si="0"/>
        <v>5757195</v>
      </c>
      <c r="E11" s="121">
        <f t="shared" si="1"/>
        <v>3087272</v>
      </c>
      <c r="F11" s="121">
        <v>1113609</v>
      </c>
      <c r="G11" s="121">
        <v>0</v>
      </c>
      <c r="H11" s="121">
        <v>1187100</v>
      </c>
      <c r="I11" s="121">
        <v>517792</v>
      </c>
      <c r="J11" s="121"/>
      <c r="K11" s="121">
        <v>268771</v>
      </c>
      <c r="L11" s="121">
        <v>2669923</v>
      </c>
      <c r="M11" s="121">
        <f t="shared" si="2"/>
        <v>222231</v>
      </c>
      <c r="N11" s="121">
        <f t="shared" si="3"/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222231</v>
      </c>
      <c r="V11" s="121">
        <f t="shared" si="7"/>
        <v>5979426</v>
      </c>
      <c r="W11" s="121">
        <f t="shared" si="8"/>
        <v>3087272</v>
      </c>
      <c r="X11" s="121">
        <f t="shared" si="9"/>
        <v>1113609</v>
      </c>
      <c r="Y11" s="121">
        <f t="shared" si="10"/>
        <v>0</v>
      </c>
      <c r="Z11" s="121">
        <f t="shared" si="11"/>
        <v>1187100</v>
      </c>
      <c r="AA11" s="121">
        <f t="shared" si="12"/>
        <v>517792</v>
      </c>
      <c r="AB11" s="121">
        <f t="shared" si="13"/>
        <v>0</v>
      </c>
      <c r="AC11" s="121">
        <f t="shared" si="5"/>
        <v>268771</v>
      </c>
      <c r="AD11" s="121">
        <f t="shared" si="6"/>
        <v>2892154</v>
      </c>
    </row>
    <row r="12" spans="1:30" s="136" customFormat="1" ht="13.5" customHeight="1">
      <c r="A12" s="119" t="s">
        <v>25</v>
      </c>
      <c r="B12" s="120" t="s">
        <v>354</v>
      </c>
      <c r="C12" s="119" t="s">
        <v>355</v>
      </c>
      <c r="D12" s="121">
        <f t="shared" si="0"/>
        <v>707653</v>
      </c>
      <c r="E12" s="121">
        <f t="shared" si="1"/>
        <v>52412</v>
      </c>
      <c r="F12" s="121">
        <v>0</v>
      </c>
      <c r="G12" s="121">
        <v>0</v>
      </c>
      <c r="H12" s="121">
        <v>0</v>
      </c>
      <c r="I12" s="121">
        <v>12569</v>
      </c>
      <c r="J12" s="121"/>
      <c r="K12" s="121">
        <v>39843</v>
      </c>
      <c r="L12" s="121">
        <v>655241</v>
      </c>
      <c r="M12" s="121">
        <f t="shared" si="2"/>
        <v>264634</v>
      </c>
      <c r="N12" s="121">
        <f t="shared" si="3"/>
        <v>36086</v>
      </c>
      <c r="O12" s="121">
        <v>0</v>
      </c>
      <c r="P12" s="121">
        <v>0</v>
      </c>
      <c r="Q12" s="121">
        <v>0</v>
      </c>
      <c r="R12" s="121">
        <v>36086</v>
      </c>
      <c r="S12" s="121"/>
      <c r="T12" s="121">
        <v>0</v>
      </c>
      <c r="U12" s="121">
        <v>228548</v>
      </c>
      <c r="V12" s="121">
        <f t="shared" si="7"/>
        <v>972287</v>
      </c>
      <c r="W12" s="121">
        <f t="shared" si="8"/>
        <v>88498</v>
      </c>
      <c r="X12" s="121">
        <f t="shared" si="9"/>
        <v>0</v>
      </c>
      <c r="Y12" s="121">
        <f t="shared" si="10"/>
        <v>0</v>
      </c>
      <c r="Z12" s="121">
        <f t="shared" si="11"/>
        <v>0</v>
      </c>
      <c r="AA12" s="121">
        <f t="shared" si="12"/>
        <v>48655</v>
      </c>
      <c r="AB12" s="121">
        <f t="shared" si="13"/>
        <v>0</v>
      </c>
      <c r="AC12" s="121">
        <f t="shared" si="5"/>
        <v>39843</v>
      </c>
      <c r="AD12" s="121">
        <f t="shared" si="6"/>
        <v>883789</v>
      </c>
    </row>
    <row r="13" spans="1:30" s="136" customFormat="1" ht="13.5" customHeight="1">
      <c r="A13" s="119" t="s">
        <v>25</v>
      </c>
      <c r="B13" s="120" t="s">
        <v>458</v>
      </c>
      <c r="C13" s="119" t="s">
        <v>459</v>
      </c>
      <c r="D13" s="121">
        <f t="shared" si="0"/>
        <v>1358994</v>
      </c>
      <c r="E13" s="121">
        <f t="shared" si="1"/>
        <v>228416</v>
      </c>
      <c r="F13" s="121">
        <v>0</v>
      </c>
      <c r="G13" s="121">
        <v>0</v>
      </c>
      <c r="H13" s="121">
        <v>0</v>
      </c>
      <c r="I13" s="121">
        <v>117012</v>
      </c>
      <c r="J13" s="121"/>
      <c r="K13" s="121">
        <v>111404</v>
      </c>
      <c r="L13" s="121">
        <v>1130578</v>
      </c>
      <c r="M13" s="121">
        <f t="shared" si="2"/>
        <v>144485</v>
      </c>
      <c r="N13" s="121">
        <f t="shared" si="3"/>
        <v>12030</v>
      </c>
      <c r="O13" s="121">
        <v>0</v>
      </c>
      <c r="P13" s="121">
        <v>0</v>
      </c>
      <c r="Q13" s="121">
        <v>0</v>
      </c>
      <c r="R13" s="121">
        <v>12030</v>
      </c>
      <c r="S13" s="121"/>
      <c r="T13" s="121">
        <v>0</v>
      </c>
      <c r="U13" s="121">
        <v>132455</v>
      </c>
      <c r="V13" s="121">
        <f t="shared" si="7"/>
        <v>1503479</v>
      </c>
      <c r="W13" s="121">
        <f t="shared" si="8"/>
        <v>240446</v>
      </c>
      <c r="X13" s="121">
        <f t="shared" si="9"/>
        <v>0</v>
      </c>
      <c r="Y13" s="121">
        <f t="shared" si="10"/>
        <v>0</v>
      </c>
      <c r="Z13" s="121">
        <f t="shared" si="11"/>
        <v>0</v>
      </c>
      <c r="AA13" s="121">
        <f t="shared" si="12"/>
        <v>129042</v>
      </c>
      <c r="AB13" s="121">
        <f t="shared" si="13"/>
        <v>0</v>
      </c>
      <c r="AC13" s="121">
        <f t="shared" si="5"/>
        <v>111404</v>
      </c>
      <c r="AD13" s="121">
        <f t="shared" si="6"/>
        <v>1263033</v>
      </c>
    </row>
    <row r="14" spans="1:30" s="136" customFormat="1" ht="13.5" customHeight="1">
      <c r="A14" s="119" t="s">
        <v>25</v>
      </c>
      <c r="B14" s="120" t="s">
        <v>466</v>
      </c>
      <c r="C14" s="119" t="s">
        <v>467</v>
      </c>
      <c r="D14" s="121">
        <f t="shared" si="0"/>
        <v>5877880</v>
      </c>
      <c r="E14" s="121">
        <f t="shared" si="1"/>
        <v>2045876</v>
      </c>
      <c r="F14" s="121">
        <v>463535</v>
      </c>
      <c r="G14" s="121">
        <v>0</v>
      </c>
      <c r="H14" s="121">
        <v>947800</v>
      </c>
      <c r="I14" s="121">
        <v>394978</v>
      </c>
      <c r="J14" s="121"/>
      <c r="K14" s="121">
        <v>239563</v>
      </c>
      <c r="L14" s="121">
        <v>3832004</v>
      </c>
      <c r="M14" s="121">
        <f t="shared" si="2"/>
        <v>357783</v>
      </c>
      <c r="N14" s="121">
        <f t="shared" si="3"/>
        <v>21910</v>
      </c>
      <c r="O14" s="121">
        <v>0</v>
      </c>
      <c r="P14" s="121">
        <v>0</v>
      </c>
      <c r="Q14" s="121">
        <v>0</v>
      </c>
      <c r="R14" s="121">
        <v>21910</v>
      </c>
      <c r="S14" s="121"/>
      <c r="T14" s="121">
        <v>0</v>
      </c>
      <c r="U14" s="121">
        <v>335873</v>
      </c>
      <c r="V14" s="121">
        <f t="shared" si="7"/>
        <v>6235663</v>
      </c>
      <c r="W14" s="121">
        <f t="shared" si="8"/>
        <v>2067786</v>
      </c>
      <c r="X14" s="121">
        <f t="shared" si="9"/>
        <v>463535</v>
      </c>
      <c r="Y14" s="121">
        <f t="shared" si="10"/>
        <v>0</v>
      </c>
      <c r="Z14" s="121">
        <f t="shared" si="11"/>
        <v>947800</v>
      </c>
      <c r="AA14" s="121">
        <f t="shared" si="12"/>
        <v>416888</v>
      </c>
      <c r="AB14" s="121">
        <f t="shared" si="13"/>
        <v>0</v>
      </c>
      <c r="AC14" s="121">
        <f t="shared" si="5"/>
        <v>239563</v>
      </c>
      <c r="AD14" s="121">
        <f t="shared" si="6"/>
        <v>4167877</v>
      </c>
    </row>
    <row r="15" spans="1:30" s="136" customFormat="1" ht="13.5" customHeight="1">
      <c r="A15" s="119" t="s">
        <v>25</v>
      </c>
      <c r="B15" s="120" t="s">
        <v>368</v>
      </c>
      <c r="C15" s="119" t="s">
        <v>369</v>
      </c>
      <c r="D15" s="121">
        <f t="shared" si="0"/>
        <v>3333997</v>
      </c>
      <c r="E15" s="121">
        <f t="shared" si="1"/>
        <v>641687</v>
      </c>
      <c r="F15" s="121">
        <v>378976</v>
      </c>
      <c r="G15" s="121">
        <v>0</v>
      </c>
      <c r="H15" s="121">
        <v>0</v>
      </c>
      <c r="I15" s="121">
        <v>193369</v>
      </c>
      <c r="J15" s="121"/>
      <c r="K15" s="121">
        <v>69342</v>
      </c>
      <c r="L15" s="121">
        <v>2692310</v>
      </c>
      <c r="M15" s="121">
        <f t="shared" si="2"/>
        <v>183222</v>
      </c>
      <c r="N15" s="121">
        <f t="shared" si="3"/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183222</v>
      </c>
      <c r="V15" s="121">
        <f t="shared" si="7"/>
        <v>3517219</v>
      </c>
      <c r="W15" s="121">
        <f t="shared" si="8"/>
        <v>641687</v>
      </c>
      <c r="X15" s="121">
        <f t="shared" si="9"/>
        <v>378976</v>
      </c>
      <c r="Y15" s="121">
        <f t="shared" si="10"/>
        <v>0</v>
      </c>
      <c r="Z15" s="121">
        <f t="shared" si="11"/>
        <v>0</v>
      </c>
      <c r="AA15" s="121">
        <f t="shared" si="12"/>
        <v>193369</v>
      </c>
      <c r="AB15" s="121">
        <f t="shared" si="13"/>
        <v>0</v>
      </c>
      <c r="AC15" s="121">
        <f t="shared" si="5"/>
        <v>69342</v>
      </c>
      <c r="AD15" s="121">
        <f t="shared" si="6"/>
        <v>2875532</v>
      </c>
    </row>
    <row r="16" spans="1:30" s="136" customFormat="1" ht="13.5" customHeight="1">
      <c r="A16" s="119" t="s">
        <v>25</v>
      </c>
      <c r="B16" s="120" t="s">
        <v>332</v>
      </c>
      <c r="C16" s="119" t="s">
        <v>333</v>
      </c>
      <c r="D16" s="121">
        <f t="shared" si="0"/>
        <v>645271</v>
      </c>
      <c r="E16" s="121">
        <f t="shared" si="1"/>
        <v>68779</v>
      </c>
      <c r="F16" s="121">
        <v>0</v>
      </c>
      <c r="G16" s="121">
        <v>0</v>
      </c>
      <c r="H16" s="121">
        <v>0</v>
      </c>
      <c r="I16" s="121">
        <v>5450</v>
      </c>
      <c r="J16" s="121"/>
      <c r="K16" s="121">
        <v>63329</v>
      </c>
      <c r="L16" s="121">
        <v>576492</v>
      </c>
      <c r="M16" s="121">
        <f t="shared" si="2"/>
        <v>153338</v>
      </c>
      <c r="N16" s="121">
        <f t="shared" si="3"/>
        <v>8293</v>
      </c>
      <c r="O16" s="121">
        <v>3054</v>
      </c>
      <c r="P16" s="121">
        <v>2182</v>
      </c>
      <c r="Q16" s="121">
        <v>0</v>
      </c>
      <c r="R16" s="121">
        <v>0</v>
      </c>
      <c r="S16" s="121"/>
      <c r="T16" s="121">
        <v>3057</v>
      </c>
      <c r="U16" s="121">
        <v>145045</v>
      </c>
      <c r="V16" s="121">
        <f t="shared" si="7"/>
        <v>798609</v>
      </c>
      <c r="W16" s="121">
        <f t="shared" si="8"/>
        <v>77072</v>
      </c>
      <c r="X16" s="121">
        <f t="shared" si="9"/>
        <v>3054</v>
      </c>
      <c r="Y16" s="121">
        <f t="shared" si="10"/>
        <v>2182</v>
      </c>
      <c r="Z16" s="121">
        <f t="shared" si="11"/>
        <v>0</v>
      </c>
      <c r="AA16" s="121">
        <f t="shared" si="12"/>
        <v>5450</v>
      </c>
      <c r="AB16" s="121">
        <f t="shared" si="13"/>
        <v>0</v>
      </c>
      <c r="AC16" s="121">
        <f t="shared" si="5"/>
        <v>66386</v>
      </c>
      <c r="AD16" s="121">
        <f t="shared" si="6"/>
        <v>721537</v>
      </c>
    </row>
    <row r="17" spans="1:30" s="136" customFormat="1" ht="13.5" customHeight="1">
      <c r="A17" s="119" t="s">
        <v>25</v>
      </c>
      <c r="B17" s="120" t="s">
        <v>432</v>
      </c>
      <c r="C17" s="119" t="s">
        <v>433</v>
      </c>
      <c r="D17" s="121">
        <f t="shared" si="0"/>
        <v>1055166</v>
      </c>
      <c r="E17" s="121">
        <f t="shared" si="1"/>
        <v>24181</v>
      </c>
      <c r="F17" s="121">
        <v>0</v>
      </c>
      <c r="G17" s="121">
        <v>0</v>
      </c>
      <c r="H17" s="121">
        <v>0</v>
      </c>
      <c r="I17" s="121">
        <v>6425</v>
      </c>
      <c r="J17" s="121"/>
      <c r="K17" s="121">
        <v>17756</v>
      </c>
      <c r="L17" s="121">
        <v>1030985</v>
      </c>
      <c r="M17" s="121">
        <f t="shared" si="2"/>
        <v>2635</v>
      </c>
      <c r="N17" s="121">
        <f t="shared" si="3"/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2635</v>
      </c>
      <c r="V17" s="121">
        <f t="shared" si="7"/>
        <v>1057801</v>
      </c>
      <c r="W17" s="121">
        <f t="shared" si="8"/>
        <v>24181</v>
      </c>
      <c r="X17" s="121">
        <f t="shared" si="9"/>
        <v>0</v>
      </c>
      <c r="Y17" s="121">
        <f t="shared" si="10"/>
        <v>0</v>
      </c>
      <c r="Z17" s="121">
        <f t="shared" si="11"/>
        <v>0</v>
      </c>
      <c r="AA17" s="121">
        <f t="shared" si="12"/>
        <v>6425</v>
      </c>
      <c r="AB17" s="121">
        <f t="shared" si="13"/>
        <v>0</v>
      </c>
      <c r="AC17" s="121">
        <f t="shared" si="5"/>
        <v>17756</v>
      </c>
      <c r="AD17" s="121">
        <f t="shared" si="6"/>
        <v>1033620</v>
      </c>
    </row>
    <row r="18" spans="1:30" s="136" customFormat="1" ht="13.5" customHeight="1">
      <c r="A18" s="119" t="s">
        <v>25</v>
      </c>
      <c r="B18" s="120" t="s">
        <v>436</v>
      </c>
      <c r="C18" s="119" t="s">
        <v>437</v>
      </c>
      <c r="D18" s="121">
        <f t="shared" si="0"/>
        <v>1520861</v>
      </c>
      <c r="E18" s="121">
        <f t="shared" si="1"/>
        <v>140786</v>
      </c>
      <c r="F18" s="121">
        <v>0</v>
      </c>
      <c r="G18" s="121">
        <v>0</v>
      </c>
      <c r="H18" s="121">
        <v>0</v>
      </c>
      <c r="I18" s="121">
        <v>7327</v>
      </c>
      <c r="J18" s="121"/>
      <c r="K18" s="121">
        <v>133459</v>
      </c>
      <c r="L18" s="121">
        <v>1380075</v>
      </c>
      <c r="M18" s="121">
        <f t="shared" si="2"/>
        <v>310257</v>
      </c>
      <c r="N18" s="121">
        <f t="shared" si="3"/>
        <v>11232</v>
      </c>
      <c r="O18" s="121">
        <v>0</v>
      </c>
      <c r="P18" s="121">
        <v>0</v>
      </c>
      <c r="Q18" s="121">
        <v>0</v>
      </c>
      <c r="R18" s="121">
        <v>11232</v>
      </c>
      <c r="S18" s="121"/>
      <c r="T18" s="121">
        <v>0</v>
      </c>
      <c r="U18" s="121">
        <v>299025</v>
      </c>
      <c r="V18" s="121">
        <f t="shared" si="7"/>
        <v>1831118</v>
      </c>
      <c r="W18" s="121">
        <f t="shared" si="8"/>
        <v>152018</v>
      </c>
      <c r="X18" s="121">
        <f t="shared" si="9"/>
        <v>0</v>
      </c>
      <c r="Y18" s="121">
        <f t="shared" si="10"/>
        <v>0</v>
      </c>
      <c r="Z18" s="121">
        <f t="shared" si="11"/>
        <v>0</v>
      </c>
      <c r="AA18" s="121">
        <f t="shared" si="12"/>
        <v>18559</v>
      </c>
      <c r="AB18" s="121">
        <f t="shared" si="13"/>
        <v>0</v>
      </c>
      <c r="AC18" s="121">
        <f t="shared" si="5"/>
        <v>133459</v>
      </c>
      <c r="AD18" s="121">
        <f t="shared" si="6"/>
        <v>1679100</v>
      </c>
    </row>
    <row r="19" spans="1:30" s="136" customFormat="1" ht="13.5" customHeight="1">
      <c r="A19" s="119" t="s">
        <v>25</v>
      </c>
      <c r="B19" s="120" t="s">
        <v>374</v>
      </c>
      <c r="C19" s="119" t="s">
        <v>375</v>
      </c>
      <c r="D19" s="121">
        <f t="shared" si="0"/>
        <v>5368998</v>
      </c>
      <c r="E19" s="121">
        <f t="shared" si="1"/>
        <v>1248095</v>
      </c>
      <c r="F19" s="121">
        <v>0</v>
      </c>
      <c r="G19" s="121">
        <v>51950</v>
      </c>
      <c r="H19" s="121">
        <v>0</v>
      </c>
      <c r="I19" s="121">
        <v>430836</v>
      </c>
      <c r="J19" s="121"/>
      <c r="K19" s="121">
        <v>765309</v>
      </c>
      <c r="L19" s="121">
        <v>4120903</v>
      </c>
      <c r="M19" s="121">
        <f t="shared" si="2"/>
        <v>910531</v>
      </c>
      <c r="N19" s="121">
        <f t="shared" si="3"/>
        <v>166848</v>
      </c>
      <c r="O19" s="121">
        <v>0</v>
      </c>
      <c r="P19" s="121">
        <v>0</v>
      </c>
      <c r="Q19" s="121">
        <v>0</v>
      </c>
      <c r="R19" s="121">
        <v>49710</v>
      </c>
      <c r="S19" s="121"/>
      <c r="T19" s="121">
        <v>117138</v>
      </c>
      <c r="U19" s="121">
        <v>743683</v>
      </c>
      <c r="V19" s="121">
        <f t="shared" si="7"/>
        <v>6279529</v>
      </c>
      <c r="W19" s="121">
        <f t="shared" si="8"/>
        <v>1414943</v>
      </c>
      <c r="X19" s="121">
        <f t="shared" si="9"/>
        <v>0</v>
      </c>
      <c r="Y19" s="121">
        <f t="shared" si="10"/>
        <v>51950</v>
      </c>
      <c r="Z19" s="121">
        <f t="shared" si="11"/>
        <v>0</v>
      </c>
      <c r="AA19" s="121">
        <f t="shared" si="12"/>
        <v>480546</v>
      </c>
      <c r="AB19" s="121">
        <f t="shared" si="13"/>
        <v>0</v>
      </c>
      <c r="AC19" s="121">
        <f t="shared" si="5"/>
        <v>882447</v>
      </c>
      <c r="AD19" s="121">
        <f t="shared" si="6"/>
        <v>4864586</v>
      </c>
    </row>
    <row r="20" spans="1:30" s="136" customFormat="1" ht="13.5" customHeight="1">
      <c r="A20" s="119" t="s">
        <v>25</v>
      </c>
      <c r="B20" s="120" t="s">
        <v>430</v>
      </c>
      <c r="C20" s="119" t="s">
        <v>431</v>
      </c>
      <c r="D20" s="121">
        <f t="shared" si="0"/>
        <v>2955753</v>
      </c>
      <c r="E20" s="121">
        <f t="shared" si="1"/>
        <v>395592</v>
      </c>
      <c r="F20" s="121">
        <v>0</v>
      </c>
      <c r="G20" s="121">
        <v>0</v>
      </c>
      <c r="H20" s="121">
        <v>0</v>
      </c>
      <c r="I20" s="121">
        <v>183227</v>
      </c>
      <c r="J20" s="121"/>
      <c r="K20" s="121">
        <v>212365</v>
      </c>
      <c r="L20" s="121">
        <v>2560161</v>
      </c>
      <c r="M20" s="121">
        <f t="shared" si="2"/>
        <v>185446</v>
      </c>
      <c r="N20" s="121">
        <f t="shared" si="3"/>
        <v>24488</v>
      </c>
      <c r="O20" s="121">
        <v>24488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160958</v>
      </c>
      <c r="V20" s="121">
        <f t="shared" si="7"/>
        <v>3141199</v>
      </c>
      <c r="W20" s="121">
        <f t="shared" si="8"/>
        <v>420080</v>
      </c>
      <c r="X20" s="121">
        <f t="shared" si="9"/>
        <v>24488</v>
      </c>
      <c r="Y20" s="121">
        <f t="shared" si="10"/>
        <v>0</v>
      </c>
      <c r="Z20" s="121">
        <f t="shared" si="11"/>
        <v>0</v>
      </c>
      <c r="AA20" s="121">
        <f t="shared" si="12"/>
        <v>183227</v>
      </c>
      <c r="AB20" s="121">
        <f t="shared" si="13"/>
        <v>0</v>
      </c>
      <c r="AC20" s="121">
        <f t="shared" si="5"/>
        <v>212365</v>
      </c>
      <c r="AD20" s="121">
        <f t="shared" si="6"/>
        <v>2721119</v>
      </c>
    </row>
    <row r="21" spans="1:30" s="136" customFormat="1" ht="13.5" customHeight="1">
      <c r="A21" s="119" t="s">
        <v>25</v>
      </c>
      <c r="B21" s="120" t="s">
        <v>372</v>
      </c>
      <c r="C21" s="119" t="s">
        <v>373</v>
      </c>
      <c r="D21" s="121">
        <f t="shared" si="0"/>
        <v>2034854</v>
      </c>
      <c r="E21" s="121">
        <f t="shared" si="1"/>
        <v>341738</v>
      </c>
      <c r="F21" s="121">
        <v>0</v>
      </c>
      <c r="G21" s="121">
        <v>0</v>
      </c>
      <c r="H21" s="121">
        <v>0</v>
      </c>
      <c r="I21" s="121">
        <v>164776</v>
      </c>
      <c r="J21" s="121"/>
      <c r="K21" s="121">
        <v>176962</v>
      </c>
      <c r="L21" s="121">
        <v>1693116</v>
      </c>
      <c r="M21" s="121">
        <f t="shared" si="2"/>
        <v>221833</v>
      </c>
      <c r="N21" s="121">
        <f t="shared" si="3"/>
        <v>33719</v>
      </c>
      <c r="O21" s="121">
        <v>0</v>
      </c>
      <c r="P21" s="121">
        <v>0</v>
      </c>
      <c r="Q21" s="121">
        <v>0</v>
      </c>
      <c r="R21" s="121">
        <v>33719</v>
      </c>
      <c r="S21" s="121"/>
      <c r="T21" s="121">
        <v>0</v>
      </c>
      <c r="U21" s="121">
        <v>188114</v>
      </c>
      <c r="V21" s="121">
        <f t="shared" si="7"/>
        <v>2256687</v>
      </c>
      <c r="W21" s="121">
        <f t="shared" si="8"/>
        <v>375457</v>
      </c>
      <c r="X21" s="121">
        <f t="shared" si="9"/>
        <v>0</v>
      </c>
      <c r="Y21" s="121">
        <f t="shared" si="10"/>
        <v>0</v>
      </c>
      <c r="Z21" s="121">
        <f t="shared" si="11"/>
        <v>0</v>
      </c>
      <c r="AA21" s="121">
        <f t="shared" si="12"/>
        <v>198495</v>
      </c>
      <c r="AB21" s="121">
        <f t="shared" si="13"/>
        <v>0</v>
      </c>
      <c r="AC21" s="121">
        <f t="shared" si="5"/>
        <v>176962</v>
      </c>
      <c r="AD21" s="121">
        <f t="shared" si="6"/>
        <v>1881230</v>
      </c>
    </row>
    <row r="22" spans="1:30" s="136" customFormat="1" ht="13.5" customHeight="1">
      <c r="A22" s="119" t="s">
        <v>25</v>
      </c>
      <c r="B22" s="120" t="s">
        <v>410</v>
      </c>
      <c r="C22" s="119" t="s">
        <v>411</v>
      </c>
      <c r="D22" s="121">
        <f t="shared" si="0"/>
        <v>1121609</v>
      </c>
      <c r="E22" s="121">
        <f t="shared" si="1"/>
        <v>198420</v>
      </c>
      <c r="F22" s="121">
        <v>0</v>
      </c>
      <c r="G22" s="121">
        <v>0</v>
      </c>
      <c r="H22" s="121">
        <v>0</v>
      </c>
      <c r="I22" s="121">
        <v>77380</v>
      </c>
      <c r="J22" s="121"/>
      <c r="K22" s="121">
        <v>121040</v>
      </c>
      <c r="L22" s="121">
        <v>923189</v>
      </c>
      <c r="M22" s="121">
        <f t="shared" si="2"/>
        <v>86716</v>
      </c>
      <c r="N22" s="121">
        <f t="shared" si="3"/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86716</v>
      </c>
      <c r="V22" s="121">
        <f t="shared" si="7"/>
        <v>1208325</v>
      </c>
      <c r="W22" s="121">
        <f t="shared" si="8"/>
        <v>198420</v>
      </c>
      <c r="X22" s="121">
        <f t="shared" si="9"/>
        <v>0</v>
      </c>
      <c r="Y22" s="121">
        <f t="shared" si="10"/>
        <v>0</v>
      </c>
      <c r="Z22" s="121">
        <f t="shared" si="11"/>
        <v>0</v>
      </c>
      <c r="AA22" s="121">
        <f t="shared" si="12"/>
        <v>77380</v>
      </c>
      <c r="AB22" s="121">
        <f t="shared" si="13"/>
        <v>0</v>
      </c>
      <c r="AC22" s="121">
        <f t="shared" si="5"/>
        <v>121040</v>
      </c>
      <c r="AD22" s="121">
        <f t="shared" si="6"/>
        <v>1009905</v>
      </c>
    </row>
    <row r="23" spans="1:30" s="136" customFormat="1" ht="13.5" customHeight="1">
      <c r="A23" s="119" t="s">
        <v>25</v>
      </c>
      <c r="B23" s="120" t="s">
        <v>398</v>
      </c>
      <c r="C23" s="119" t="s">
        <v>399</v>
      </c>
      <c r="D23" s="121">
        <f t="shared" si="0"/>
        <v>1148853</v>
      </c>
      <c r="E23" s="121">
        <f t="shared" si="1"/>
        <v>200904</v>
      </c>
      <c r="F23" s="121">
        <v>0</v>
      </c>
      <c r="G23" s="121">
        <v>0</v>
      </c>
      <c r="H23" s="121">
        <v>0</v>
      </c>
      <c r="I23" s="121">
        <v>178280</v>
      </c>
      <c r="J23" s="121"/>
      <c r="K23" s="121">
        <v>22624</v>
      </c>
      <c r="L23" s="121">
        <v>947949</v>
      </c>
      <c r="M23" s="121">
        <f t="shared" si="2"/>
        <v>108408</v>
      </c>
      <c r="N23" s="121">
        <f t="shared" si="3"/>
        <v>34896</v>
      </c>
      <c r="O23" s="121">
        <v>685</v>
      </c>
      <c r="P23" s="121">
        <v>434</v>
      </c>
      <c r="Q23" s="121">
        <v>0</v>
      </c>
      <c r="R23" s="121">
        <v>17995</v>
      </c>
      <c r="S23" s="121"/>
      <c r="T23" s="121">
        <v>15782</v>
      </c>
      <c r="U23" s="121">
        <v>73512</v>
      </c>
      <c r="V23" s="121">
        <f t="shared" si="7"/>
        <v>1257261</v>
      </c>
      <c r="W23" s="121">
        <f t="shared" si="8"/>
        <v>235800</v>
      </c>
      <c r="X23" s="121">
        <f t="shared" si="9"/>
        <v>685</v>
      </c>
      <c r="Y23" s="121">
        <f t="shared" si="10"/>
        <v>434</v>
      </c>
      <c r="Z23" s="121">
        <f t="shared" si="11"/>
        <v>0</v>
      </c>
      <c r="AA23" s="121">
        <f t="shared" si="12"/>
        <v>196275</v>
      </c>
      <c r="AB23" s="121">
        <f t="shared" si="13"/>
        <v>0</v>
      </c>
      <c r="AC23" s="121">
        <f t="shared" si="5"/>
        <v>38406</v>
      </c>
      <c r="AD23" s="121">
        <f t="shared" si="6"/>
        <v>1021461</v>
      </c>
    </row>
    <row r="24" spans="1:30" s="136" customFormat="1" ht="13.5" customHeight="1">
      <c r="A24" s="119" t="s">
        <v>25</v>
      </c>
      <c r="B24" s="120" t="s">
        <v>384</v>
      </c>
      <c r="C24" s="119" t="s">
        <v>385</v>
      </c>
      <c r="D24" s="121">
        <f t="shared" si="0"/>
        <v>814159</v>
      </c>
      <c r="E24" s="121">
        <f t="shared" si="1"/>
        <v>26279</v>
      </c>
      <c r="F24" s="121">
        <v>0</v>
      </c>
      <c r="G24" s="121">
        <v>1000</v>
      </c>
      <c r="H24" s="121">
        <v>0</v>
      </c>
      <c r="I24" s="121">
        <v>0</v>
      </c>
      <c r="J24" s="121"/>
      <c r="K24" s="121">
        <v>25279</v>
      </c>
      <c r="L24" s="121">
        <v>787880</v>
      </c>
      <c r="M24" s="121">
        <f t="shared" si="2"/>
        <v>168010</v>
      </c>
      <c r="N24" s="121">
        <f t="shared" si="3"/>
        <v>17605</v>
      </c>
      <c r="O24" s="121">
        <v>0</v>
      </c>
      <c r="P24" s="121">
        <v>0</v>
      </c>
      <c r="Q24" s="121">
        <v>0</v>
      </c>
      <c r="R24" s="121">
        <v>17605</v>
      </c>
      <c r="S24" s="121"/>
      <c r="T24" s="121">
        <v>0</v>
      </c>
      <c r="U24" s="121">
        <v>150405</v>
      </c>
      <c r="V24" s="121">
        <f t="shared" si="7"/>
        <v>982169</v>
      </c>
      <c r="W24" s="121">
        <f t="shared" si="8"/>
        <v>43884</v>
      </c>
      <c r="X24" s="121">
        <f t="shared" si="9"/>
        <v>0</v>
      </c>
      <c r="Y24" s="121">
        <f t="shared" si="10"/>
        <v>1000</v>
      </c>
      <c r="Z24" s="121">
        <f t="shared" si="11"/>
        <v>0</v>
      </c>
      <c r="AA24" s="121">
        <f t="shared" si="12"/>
        <v>17605</v>
      </c>
      <c r="AB24" s="121">
        <f t="shared" si="13"/>
        <v>0</v>
      </c>
      <c r="AC24" s="121">
        <f t="shared" si="5"/>
        <v>25279</v>
      </c>
      <c r="AD24" s="121">
        <f t="shared" si="6"/>
        <v>938285</v>
      </c>
    </row>
    <row r="25" spans="1:30" s="136" customFormat="1" ht="13.5" customHeight="1">
      <c r="A25" s="119" t="s">
        <v>25</v>
      </c>
      <c r="B25" s="120" t="s">
        <v>462</v>
      </c>
      <c r="C25" s="119" t="s">
        <v>463</v>
      </c>
      <c r="D25" s="121">
        <f t="shared" si="0"/>
        <v>1100399</v>
      </c>
      <c r="E25" s="121">
        <f t="shared" si="1"/>
        <v>74566</v>
      </c>
      <c r="F25" s="121">
        <v>0</v>
      </c>
      <c r="G25" s="121">
        <v>0</v>
      </c>
      <c r="H25" s="121">
        <v>0</v>
      </c>
      <c r="I25" s="121">
        <v>7442</v>
      </c>
      <c r="J25" s="121"/>
      <c r="K25" s="121">
        <v>67124</v>
      </c>
      <c r="L25" s="121">
        <v>1025833</v>
      </c>
      <c r="M25" s="121">
        <f t="shared" si="2"/>
        <v>175548</v>
      </c>
      <c r="N25" s="121">
        <f t="shared" si="3"/>
        <v>6053</v>
      </c>
      <c r="O25" s="121">
        <v>4094</v>
      </c>
      <c r="P25" s="121">
        <v>1959</v>
      </c>
      <c r="Q25" s="121">
        <v>0</v>
      </c>
      <c r="R25" s="121">
        <v>0</v>
      </c>
      <c r="S25" s="121"/>
      <c r="T25" s="121">
        <v>0</v>
      </c>
      <c r="U25" s="121">
        <v>169495</v>
      </c>
      <c r="V25" s="121">
        <f t="shared" si="7"/>
        <v>1275947</v>
      </c>
      <c r="W25" s="121">
        <f t="shared" si="8"/>
        <v>80619</v>
      </c>
      <c r="X25" s="121">
        <f t="shared" si="9"/>
        <v>4094</v>
      </c>
      <c r="Y25" s="121">
        <f t="shared" si="10"/>
        <v>1959</v>
      </c>
      <c r="Z25" s="121">
        <f t="shared" si="11"/>
        <v>0</v>
      </c>
      <c r="AA25" s="121">
        <f t="shared" si="12"/>
        <v>7442</v>
      </c>
      <c r="AB25" s="121">
        <f t="shared" si="13"/>
        <v>0</v>
      </c>
      <c r="AC25" s="121">
        <f t="shared" si="5"/>
        <v>67124</v>
      </c>
      <c r="AD25" s="121">
        <f t="shared" si="6"/>
        <v>1195328</v>
      </c>
    </row>
    <row r="26" spans="1:30" s="136" customFormat="1" ht="13.5" customHeight="1">
      <c r="A26" s="119" t="s">
        <v>25</v>
      </c>
      <c r="B26" s="120" t="s">
        <v>448</v>
      </c>
      <c r="C26" s="119" t="s">
        <v>449</v>
      </c>
      <c r="D26" s="121">
        <f t="shared" si="0"/>
        <v>1731029</v>
      </c>
      <c r="E26" s="121">
        <f t="shared" si="1"/>
        <v>79166</v>
      </c>
      <c r="F26" s="121">
        <v>0</v>
      </c>
      <c r="G26" s="121">
        <v>0</v>
      </c>
      <c r="H26" s="121">
        <v>0</v>
      </c>
      <c r="I26" s="121">
        <v>7973</v>
      </c>
      <c r="J26" s="121"/>
      <c r="K26" s="121">
        <v>71193</v>
      </c>
      <c r="L26" s="121">
        <v>1651863</v>
      </c>
      <c r="M26" s="121">
        <f t="shared" si="2"/>
        <v>136838</v>
      </c>
      <c r="N26" s="121">
        <f t="shared" si="3"/>
        <v>22788</v>
      </c>
      <c r="O26" s="121">
        <v>0</v>
      </c>
      <c r="P26" s="121">
        <v>0</v>
      </c>
      <c r="Q26" s="121">
        <v>0</v>
      </c>
      <c r="R26" s="121">
        <v>22788</v>
      </c>
      <c r="S26" s="121"/>
      <c r="T26" s="121">
        <v>0</v>
      </c>
      <c r="U26" s="121">
        <v>114050</v>
      </c>
      <c r="V26" s="121">
        <f t="shared" si="7"/>
        <v>1867867</v>
      </c>
      <c r="W26" s="121">
        <f t="shared" si="8"/>
        <v>101954</v>
      </c>
      <c r="X26" s="121">
        <f t="shared" si="9"/>
        <v>0</v>
      </c>
      <c r="Y26" s="121">
        <f t="shared" si="10"/>
        <v>0</v>
      </c>
      <c r="Z26" s="121">
        <f t="shared" si="11"/>
        <v>0</v>
      </c>
      <c r="AA26" s="121">
        <f t="shared" si="12"/>
        <v>30761</v>
      </c>
      <c r="AB26" s="121">
        <f t="shared" si="13"/>
        <v>0</v>
      </c>
      <c r="AC26" s="121">
        <f t="shared" si="5"/>
        <v>71193</v>
      </c>
      <c r="AD26" s="121">
        <f t="shared" si="6"/>
        <v>1765913</v>
      </c>
    </row>
    <row r="27" spans="1:30" s="136" customFormat="1" ht="13.5" customHeight="1">
      <c r="A27" s="119" t="s">
        <v>25</v>
      </c>
      <c r="B27" s="120" t="s">
        <v>438</v>
      </c>
      <c r="C27" s="119" t="s">
        <v>439</v>
      </c>
      <c r="D27" s="121">
        <f t="shared" si="0"/>
        <v>2574664</v>
      </c>
      <c r="E27" s="121">
        <f t="shared" si="1"/>
        <v>1349369</v>
      </c>
      <c r="F27" s="121">
        <v>449626</v>
      </c>
      <c r="G27" s="121">
        <v>0</v>
      </c>
      <c r="H27" s="121">
        <v>670200</v>
      </c>
      <c r="I27" s="121">
        <v>170547</v>
      </c>
      <c r="J27" s="121"/>
      <c r="K27" s="121">
        <v>58996</v>
      </c>
      <c r="L27" s="121">
        <v>1225295</v>
      </c>
      <c r="M27" s="121">
        <f t="shared" si="2"/>
        <v>128206</v>
      </c>
      <c r="N27" s="121">
        <f t="shared" si="3"/>
        <v>30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30</v>
      </c>
      <c r="U27" s="121">
        <v>128176</v>
      </c>
      <c r="V27" s="121">
        <f t="shared" si="7"/>
        <v>2702870</v>
      </c>
      <c r="W27" s="121">
        <f t="shared" si="8"/>
        <v>1349399</v>
      </c>
      <c r="X27" s="121">
        <f t="shared" si="9"/>
        <v>449626</v>
      </c>
      <c r="Y27" s="121">
        <f t="shared" si="10"/>
        <v>0</v>
      </c>
      <c r="Z27" s="121">
        <f t="shared" si="11"/>
        <v>670200</v>
      </c>
      <c r="AA27" s="121">
        <f t="shared" si="12"/>
        <v>170547</v>
      </c>
      <c r="AB27" s="121">
        <f t="shared" si="13"/>
        <v>0</v>
      </c>
      <c r="AC27" s="121">
        <f t="shared" si="5"/>
        <v>59026</v>
      </c>
      <c r="AD27" s="121">
        <f t="shared" si="6"/>
        <v>1353471</v>
      </c>
    </row>
    <row r="28" spans="1:30" s="136" customFormat="1" ht="13.5" customHeight="1">
      <c r="A28" s="119" t="s">
        <v>25</v>
      </c>
      <c r="B28" s="120" t="s">
        <v>416</v>
      </c>
      <c r="C28" s="119" t="s">
        <v>417</v>
      </c>
      <c r="D28" s="121">
        <f t="shared" si="0"/>
        <v>710441</v>
      </c>
      <c r="E28" s="121">
        <f t="shared" si="1"/>
        <v>45653</v>
      </c>
      <c r="F28" s="121">
        <v>0</v>
      </c>
      <c r="G28" s="121">
        <v>0</v>
      </c>
      <c r="H28" s="121">
        <v>0</v>
      </c>
      <c r="I28" s="121">
        <v>33913</v>
      </c>
      <c r="J28" s="121"/>
      <c r="K28" s="121">
        <v>11740</v>
      </c>
      <c r="L28" s="121">
        <v>664788</v>
      </c>
      <c r="M28" s="121">
        <f t="shared" si="2"/>
        <v>119517</v>
      </c>
      <c r="N28" s="121">
        <f t="shared" si="3"/>
        <v>55294</v>
      </c>
      <c r="O28" s="121">
        <v>0</v>
      </c>
      <c r="P28" s="121">
        <v>0</v>
      </c>
      <c r="Q28" s="121">
        <v>0</v>
      </c>
      <c r="R28" s="121">
        <v>54881</v>
      </c>
      <c r="S28" s="121"/>
      <c r="T28" s="121">
        <v>413</v>
      </c>
      <c r="U28" s="121">
        <v>64223</v>
      </c>
      <c r="V28" s="121">
        <f t="shared" si="7"/>
        <v>829958</v>
      </c>
      <c r="W28" s="121">
        <f t="shared" si="8"/>
        <v>100947</v>
      </c>
      <c r="X28" s="121">
        <f t="shared" si="9"/>
        <v>0</v>
      </c>
      <c r="Y28" s="121">
        <f t="shared" si="10"/>
        <v>0</v>
      </c>
      <c r="Z28" s="121">
        <f t="shared" si="11"/>
        <v>0</v>
      </c>
      <c r="AA28" s="121">
        <f t="shared" si="12"/>
        <v>88794</v>
      </c>
      <c r="AB28" s="121">
        <f t="shared" si="13"/>
        <v>0</v>
      </c>
      <c r="AC28" s="121">
        <f t="shared" si="5"/>
        <v>12153</v>
      </c>
      <c r="AD28" s="121">
        <f t="shared" si="6"/>
        <v>729011</v>
      </c>
    </row>
    <row r="29" spans="1:30" s="136" customFormat="1" ht="13.5" customHeight="1">
      <c r="A29" s="119" t="s">
        <v>25</v>
      </c>
      <c r="B29" s="120" t="s">
        <v>456</v>
      </c>
      <c r="C29" s="119" t="s">
        <v>457</v>
      </c>
      <c r="D29" s="121">
        <f t="shared" si="0"/>
        <v>1974012</v>
      </c>
      <c r="E29" s="121">
        <f t="shared" si="1"/>
        <v>210288</v>
      </c>
      <c r="F29" s="121">
        <v>0</v>
      </c>
      <c r="G29" s="121">
        <v>0</v>
      </c>
      <c r="H29" s="121">
        <v>0</v>
      </c>
      <c r="I29" s="121">
        <v>210011</v>
      </c>
      <c r="J29" s="121"/>
      <c r="K29" s="121">
        <v>277</v>
      </c>
      <c r="L29" s="121">
        <v>1763724</v>
      </c>
      <c r="M29" s="121">
        <f t="shared" si="2"/>
        <v>206890</v>
      </c>
      <c r="N29" s="121">
        <f t="shared" si="3"/>
        <v>10469</v>
      </c>
      <c r="O29" s="121">
        <v>0</v>
      </c>
      <c r="P29" s="121">
        <v>706</v>
      </c>
      <c r="Q29" s="121">
        <v>0</v>
      </c>
      <c r="R29" s="121">
        <v>9763</v>
      </c>
      <c r="S29" s="121"/>
      <c r="T29" s="121">
        <v>0</v>
      </c>
      <c r="U29" s="121">
        <v>196421</v>
      </c>
      <c r="V29" s="121">
        <f t="shared" si="7"/>
        <v>2180902</v>
      </c>
      <c r="W29" s="121">
        <f t="shared" si="8"/>
        <v>220757</v>
      </c>
      <c r="X29" s="121">
        <f t="shared" si="9"/>
        <v>0</v>
      </c>
      <c r="Y29" s="121">
        <f t="shared" si="10"/>
        <v>706</v>
      </c>
      <c r="Z29" s="121">
        <f t="shared" si="11"/>
        <v>0</v>
      </c>
      <c r="AA29" s="121">
        <f t="shared" si="12"/>
        <v>219774</v>
      </c>
      <c r="AB29" s="121">
        <f t="shared" si="13"/>
        <v>0</v>
      </c>
      <c r="AC29" s="121">
        <f t="shared" si="5"/>
        <v>277</v>
      </c>
      <c r="AD29" s="121">
        <f t="shared" si="6"/>
        <v>1960145</v>
      </c>
    </row>
    <row r="30" spans="1:30" s="136" customFormat="1" ht="13.5" customHeight="1">
      <c r="A30" s="119" t="s">
        <v>25</v>
      </c>
      <c r="B30" s="120" t="s">
        <v>408</v>
      </c>
      <c r="C30" s="119" t="s">
        <v>409</v>
      </c>
      <c r="D30" s="121">
        <f t="shared" si="0"/>
        <v>684156</v>
      </c>
      <c r="E30" s="121">
        <f t="shared" si="1"/>
        <v>16591</v>
      </c>
      <c r="F30" s="121">
        <v>0</v>
      </c>
      <c r="G30" s="121">
        <v>0</v>
      </c>
      <c r="H30" s="121">
        <v>0</v>
      </c>
      <c r="I30" s="121">
        <v>116</v>
      </c>
      <c r="J30" s="121"/>
      <c r="K30" s="121">
        <v>16475</v>
      </c>
      <c r="L30" s="121">
        <v>667565</v>
      </c>
      <c r="M30" s="121">
        <f t="shared" si="2"/>
        <v>113844</v>
      </c>
      <c r="N30" s="121">
        <f t="shared" si="3"/>
        <v>12123</v>
      </c>
      <c r="O30" s="121">
        <v>0</v>
      </c>
      <c r="P30" s="121">
        <v>0</v>
      </c>
      <c r="Q30" s="121">
        <v>0</v>
      </c>
      <c r="R30" s="121">
        <v>12123</v>
      </c>
      <c r="S30" s="121"/>
      <c r="T30" s="121">
        <v>0</v>
      </c>
      <c r="U30" s="121">
        <v>101721</v>
      </c>
      <c r="V30" s="121">
        <f t="shared" si="7"/>
        <v>798000</v>
      </c>
      <c r="W30" s="121">
        <f t="shared" si="8"/>
        <v>28714</v>
      </c>
      <c r="X30" s="121">
        <f t="shared" si="9"/>
        <v>0</v>
      </c>
      <c r="Y30" s="121">
        <f t="shared" si="10"/>
        <v>0</v>
      </c>
      <c r="Z30" s="121">
        <f t="shared" si="11"/>
        <v>0</v>
      </c>
      <c r="AA30" s="121">
        <f t="shared" si="12"/>
        <v>12239</v>
      </c>
      <c r="AB30" s="121">
        <f t="shared" si="13"/>
        <v>0</v>
      </c>
      <c r="AC30" s="121">
        <f t="shared" si="5"/>
        <v>16475</v>
      </c>
      <c r="AD30" s="121">
        <f t="shared" si="6"/>
        <v>769286</v>
      </c>
    </row>
    <row r="31" spans="1:30" s="136" customFormat="1" ht="13.5" customHeight="1">
      <c r="A31" s="119" t="s">
        <v>25</v>
      </c>
      <c r="B31" s="120" t="s">
        <v>422</v>
      </c>
      <c r="C31" s="119" t="s">
        <v>423</v>
      </c>
      <c r="D31" s="121">
        <f t="shared" si="0"/>
        <v>1982264</v>
      </c>
      <c r="E31" s="121">
        <f t="shared" si="1"/>
        <v>295271</v>
      </c>
      <c r="F31" s="121">
        <v>0</v>
      </c>
      <c r="G31" s="121">
        <v>852</v>
      </c>
      <c r="H31" s="121">
        <v>0</v>
      </c>
      <c r="I31" s="121">
        <v>196576</v>
      </c>
      <c r="J31" s="121"/>
      <c r="K31" s="121">
        <v>97843</v>
      </c>
      <c r="L31" s="121">
        <v>1686993</v>
      </c>
      <c r="M31" s="121">
        <f t="shared" si="2"/>
        <v>46878</v>
      </c>
      <c r="N31" s="121">
        <f t="shared" si="3"/>
        <v>7773</v>
      </c>
      <c r="O31" s="121">
        <v>0</v>
      </c>
      <c r="P31" s="121">
        <v>0</v>
      </c>
      <c r="Q31" s="121">
        <v>0</v>
      </c>
      <c r="R31" s="121">
        <v>7773</v>
      </c>
      <c r="S31" s="121"/>
      <c r="T31" s="121">
        <v>0</v>
      </c>
      <c r="U31" s="121">
        <v>39105</v>
      </c>
      <c r="V31" s="121">
        <f t="shared" si="7"/>
        <v>2029142</v>
      </c>
      <c r="W31" s="121">
        <f t="shared" si="8"/>
        <v>303044</v>
      </c>
      <c r="X31" s="121">
        <f t="shared" si="9"/>
        <v>0</v>
      </c>
      <c r="Y31" s="121">
        <f t="shared" si="10"/>
        <v>852</v>
      </c>
      <c r="Z31" s="121">
        <f t="shared" si="11"/>
        <v>0</v>
      </c>
      <c r="AA31" s="121">
        <f t="shared" si="12"/>
        <v>204349</v>
      </c>
      <c r="AB31" s="121">
        <f t="shared" si="13"/>
        <v>0</v>
      </c>
      <c r="AC31" s="121">
        <f t="shared" si="5"/>
        <v>97843</v>
      </c>
      <c r="AD31" s="121">
        <f t="shared" si="6"/>
        <v>1726098</v>
      </c>
    </row>
    <row r="32" spans="1:30" s="136" customFormat="1" ht="13.5" customHeight="1">
      <c r="A32" s="119" t="s">
        <v>25</v>
      </c>
      <c r="B32" s="120" t="s">
        <v>400</v>
      </c>
      <c r="C32" s="119" t="s">
        <v>401</v>
      </c>
      <c r="D32" s="121">
        <f t="shared" si="0"/>
        <v>1038602</v>
      </c>
      <c r="E32" s="121">
        <f t="shared" si="1"/>
        <v>69504</v>
      </c>
      <c r="F32" s="121">
        <v>0</v>
      </c>
      <c r="G32" s="121">
        <v>0</v>
      </c>
      <c r="H32" s="121">
        <v>0</v>
      </c>
      <c r="I32" s="121">
        <v>52295</v>
      </c>
      <c r="J32" s="121"/>
      <c r="K32" s="121">
        <v>17209</v>
      </c>
      <c r="L32" s="121">
        <v>969098</v>
      </c>
      <c r="M32" s="121">
        <f t="shared" si="2"/>
        <v>139377</v>
      </c>
      <c r="N32" s="121">
        <f t="shared" si="3"/>
        <v>7990</v>
      </c>
      <c r="O32" s="121">
        <v>0</v>
      </c>
      <c r="P32" s="121">
        <v>0</v>
      </c>
      <c r="Q32" s="121">
        <v>0</v>
      </c>
      <c r="R32" s="121">
        <v>7056</v>
      </c>
      <c r="S32" s="121"/>
      <c r="T32" s="121">
        <v>934</v>
      </c>
      <c r="U32" s="121">
        <v>131387</v>
      </c>
      <c r="V32" s="121">
        <f t="shared" si="7"/>
        <v>1177979</v>
      </c>
      <c r="W32" s="121">
        <f t="shared" si="8"/>
        <v>77494</v>
      </c>
      <c r="X32" s="121">
        <f t="shared" si="9"/>
        <v>0</v>
      </c>
      <c r="Y32" s="121">
        <f t="shared" si="10"/>
        <v>0</v>
      </c>
      <c r="Z32" s="121">
        <f t="shared" si="11"/>
        <v>0</v>
      </c>
      <c r="AA32" s="121">
        <f t="shared" si="12"/>
        <v>59351</v>
      </c>
      <c r="AB32" s="121">
        <f t="shared" si="13"/>
        <v>0</v>
      </c>
      <c r="AC32" s="121">
        <f t="shared" si="5"/>
        <v>18143</v>
      </c>
      <c r="AD32" s="121">
        <f t="shared" si="6"/>
        <v>1100485</v>
      </c>
    </row>
    <row r="33" spans="1:30" s="136" customFormat="1" ht="13.5" customHeight="1">
      <c r="A33" s="119" t="s">
        <v>25</v>
      </c>
      <c r="B33" s="120" t="s">
        <v>376</v>
      </c>
      <c r="C33" s="119" t="s">
        <v>377</v>
      </c>
      <c r="D33" s="121">
        <f t="shared" si="0"/>
        <v>527930</v>
      </c>
      <c r="E33" s="121">
        <f t="shared" si="1"/>
        <v>31539</v>
      </c>
      <c r="F33" s="121">
        <v>0</v>
      </c>
      <c r="G33" s="121">
        <v>0</v>
      </c>
      <c r="H33" s="121">
        <v>0</v>
      </c>
      <c r="I33" s="121">
        <v>6774</v>
      </c>
      <c r="J33" s="121"/>
      <c r="K33" s="121">
        <v>24765</v>
      </c>
      <c r="L33" s="121">
        <v>496391</v>
      </c>
      <c r="M33" s="121">
        <f t="shared" si="2"/>
        <v>197196</v>
      </c>
      <c r="N33" s="121">
        <f t="shared" si="3"/>
        <v>8162</v>
      </c>
      <c r="O33" s="121">
        <v>0</v>
      </c>
      <c r="P33" s="121">
        <v>0</v>
      </c>
      <c r="Q33" s="121">
        <v>0</v>
      </c>
      <c r="R33" s="121">
        <v>7268</v>
      </c>
      <c r="S33" s="121"/>
      <c r="T33" s="121">
        <v>894</v>
      </c>
      <c r="U33" s="121">
        <v>189034</v>
      </c>
      <c r="V33" s="121">
        <f t="shared" si="7"/>
        <v>725126</v>
      </c>
      <c r="W33" s="121">
        <f t="shared" si="8"/>
        <v>39701</v>
      </c>
      <c r="X33" s="121">
        <f t="shared" si="9"/>
        <v>0</v>
      </c>
      <c r="Y33" s="121">
        <f t="shared" si="10"/>
        <v>0</v>
      </c>
      <c r="Z33" s="121">
        <f t="shared" si="11"/>
        <v>0</v>
      </c>
      <c r="AA33" s="121">
        <f t="shared" si="12"/>
        <v>14042</v>
      </c>
      <c r="AB33" s="121">
        <f t="shared" si="13"/>
        <v>0</v>
      </c>
      <c r="AC33" s="121">
        <f t="shared" si="5"/>
        <v>25659</v>
      </c>
      <c r="AD33" s="121">
        <f t="shared" si="6"/>
        <v>685425</v>
      </c>
    </row>
    <row r="34" spans="1:30" s="136" customFormat="1" ht="13.5" customHeight="1">
      <c r="A34" s="119" t="s">
        <v>25</v>
      </c>
      <c r="B34" s="120" t="s">
        <v>364</v>
      </c>
      <c r="C34" s="119" t="s">
        <v>365</v>
      </c>
      <c r="D34" s="121">
        <f t="shared" si="0"/>
        <v>717138</v>
      </c>
      <c r="E34" s="121">
        <f t="shared" si="1"/>
        <v>39357</v>
      </c>
      <c r="F34" s="121">
        <v>0</v>
      </c>
      <c r="G34" s="121">
        <v>0</v>
      </c>
      <c r="H34" s="121">
        <v>0</v>
      </c>
      <c r="I34" s="121">
        <v>28408</v>
      </c>
      <c r="J34" s="121"/>
      <c r="K34" s="121">
        <v>10949</v>
      </c>
      <c r="L34" s="121">
        <v>677781</v>
      </c>
      <c r="M34" s="121">
        <f t="shared" si="2"/>
        <v>0</v>
      </c>
      <c r="N34" s="121">
        <f t="shared" si="3"/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0</v>
      </c>
      <c r="V34" s="121">
        <f t="shared" si="7"/>
        <v>717138</v>
      </c>
      <c r="W34" s="121">
        <f t="shared" si="8"/>
        <v>39357</v>
      </c>
      <c r="X34" s="121">
        <f t="shared" si="9"/>
        <v>0</v>
      </c>
      <c r="Y34" s="121">
        <f t="shared" si="10"/>
        <v>0</v>
      </c>
      <c r="Z34" s="121">
        <f t="shared" si="11"/>
        <v>0</v>
      </c>
      <c r="AA34" s="121">
        <f t="shared" si="12"/>
        <v>28408</v>
      </c>
      <c r="AB34" s="121">
        <f t="shared" si="13"/>
        <v>0</v>
      </c>
      <c r="AC34" s="121">
        <f t="shared" si="5"/>
        <v>10949</v>
      </c>
      <c r="AD34" s="121">
        <f t="shared" si="6"/>
        <v>677781</v>
      </c>
    </row>
    <row r="35" spans="1:30" s="136" customFormat="1" ht="13.5" customHeight="1">
      <c r="A35" s="119" t="s">
        <v>25</v>
      </c>
      <c r="B35" s="120" t="s">
        <v>390</v>
      </c>
      <c r="C35" s="119" t="s">
        <v>391</v>
      </c>
      <c r="D35" s="121">
        <f t="shared" si="0"/>
        <v>520248</v>
      </c>
      <c r="E35" s="121">
        <f t="shared" si="1"/>
        <v>8616</v>
      </c>
      <c r="F35" s="121">
        <v>0</v>
      </c>
      <c r="G35" s="121">
        <v>0</v>
      </c>
      <c r="H35" s="121">
        <v>0</v>
      </c>
      <c r="I35" s="121">
        <v>3326</v>
      </c>
      <c r="J35" s="121"/>
      <c r="K35" s="121">
        <v>5290</v>
      </c>
      <c r="L35" s="121">
        <v>511632</v>
      </c>
      <c r="M35" s="121">
        <f t="shared" si="2"/>
        <v>69598</v>
      </c>
      <c r="N35" s="121">
        <f t="shared" si="3"/>
        <v>6954</v>
      </c>
      <c r="O35" s="121">
        <v>221</v>
      </c>
      <c r="P35" s="121">
        <v>0</v>
      </c>
      <c r="Q35" s="121">
        <v>0</v>
      </c>
      <c r="R35" s="121">
        <v>6733</v>
      </c>
      <c r="S35" s="121"/>
      <c r="T35" s="121">
        <v>0</v>
      </c>
      <c r="U35" s="121">
        <v>62644</v>
      </c>
      <c r="V35" s="121">
        <f t="shared" si="7"/>
        <v>589846</v>
      </c>
      <c r="W35" s="121">
        <f t="shared" si="8"/>
        <v>15570</v>
      </c>
      <c r="X35" s="121">
        <f t="shared" si="9"/>
        <v>221</v>
      </c>
      <c r="Y35" s="121">
        <f t="shared" si="10"/>
        <v>0</v>
      </c>
      <c r="Z35" s="121">
        <f t="shared" si="11"/>
        <v>0</v>
      </c>
      <c r="AA35" s="121">
        <f t="shared" si="12"/>
        <v>10059</v>
      </c>
      <c r="AB35" s="121">
        <f t="shared" si="13"/>
        <v>0</v>
      </c>
      <c r="AC35" s="121">
        <f t="shared" si="5"/>
        <v>5290</v>
      </c>
      <c r="AD35" s="121">
        <f t="shared" si="6"/>
        <v>574276</v>
      </c>
    </row>
    <row r="36" spans="1:30" s="136" customFormat="1" ht="13.5" customHeight="1">
      <c r="A36" s="119" t="s">
        <v>25</v>
      </c>
      <c r="B36" s="120" t="s">
        <v>380</v>
      </c>
      <c r="C36" s="119" t="s">
        <v>381</v>
      </c>
      <c r="D36" s="121">
        <f t="shared" si="0"/>
        <v>557496</v>
      </c>
      <c r="E36" s="121">
        <f t="shared" si="1"/>
        <v>26932</v>
      </c>
      <c r="F36" s="121">
        <v>0</v>
      </c>
      <c r="G36" s="121">
        <v>0</v>
      </c>
      <c r="H36" s="121">
        <v>0</v>
      </c>
      <c r="I36" s="121">
        <v>3406</v>
      </c>
      <c r="J36" s="121"/>
      <c r="K36" s="121">
        <v>23526</v>
      </c>
      <c r="L36" s="121">
        <v>530564</v>
      </c>
      <c r="M36" s="121">
        <f t="shared" si="2"/>
        <v>63344</v>
      </c>
      <c r="N36" s="121">
        <f t="shared" si="3"/>
        <v>3975</v>
      </c>
      <c r="O36" s="121">
        <v>0</v>
      </c>
      <c r="P36" s="121">
        <v>0</v>
      </c>
      <c r="Q36" s="121">
        <v>0</v>
      </c>
      <c r="R36" s="121">
        <v>3975</v>
      </c>
      <c r="S36" s="121"/>
      <c r="T36" s="121">
        <v>0</v>
      </c>
      <c r="U36" s="121">
        <v>59369</v>
      </c>
      <c r="V36" s="121">
        <f t="shared" si="7"/>
        <v>620840</v>
      </c>
      <c r="W36" s="121">
        <f t="shared" si="8"/>
        <v>30907</v>
      </c>
      <c r="X36" s="121">
        <f t="shared" si="9"/>
        <v>0</v>
      </c>
      <c r="Y36" s="121">
        <f t="shared" si="10"/>
        <v>0</v>
      </c>
      <c r="Z36" s="121">
        <f t="shared" si="11"/>
        <v>0</v>
      </c>
      <c r="AA36" s="121">
        <f t="shared" si="12"/>
        <v>7381</v>
      </c>
      <c r="AB36" s="121">
        <f t="shared" si="13"/>
        <v>0</v>
      </c>
      <c r="AC36" s="121">
        <f t="shared" si="5"/>
        <v>23526</v>
      </c>
      <c r="AD36" s="121">
        <f t="shared" si="6"/>
        <v>589933</v>
      </c>
    </row>
    <row r="37" spans="1:30" s="136" customFormat="1" ht="13.5" customHeight="1">
      <c r="A37" s="119" t="s">
        <v>25</v>
      </c>
      <c r="B37" s="120" t="s">
        <v>342</v>
      </c>
      <c r="C37" s="119" t="s">
        <v>343</v>
      </c>
      <c r="D37" s="121">
        <f t="shared" si="0"/>
        <v>846377</v>
      </c>
      <c r="E37" s="121">
        <f t="shared" si="1"/>
        <v>100813</v>
      </c>
      <c r="F37" s="121">
        <v>0</v>
      </c>
      <c r="G37" s="121">
        <v>0</v>
      </c>
      <c r="H37" s="121">
        <v>0</v>
      </c>
      <c r="I37" s="121">
        <v>83348</v>
      </c>
      <c r="J37" s="121"/>
      <c r="K37" s="121">
        <v>17465</v>
      </c>
      <c r="L37" s="121">
        <v>745564</v>
      </c>
      <c r="M37" s="121">
        <f t="shared" si="2"/>
        <v>146247</v>
      </c>
      <c r="N37" s="121">
        <f t="shared" si="3"/>
        <v>4494</v>
      </c>
      <c r="O37" s="121">
        <v>0</v>
      </c>
      <c r="P37" s="121">
        <v>0</v>
      </c>
      <c r="Q37" s="121">
        <v>0</v>
      </c>
      <c r="R37" s="121">
        <v>4494</v>
      </c>
      <c r="S37" s="121"/>
      <c r="T37" s="121">
        <v>0</v>
      </c>
      <c r="U37" s="121">
        <v>141753</v>
      </c>
      <c r="V37" s="121">
        <f t="shared" si="7"/>
        <v>992624</v>
      </c>
      <c r="W37" s="121">
        <f t="shared" si="8"/>
        <v>105307</v>
      </c>
      <c r="X37" s="121">
        <f t="shared" si="9"/>
        <v>0</v>
      </c>
      <c r="Y37" s="121">
        <f t="shared" si="10"/>
        <v>0</v>
      </c>
      <c r="Z37" s="121">
        <f t="shared" si="11"/>
        <v>0</v>
      </c>
      <c r="AA37" s="121">
        <f t="shared" si="12"/>
        <v>87842</v>
      </c>
      <c r="AB37" s="121">
        <f t="shared" si="13"/>
        <v>0</v>
      </c>
      <c r="AC37" s="121">
        <f t="shared" si="5"/>
        <v>17465</v>
      </c>
      <c r="AD37" s="121">
        <f t="shared" si="6"/>
        <v>887317</v>
      </c>
    </row>
    <row r="38" spans="1:30" s="136" customFormat="1" ht="13.5" customHeight="1">
      <c r="A38" s="119" t="s">
        <v>25</v>
      </c>
      <c r="B38" s="120" t="s">
        <v>404</v>
      </c>
      <c r="C38" s="119" t="s">
        <v>405</v>
      </c>
      <c r="D38" s="121">
        <f t="shared" si="0"/>
        <v>1299418</v>
      </c>
      <c r="E38" s="121">
        <f t="shared" si="1"/>
        <v>132653</v>
      </c>
      <c r="F38" s="121">
        <v>0</v>
      </c>
      <c r="G38" s="121">
        <v>0</v>
      </c>
      <c r="H38" s="121">
        <v>0</v>
      </c>
      <c r="I38" s="121">
        <v>65946</v>
      </c>
      <c r="J38" s="121"/>
      <c r="K38" s="121">
        <v>66707</v>
      </c>
      <c r="L38" s="121">
        <v>1166765</v>
      </c>
      <c r="M38" s="121">
        <f t="shared" si="2"/>
        <v>69797</v>
      </c>
      <c r="N38" s="121">
        <f t="shared" si="3"/>
        <v>15095</v>
      </c>
      <c r="O38" s="121">
        <v>0</v>
      </c>
      <c r="P38" s="121">
        <v>0</v>
      </c>
      <c r="Q38" s="121">
        <v>0</v>
      </c>
      <c r="R38" s="121">
        <v>15095</v>
      </c>
      <c r="S38" s="121"/>
      <c r="T38" s="121">
        <v>0</v>
      </c>
      <c r="U38" s="121">
        <v>54702</v>
      </c>
      <c r="V38" s="121">
        <f t="shared" si="7"/>
        <v>1369215</v>
      </c>
      <c r="W38" s="121">
        <f t="shared" si="8"/>
        <v>147748</v>
      </c>
      <c r="X38" s="121">
        <f t="shared" si="9"/>
        <v>0</v>
      </c>
      <c r="Y38" s="121">
        <f t="shared" si="10"/>
        <v>0</v>
      </c>
      <c r="Z38" s="121">
        <f t="shared" si="11"/>
        <v>0</v>
      </c>
      <c r="AA38" s="121">
        <f t="shared" si="12"/>
        <v>81041</v>
      </c>
      <c r="AB38" s="121">
        <f t="shared" si="13"/>
        <v>0</v>
      </c>
      <c r="AC38" s="121">
        <f t="shared" si="5"/>
        <v>66707</v>
      </c>
      <c r="AD38" s="121">
        <f t="shared" si="6"/>
        <v>1221467</v>
      </c>
    </row>
    <row r="39" spans="1:30" s="136" customFormat="1" ht="13.5" customHeight="1">
      <c r="A39" s="119" t="s">
        <v>25</v>
      </c>
      <c r="B39" s="120" t="s">
        <v>382</v>
      </c>
      <c r="C39" s="119" t="s">
        <v>383</v>
      </c>
      <c r="D39" s="121">
        <f aca="true" t="shared" si="14" ref="D39:D70">SUM(E39,+L39)</f>
        <v>621660</v>
      </c>
      <c r="E39" s="121">
        <f aca="true" t="shared" si="15" ref="E39:E70">+SUM(F39:I39,K39)</f>
        <v>71304</v>
      </c>
      <c r="F39" s="121">
        <v>0</v>
      </c>
      <c r="G39" s="121">
        <v>0</v>
      </c>
      <c r="H39" s="121">
        <v>0</v>
      </c>
      <c r="I39" s="121">
        <v>71189</v>
      </c>
      <c r="J39" s="121"/>
      <c r="K39" s="121">
        <v>115</v>
      </c>
      <c r="L39" s="121">
        <v>550356</v>
      </c>
      <c r="M39" s="121">
        <f aca="true" t="shared" si="16" ref="M39:M70">SUM(N39,+U39)</f>
        <v>125531</v>
      </c>
      <c r="N39" s="121">
        <f aca="true" t="shared" si="17" ref="N39:N70">+SUM(O39:R39,T39)</f>
        <v>4732</v>
      </c>
      <c r="O39" s="121">
        <v>2656</v>
      </c>
      <c r="P39" s="121">
        <v>2051</v>
      </c>
      <c r="Q39" s="121">
        <v>0</v>
      </c>
      <c r="R39" s="121">
        <v>0</v>
      </c>
      <c r="S39" s="121"/>
      <c r="T39" s="121">
        <v>25</v>
      </c>
      <c r="U39" s="121">
        <v>120799</v>
      </c>
      <c r="V39" s="121">
        <f t="shared" si="7"/>
        <v>747191</v>
      </c>
      <c r="W39" s="121">
        <f t="shared" si="8"/>
        <v>76036</v>
      </c>
      <c r="X39" s="121">
        <f t="shared" si="9"/>
        <v>2656</v>
      </c>
      <c r="Y39" s="121">
        <f t="shared" si="10"/>
        <v>2051</v>
      </c>
      <c r="Z39" s="121">
        <f t="shared" si="11"/>
        <v>0</v>
      </c>
      <c r="AA39" s="121">
        <f t="shared" si="12"/>
        <v>71189</v>
      </c>
      <c r="AB39" s="121">
        <f t="shared" si="13"/>
        <v>0</v>
      </c>
      <c r="AC39" s="121">
        <f aca="true" t="shared" si="18" ref="AC39:AC70">+SUM(K39,T39)</f>
        <v>140</v>
      </c>
      <c r="AD39" s="121">
        <f aca="true" t="shared" si="19" ref="AD39:AD70">+SUM(L39,U39)</f>
        <v>671155</v>
      </c>
    </row>
    <row r="40" spans="1:30" s="136" customFormat="1" ht="13.5" customHeight="1">
      <c r="A40" s="119" t="s">
        <v>25</v>
      </c>
      <c r="B40" s="120" t="s">
        <v>450</v>
      </c>
      <c r="C40" s="119" t="s">
        <v>451</v>
      </c>
      <c r="D40" s="121">
        <f t="shared" si="14"/>
        <v>952470</v>
      </c>
      <c r="E40" s="121">
        <f t="shared" si="15"/>
        <v>124142</v>
      </c>
      <c r="F40" s="121">
        <v>0</v>
      </c>
      <c r="G40" s="121">
        <v>0</v>
      </c>
      <c r="H40" s="121">
        <v>0</v>
      </c>
      <c r="I40" s="121">
        <v>119187</v>
      </c>
      <c r="J40" s="121"/>
      <c r="K40" s="121">
        <v>4955</v>
      </c>
      <c r="L40" s="121">
        <v>828328</v>
      </c>
      <c r="M40" s="121">
        <f t="shared" si="16"/>
        <v>150517</v>
      </c>
      <c r="N40" s="121">
        <f t="shared" si="17"/>
        <v>6752</v>
      </c>
      <c r="O40" s="121">
        <v>0</v>
      </c>
      <c r="P40" s="121">
        <v>0</v>
      </c>
      <c r="Q40" s="121">
        <v>0</v>
      </c>
      <c r="R40" s="121">
        <v>6752</v>
      </c>
      <c r="S40" s="121"/>
      <c r="T40" s="121">
        <v>0</v>
      </c>
      <c r="U40" s="121">
        <v>143765</v>
      </c>
      <c r="V40" s="121">
        <f aca="true" t="shared" si="20" ref="V40:V71">+SUM(D40,M40)</f>
        <v>1102987</v>
      </c>
      <c r="W40" s="121">
        <f aca="true" t="shared" si="21" ref="W40:W71">+SUM(E40,N40)</f>
        <v>130894</v>
      </c>
      <c r="X40" s="121">
        <f aca="true" t="shared" si="22" ref="X40:X71">+SUM(F40,O40)</f>
        <v>0</v>
      </c>
      <c r="Y40" s="121">
        <f aca="true" t="shared" si="23" ref="Y40:Y71">+SUM(G40,P40)</f>
        <v>0</v>
      </c>
      <c r="Z40" s="121">
        <f aca="true" t="shared" si="24" ref="Z40:Z71">+SUM(H40,Q40)</f>
        <v>0</v>
      </c>
      <c r="AA40" s="121">
        <f aca="true" t="shared" si="25" ref="AA40:AA71">+SUM(I40,R40)</f>
        <v>125939</v>
      </c>
      <c r="AB40" s="121">
        <f aca="true" t="shared" si="26" ref="AB40:AB71">+SUM(J40,S40)</f>
        <v>0</v>
      </c>
      <c r="AC40" s="121">
        <f t="shared" si="18"/>
        <v>4955</v>
      </c>
      <c r="AD40" s="121">
        <f t="shared" si="19"/>
        <v>972093</v>
      </c>
    </row>
    <row r="41" spans="1:30" s="136" customFormat="1" ht="13.5" customHeight="1">
      <c r="A41" s="119" t="s">
        <v>25</v>
      </c>
      <c r="B41" s="120" t="s">
        <v>370</v>
      </c>
      <c r="C41" s="119" t="s">
        <v>371</v>
      </c>
      <c r="D41" s="121">
        <f t="shared" si="14"/>
        <v>1334087</v>
      </c>
      <c r="E41" s="121">
        <f t="shared" si="15"/>
        <v>230778</v>
      </c>
      <c r="F41" s="121">
        <v>0</v>
      </c>
      <c r="G41" s="121">
        <v>0</v>
      </c>
      <c r="H41" s="121">
        <v>0</v>
      </c>
      <c r="I41" s="121">
        <v>204670</v>
      </c>
      <c r="J41" s="121"/>
      <c r="K41" s="121">
        <v>26108</v>
      </c>
      <c r="L41" s="121">
        <v>1103309</v>
      </c>
      <c r="M41" s="121">
        <f t="shared" si="16"/>
        <v>435488</v>
      </c>
      <c r="N41" s="121">
        <f t="shared" si="17"/>
        <v>12584</v>
      </c>
      <c r="O41" s="121">
        <v>0</v>
      </c>
      <c r="P41" s="121">
        <v>0</v>
      </c>
      <c r="Q41" s="121">
        <v>0</v>
      </c>
      <c r="R41" s="121">
        <v>12584</v>
      </c>
      <c r="S41" s="121"/>
      <c r="T41" s="121">
        <v>0</v>
      </c>
      <c r="U41" s="121">
        <v>422904</v>
      </c>
      <c r="V41" s="121">
        <f t="shared" si="20"/>
        <v>1769575</v>
      </c>
      <c r="W41" s="121">
        <f t="shared" si="21"/>
        <v>243362</v>
      </c>
      <c r="X41" s="121">
        <f t="shared" si="22"/>
        <v>0</v>
      </c>
      <c r="Y41" s="121">
        <f t="shared" si="23"/>
        <v>0</v>
      </c>
      <c r="Z41" s="121">
        <f t="shared" si="24"/>
        <v>0</v>
      </c>
      <c r="AA41" s="121">
        <f t="shared" si="25"/>
        <v>217254</v>
      </c>
      <c r="AB41" s="121">
        <f t="shared" si="26"/>
        <v>0</v>
      </c>
      <c r="AC41" s="121">
        <f t="shared" si="18"/>
        <v>26108</v>
      </c>
      <c r="AD41" s="121">
        <f t="shared" si="19"/>
        <v>1526213</v>
      </c>
    </row>
    <row r="42" spans="1:30" s="136" customFormat="1" ht="13.5" customHeight="1">
      <c r="A42" s="119" t="s">
        <v>25</v>
      </c>
      <c r="B42" s="120" t="s">
        <v>440</v>
      </c>
      <c r="C42" s="119" t="s">
        <v>441</v>
      </c>
      <c r="D42" s="121">
        <f t="shared" si="14"/>
        <v>392292</v>
      </c>
      <c r="E42" s="121">
        <f t="shared" si="15"/>
        <v>57796</v>
      </c>
      <c r="F42" s="121">
        <v>0</v>
      </c>
      <c r="G42" s="121">
        <v>0</v>
      </c>
      <c r="H42" s="121">
        <v>0</v>
      </c>
      <c r="I42" s="121">
        <v>52955</v>
      </c>
      <c r="J42" s="121"/>
      <c r="K42" s="121">
        <v>4841</v>
      </c>
      <c r="L42" s="121">
        <v>334496</v>
      </c>
      <c r="M42" s="121">
        <f t="shared" si="16"/>
        <v>87343</v>
      </c>
      <c r="N42" s="121">
        <f t="shared" si="17"/>
        <v>5985</v>
      </c>
      <c r="O42" s="121">
        <v>0</v>
      </c>
      <c r="P42" s="121">
        <v>0</v>
      </c>
      <c r="Q42" s="121">
        <v>0</v>
      </c>
      <c r="R42" s="121">
        <v>5985</v>
      </c>
      <c r="S42" s="121"/>
      <c r="T42" s="121">
        <v>0</v>
      </c>
      <c r="U42" s="121">
        <v>81358</v>
      </c>
      <c r="V42" s="121">
        <f t="shared" si="20"/>
        <v>479635</v>
      </c>
      <c r="W42" s="121">
        <f t="shared" si="21"/>
        <v>63781</v>
      </c>
      <c r="X42" s="121">
        <f t="shared" si="22"/>
        <v>0</v>
      </c>
      <c r="Y42" s="121">
        <f t="shared" si="23"/>
        <v>0</v>
      </c>
      <c r="Z42" s="121">
        <f t="shared" si="24"/>
        <v>0</v>
      </c>
      <c r="AA42" s="121">
        <f t="shared" si="25"/>
        <v>58940</v>
      </c>
      <c r="AB42" s="121">
        <f t="shared" si="26"/>
        <v>0</v>
      </c>
      <c r="AC42" s="121">
        <f t="shared" si="18"/>
        <v>4841</v>
      </c>
      <c r="AD42" s="121">
        <f t="shared" si="19"/>
        <v>415854</v>
      </c>
    </row>
    <row r="43" spans="1:30" s="136" customFormat="1" ht="13.5" customHeight="1">
      <c r="A43" s="119" t="s">
        <v>25</v>
      </c>
      <c r="B43" s="120" t="s">
        <v>418</v>
      </c>
      <c r="C43" s="119" t="s">
        <v>419</v>
      </c>
      <c r="D43" s="121">
        <f t="shared" si="14"/>
        <v>1004422</v>
      </c>
      <c r="E43" s="121">
        <f t="shared" si="15"/>
        <v>175715</v>
      </c>
      <c r="F43" s="121">
        <v>0</v>
      </c>
      <c r="G43" s="121">
        <v>0</v>
      </c>
      <c r="H43" s="121">
        <v>0</v>
      </c>
      <c r="I43" s="121">
        <v>55269</v>
      </c>
      <c r="J43" s="121"/>
      <c r="K43" s="121">
        <v>120446</v>
      </c>
      <c r="L43" s="121">
        <v>828707</v>
      </c>
      <c r="M43" s="121">
        <f t="shared" si="16"/>
        <v>45837</v>
      </c>
      <c r="N43" s="121">
        <f t="shared" si="17"/>
        <v>3308</v>
      </c>
      <c r="O43" s="121">
        <v>0</v>
      </c>
      <c r="P43" s="121">
        <v>0</v>
      </c>
      <c r="Q43" s="121">
        <v>0</v>
      </c>
      <c r="R43" s="121">
        <v>3308</v>
      </c>
      <c r="S43" s="121"/>
      <c r="T43" s="121">
        <v>0</v>
      </c>
      <c r="U43" s="121">
        <v>42529</v>
      </c>
      <c r="V43" s="121">
        <f t="shared" si="20"/>
        <v>1050259</v>
      </c>
      <c r="W43" s="121">
        <f t="shared" si="21"/>
        <v>179023</v>
      </c>
      <c r="X43" s="121">
        <f t="shared" si="22"/>
        <v>0</v>
      </c>
      <c r="Y43" s="121">
        <f t="shared" si="23"/>
        <v>0</v>
      </c>
      <c r="Z43" s="121">
        <f t="shared" si="24"/>
        <v>0</v>
      </c>
      <c r="AA43" s="121">
        <f t="shared" si="25"/>
        <v>58577</v>
      </c>
      <c r="AB43" s="121">
        <f t="shared" si="26"/>
        <v>0</v>
      </c>
      <c r="AC43" s="121">
        <f t="shared" si="18"/>
        <v>120446</v>
      </c>
      <c r="AD43" s="121">
        <f t="shared" si="19"/>
        <v>871236</v>
      </c>
    </row>
    <row r="44" spans="1:30" s="136" customFormat="1" ht="13.5" customHeight="1">
      <c r="A44" s="119" t="s">
        <v>25</v>
      </c>
      <c r="B44" s="120" t="s">
        <v>460</v>
      </c>
      <c r="C44" s="119" t="s">
        <v>461</v>
      </c>
      <c r="D44" s="121">
        <f t="shared" si="14"/>
        <v>1152466</v>
      </c>
      <c r="E44" s="121">
        <f t="shared" si="15"/>
        <v>138213</v>
      </c>
      <c r="F44" s="121">
        <v>0</v>
      </c>
      <c r="G44" s="121">
        <v>0</v>
      </c>
      <c r="H44" s="121">
        <v>0</v>
      </c>
      <c r="I44" s="121">
        <v>138138</v>
      </c>
      <c r="J44" s="121"/>
      <c r="K44" s="121">
        <v>75</v>
      </c>
      <c r="L44" s="121">
        <v>1014253</v>
      </c>
      <c r="M44" s="121">
        <f t="shared" si="16"/>
        <v>163642</v>
      </c>
      <c r="N44" s="121">
        <f t="shared" si="17"/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163642</v>
      </c>
      <c r="V44" s="121">
        <f t="shared" si="20"/>
        <v>1316108</v>
      </c>
      <c r="W44" s="121">
        <f t="shared" si="21"/>
        <v>138213</v>
      </c>
      <c r="X44" s="121">
        <f t="shared" si="22"/>
        <v>0</v>
      </c>
      <c r="Y44" s="121">
        <f t="shared" si="23"/>
        <v>0</v>
      </c>
      <c r="Z44" s="121">
        <f t="shared" si="24"/>
        <v>0</v>
      </c>
      <c r="AA44" s="121">
        <f t="shared" si="25"/>
        <v>138138</v>
      </c>
      <c r="AB44" s="121">
        <f t="shared" si="26"/>
        <v>0</v>
      </c>
      <c r="AC44" s="121">
        <f t="shared" si="18"/>
        <v>75</v>
      </c>
      <c r="AD44" s="121">
        <f t="shared" si="19"/>
        <v>1177895</v>
      </c>
    </row>
    <row r="45" spans="1:30" s="136" customFormat="1" ht="13.5" customHeight="1">
      <c r="A45" s="119" t="s">
        <v>25</v>
      </c>
      <c r="B45" s="120" t="s">
        <v>444</v>
      </c>
      <c r="C45" s="119" t="s">
        <v>445</v>
      </c>
      <c r="D45" s="121">
        <f t="shared" si="14"/>
        <v>315752</v>
      </c>
      <c r="E45" s="121">
        <f t="shared" si="15"/>
        <v>70700</v>
      </c>
      <c r="F45" s="121">
        <v>0</v>
      </c>
      <c r="G45" s="121">
        <v>0</v>
      </c>
      <c r="H45" s="121">
        <v>0</v>
      </c>
      <c r="I45" s="121">
        <v>53663</v>
      </c>
      <c r="J45" s="121"/>
      <c r="K45" s="121">
        <v>17037</v>
      </c>
      <c r="L45" s="121">
        <v>245052</v>
      </c>
      <c r="M45" s="121">
        <f t="shared" si="16"/>
        <v>72557</v>
      </c>
      <c r="N45" s="121">
        <f t="shared" si="17"/>
        <v>4661</v>
      </c>
      <c r="O45" s="121">
        <v>0</v>
      </c>
      <c r="P45" s="121">
        <v>0</v>
      </c>
      <c r="Q45" s="121">
        <v>0</v>
      </c>
      <c r="R45" s="121">
        <v>4661</v>
      </c>
      <c r="S45" s="121"/>
      <c r="T45" s="121">
        <v>0</v>
      </c>
      <c r="U45" s="121">
        <v>67896</v>
      </c>
      <c r="V45" s="121">
        <f t="shared" si="20"/>
        <v>388309</v>
      </c>
      <c r="W45" s="121">
        <f t="shared" si="21"/>
        <v>75361</v>
      </c>
      <c r="X45" s="121">
        <f t="shared" si="22"/>
        <v>0</v>
      </c>
      <c r="Y45" s="121">
        <f t="shared" si="23"/>
        <v>0</v>
      </c>
      <c r="Z45" s="121">
        <f t="shared" si="24"/>
        <v>0</v>
      </c>
      <c r="AA45" s="121">
        <f t="shared" si="25"/>
        <v>58324</v>
      </c>
      <c r="AB45" s="121">
        <f t="shared" si="26"/>
        <v>0</v>
      </c>
      <c r="AC45" s="121">
        <f t="shared" si="18"/>
        <v>17037</v>
      </c>
      <c r="AD45" s="121">
        <f t="shared" si="19"/>
        <v>312948</v>
      </c>
    </row>
    <row r="46" spans="1:30" s="136" customFormat="1" ht="13.5" customHeight="1">
      <c r="A46" s="119" t="s">
        <v>25</v>
      </c>
      <c r="B46" s="120" t="s">
        <v>406</v>
      </c>
      <c r="C46" s="119" t="s">
        <v>407</v>
      </c>
      <c r="D46" s="121">
        <f t="shared" si="14"/>
        <v>430551</v>
      </c>
      <c r="E46" s="121">
        <f t="shared" si="15"/>
        <v>48924</v>
      </c>
      <c r="F46" s="121">
        <v>0</v>
      </c>
      <c r="G46" s="121">
        <v>0</v>
      </c>
      <c r="H46" s="121">
        <v>0</v>
      </c>
      <c r="I46" s="121">
        <v>40230</v>
      </c>
      <c r="J46" s="121"/>
      <c r="K46" s="121">
        <v>8694</v>
      </c>
      <c r="L46" s="121">
        <v>381627</v>
      </c>
      <c r="M46" s="121">
        <f t="shared" si="16"/>
        <v>70738</v>
      </c>
      <c r="N46" s="121">
        <f t="shared" si="17"/>
        <v>1159</v>
      </c>
      <c r="O46" s="121">
        <v>0</v>
      </c>
      <c r="P46" s="121">
        <v>0</v>
      </c>
      <c r="Q46" s="121">
        <v>0</v>
      </c>
      <c r="R46" s="121">
        <v>1159</v>
      </c>
      <c r="S46" s="121"/>
      <c r="T46" s="121">
        <v>0</v>
      </c>
      <c r="U46" s="121">
        <v>69579</v>
      </c>
      <c r="V46" s="121">
        <f t="shared" si="20"/>
        <v>501289</v>
      </c>
      <c r="W46" s="121">
        <f t="shared" si="21"/>
        <v>50083</v>
      </c>
      <c r="X46" s="121">
        <f t="shared" si="22"/>
        <v>0</v>
      </c>
      <c r="Y46" s="121">
        <f t="shared" si="23"/>
        <v>0</v>
      </c>
      <c r="Z46" s="121">
        <f t="shared" si="24"/>
        <v>0</v>
      </c>
      <c r="AA46" s="121">
        <f t="shared" si="25"/>
        <v>41389</v>
      </c>
      <c r="AB46" s="121">
        <f t="shared" si="26"/>
        <v>0</v>
      </c>
      <c r="AC46" s="121">
        <f t="shared" si="18"/>
        <v>8694</v>
      </c>
      <c r="AD46" s="121">
        <f t="shared" si="19"/>
        <v>451206</v>
      </c>
    </row>
    <row r="47" spans="1:30" s="136" customFormat="1" ht="13.5" customHeight="1">
      <c r="A47" s="119" t="s">
        <v>25</v>
      </c>
      <c r="B47" s="120" t="s">
        <v>328</v>
      </c>
      <c r="C47" s="119" t="s">
        <v>329</v>
      </c>
      <c r="D47" s="121">
        <f t="shared" si="14"/>
        <v>335125</v>
      </c>
      <c r="E47" s="121">
        <f t="shared" si="15"/>
        <v>52446</v>
      </c>
      <c r="F47" s="121">
        <v>0</v>
      </c>
      <c r="G47" s="121">
        <v>0</v>
      </c>
      <c r="H47" s="121">
        <v>0</v>
      </c>
      <c r="I47" s="121">
        <v>52416</v>
      </c>
      <c r="J47" s="121"/>
      <c r="K47" s="121">
        <v>30</v>
      </c>
      <c r="L47" s="121">
        <v>282679</v>
      </c>
      <c r="M47" s="121">
        <f t="shared" si="16"/>
        <v>129500</v>
      </c>
      <c r="N47" s="121">
        <f t="shared" si="17"/>
        <v>3256</v>
      </c>
      <c r="O47" s="121">
        <v>210</v>
      </c>
      <c r="P47" s="121">
        <v>126</v>
      </c>
      <c r="Q47" s="121">
        <v>0</v>
      </c>
      <c r="R47" s="121">
        <v>2920</v>
      </c>
      <c r="S47" s="121"/>
      <c r="T47" s="121">
        <v>0</v>
      </c>
      <c r="U47" s="121">
        <v>126244</v>
      </c>
      <c r="V47" s="121">
        <f t="shared" si="20"/>
        <v>464625</v>
      </c>
      <c r="W47" s="121">
        <f t="shared" si="21"/>
        <v>55702</v>
      </c>
      <c r="X47" s="121">
        <f t="shared" si="22"/>
        <v>210</v>
      </c>
      <c r="Y47" s="121">
        <f t="shared" si="23"/>
        <v>126</v>
      </c>
      <c r="Z47" s="121">
        <f t="shared" si="24"/>
        <v>0</v>
      </c>
      <c r="AA47" s="121">
        <f t="shared" si="25"/>
        <v>55336</v>
      </c>
      <c r="AB47" s="121">
        <f t="shared" si="26"/>
        <v>0</v>
      </c>
      <c r="AC47" s="121">
        <f t="shared" si="18"/>
        <v>30</v>
      </c>
      <c r="AD47" s="121">
        <f t="shared" si="19"/>
        <v>408923</v>
      </c>
    </row>
    <row r="48" spans="1:30" s="136" customFormat="1" ht="13.5" customHeight="1">
      <c r="A48" s="119" t="s">
        <v>25</v>
      </c>
      <c r="B48" s="120" t="s">
        <v>358</v>
      </c>
      <c r="C48" s="119" t="s">
        <v>359</v>
      </c>
      <c r="D48" s="121">
        <f t="shared" si="14"/>
        <v>279064</v>
      </c>
      <c r="E48" s="121">
        <f t="shared" si="15"/>
        <v>31708</v>
      </c>
      <c r="F48" s="121">
        <v>0</v>
      </c>
      <c r="G48" s="121">
        <v>0</v>
      </c>
      <c r="H48" s="121">
        <v>0</v>
      </c>
      <c r="I48" s="121">
        <v>11867</v>
      </c>
      <c r="J48" s="121"/>
      <c r="K48" s="121">
        <v>19841</v>
      </c>
      <c r="L48" s="121">
        <v>247356</v>
      </c>
      <c r="M48" s="121">
        <f t="shared" si="16"/>
        <v>23904</v>
      </c>
      <c r="N48" s="121">
        <f t="shared" si="17"/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23904</v>
      </c>
      <c r="V48" s="121">
        <f t="shared" si="20"/>
        <v>302968</v>
      </c>
      <c r="W48" s="121">
        <f t="shared" si="21"/>
        <v>31708</v>
      </c>
      <c r="X48" s="121">
        <f t="shared" si="22"/>
        <v>0</v>
      </c>
      <c r="Y48" s="121">
        <f t="shared" si="23"/>
        <v>0</v>
      </c>
      <c r="Z48" s="121">
        <f t="shared" si="24"/>
        <v>0</v>
      </c>
      <c r="AA48" s="121">
        <f t="shared" si="25"/>
        <v>11867</v>
      </c>
      <c r="AB48" s="121">
        <f t="shared" si="26"/>
        <v>0</v>
      </c>
      <c r="AC48" s="121">
        <f t="shared" si="18"/>
        <v>19841</v>
      </c>
      <c r="AD48" s="121">
        <f t="shared" si="19"/>
        <v>271260</v>
      </c>
    </row>
    <row r="49" spans="1:30" s="136" customFormat="1" ht="13.5" customHeight="1">
      <c r="A49" s="119" t="s">
        <v>25</v>
      </c>
      <c r="B49" s="120" t="s">
        <v>464</v>
      </c>
      <c r="C49" s="119" t="s">
        <v>465</v>
      </c>
      <c r="D49" s="121">
        <f t="shared" si="14"/>
        <v>357105</v>
      </c>
      <c r="E49" s="121">
        <f t="shared" si="15"/>
        <v>16196</v>
      </c>
      <c r="F49" s="121">
        <v>0</v>
      </c>
      <c r="G49" s="121">
        <v>0</v>
      </c>
      <c r="H49" s="121">
        <v>0</v>
      </c>
      <c r="I49" s="121">
        <v>4120</v>
      </c>
      <c r="J49" s="121"/>
      <c r="K49" s="121">
        <v>12076</v>
      </c>
      <c r="L49" s="121">
        <v>340909</v>
      </c>
      <c r="M49" s="121">
        <f t="shared" si="16"/>
        <v>102239</v>
      </c>
      <c r="N49" s="121">
        <f t="shared" si="17"/>
        <v>7912</v>
      </c>
      <c r="O49" s="121">
        <v>0</v>
      </c>
      <c r="P49" s="121">
        <v>0</v>
      </c>
      <c r="Q49" s="121">
        <v>0</v>
      </c>
      <c r="R49" s="121">
        <v>7912</v>
      </c>
      <c r="S49" s="121"/>
      <c r="T49" s="121">
        <v>0</v>
      </c>
      <c r="U49" s="121">
        <v>94327</v>
      </c>
      <c r="V49" s="121">
        <f t="shared" si="20"/>
        <v>459344</v>
      </c>
      <c r="W49" s="121">
        <f t="shared" si="21"/>
        <v>24108</v>
      </c>
      <c r="X49" s="121">
        <f t="shared" si="22"/>
        <v>0</v>
      </c>
      <c r="Y49" s="121">
        <f t="shared" si="23"/>
        <v>0</v>
      </c>
      <c r="Z49" s="121">
        <f t="shared" si="24"/>
        <v>0</v>
      </c>
      <c r="AA49" s="121">
        <f t="shared" si="25"/>
        <v>12032</v>
      </c>
      <c r="AB49" s="121">
        <f t="shared" si="26"/>
        <v>0</v>
      </c>
      <c r="AC49" s="121">
        <f t="shared" si="18"/>
        <v>12076</v>
      </c>
      <c r="AD49" s="121">
        <f t="shared" si="19"/>
        <v>435236</v>
      </c>
    </row>
    <row r="50" spans="1:30" s="136" customFormat="1" ht="13.5" customHeight="1">
      <c r="A50" s="119" t="s">
        <v>25</v>
      </c>
      <c r="B50" s="120" t="s">
        <v>412</v>
      </c>
      <c r="C50" s="119" t="s">
        <v>413</v>
      </c>
      <c r="D50" s="121">
        <f t="shared" si="14"/>
        <v>387159</v>
      </c>
      <c r="E50" s="121">
        <f t="shared" si="15"/>
        <v>43754</v>
      </c>
      <c r="F50" s="121">
        <v>0</v>
      </c>
      <c r="G50" s="121">
        <v>0</v>
      </c>
      <c r="H50" s="121">
        <v>0</v>
      </c>
      <c r="I50" s="121">
        <v>37186</v>
      </c>
      <c r="J50" s="121"/>
      <c r="K50" s="121">
        <v>6568</v>
      </c>
      <c r="L50" s="121">
        <v>343405</v>
      </c>
      <c r="M50" s="121">
        <f t="shared" si="16"/>
        <v>64604</v>
      </c>
      <c r="N50" s="121">
        <f t="shared" si="17"/>
        <v>20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20</v>
      </c>
      <c r="U50" s="121">
        <v>64584</v>
      </c>
      <c r="V50" s="121">
        <f t="shared" si="20"/>
        <v>451763</v>
      </c>
      <c r="W50" s="121">
        <f t="shared" si="21"/>
        <v>43774</v>
      </c>
      <c r="X50" s="121">
        <f t="shared" si="22"/>
        <v>0</v>
      </c>
      <c r="Y50" s="121">
        <f t="shared" si="23"/>
        <v>0</v>
      </c>
      <c r="Z50" s="121">
        <f t="shared" si="24"/>
        <v>0</v>
      </c>
      <c r="AA50" s="121">
        <f t="shared" si="25"/>
        <v>37186</v>
      </c>
      <c r="AB50" s="121">
        <f t="shared" si="26"/>
        <v>0</v>
      </c>
      <c r="AC50" s="121">
        <f t="shared" si="18"/>
        <v>6588</v>
      </c>
      <c r="AD50" s="121">
        <f t="shared" si="19"/>
        <v>407989</v>
      </c>
    </row>
    <row r="51" spans="1:30" s="136" customFormat="1" ht="13.5" customHeight="1">
      <c r="A51" s="119" t="s">
        <v>25</v>
      </c>
      <c r="B51" s="120" t="s">
        <v>446</v>
      </c>
      <c r="C51" s="119" t="s">
        <v>447</v>
      </c>
      <c r="D51" s="121">
        <f t="shared" si="14"/>
        <v>378279</v>
      </c>
      <c r="E51" s="121">
        <f t="shared" si="15"/>
        <v>45872</v>
      </c>
      <c r="F51" s="121">
        <v>0</v>
      </c>
      <c r="G51" s="121">
        <v>0</v>
      </c>
      <c r="H51" s="121">
        <v>0</v>
      </c>
      <c r="I51" s="121">
        <v>45872</v>
      </c>
      <c r="J51" s="121"/>
      <c r="K51" s="121">
        <v>0</v>
      </c>
      <c r="L51" s="121">
        <v>332407</v>
      </c>
      <c r="M51" s="121">
        <f t="shared" si="16"/>
        <v>69591</v>
      </c>
      <c r="N51" s="121">
        <f t="shared" si="17"/>
        <v>6337</v>
      </c>
      <c r="O51" s="121">
        <v>3636</v>
      </c>
      <c r="P51" s="121">
        <v>2701</v>
      </c>
      <c r="Q51" s="121">
        <v>0</v>
      </c>
      <c r="R51" s="121">
        <v>0</v>
      </c>
      <c r="S51" s="121"/>
      <c r="T51" s="121">
        <v>0</v>
      </c>
      <c r="U51" s="121">
        <v>63254</v>
      </c>
      <c r="V51" s="121">
        <f t="shared" si="20"/>
        <v>447870</v>
      </c>
      <c r="W51" s="121">
        <f t="shared" si="21"/>
        <v>52209</v>
      </c>
      <c r="X51" s="121">
        <f t="shared" si="22"/>
        <v>3636</v>
      </c>
      <c r="Y51" s="121">
        <f t="shared" si="23"/>
        <v>2701</v>
      </c>
      <c r="Z51" s="121">
        <f t="shared" si="24"/>
        <v>0</v>
      </c>
      <c r="AA51" s="121">
        <f t="shared" si="25"/>
        <v>45872</v>
      </c>
      <c r="AB51" s="121">
        <f t="shared" si="26"/>
        <v>0</v>
      </c>
      <c r="AC51" s="121">
        <f t="shared" si="18"/>
        <v>0</v>
      </c>
      <c r="AD51" s="121">
        <f t="shared" si="19"/>
        <v>395661</v>
      </c>
    </row>
    <row r="52" spans="1:30" s="136" customFormat="1" ht="13.5" customHeight="1">
      <c r="A52" s="119" t="s">
        <v>25</v>
      </c>
      <c r="B52" s="120" t="s">
        <v>348</v>
      </c>
      <c r="C52" s="119" t="s">
        <v>349</v>
      </c>
      <c r="D52" s="121">
        <f t="shared" si="14"/>
        <v>90494</v>
      </c>
      <c r="E52" s="121">
        <f t="shared" si="15"/>
        <v>85</v>
      </c>
      <c r="F52" s="121">
        <v>0</v>
      </c>
      <c r="G52" s="121">
        <v>0</v>
      </c>
      <c r="H52" s="121">
        <v>0</v>
      </c>
      <c r="I52" s="121">
        <v>85</v>
      </c>
      <c r="J52" s="121"/>
      <c r="K52" s="121">
        <v>0</v>
      </c>
      <c r="L52" s="121">
        <v>90409</v>
      </c>
      <c r="M52" s="121">
        <f t="shared" si="16"/>
        <v>20476</v>
      </c>
      <c r="N52" s="121">
        <f t="shared" si="17"/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20476</v>
      </c>
      <c r="V52" s="121">
        <f t="shared" si="20"/>
        <v>110970</v>
      </c>
      <c r="W52" s="121">
        <f t="shared" si="21"/>
        <v>85</v>
      </c>
      <c r="X52" s="121">
        <f t="shared" si="22"/>
        <v>0</v>
      </c>
      <c r="Y52" s="121">
        <f t="shared" si="23"/>
        <v>0</v>
      </c>
      <c r="Z52" s="121">
        <f t="shared" si="24"/>
        <v>0</v>
      </c>
      <c r="AA52" s="121">
        <f t="shared" si="25"/>
        <v>85</v>
      </c>
      <c r="AB52" s="121">
        <f t="shared" si="26"/>
        <v>0</v>
      </c>
      <c r="AC52" s="121">
        <f t="shared" si="18"/>
        <v>0</v>
      </c>
      <c r="AD52" s="121">
        <f t="shared" si="19"/>
        <v>110885</v>
      </c>
    </row>
    <row r="53" spans="1:30" s="136" customFormat="1" ht="13.5" customHeight="1">
      <c r="A53" s="119" t="s">
        <v>25</v>
      </c>
      <c r="B53" s="120" t="s">
        <v>338</v>
      </c>
      <c r="C53" s="119" t="s">
        <v>339</v>
      </c>
      <c r="D53" s="121">
        <f t="shared" si="14"/>
        <v>321964</v>
      </c>
      <c r="E53" s="121">
        <f t="shared" si="15"/>
        <v>16653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16653</v>
      </c>
      <c r="L53" s="121">
        <v>305311</v>
      </c>
      <c r="M53" s="121">
        <f t="shared" si="16"/>
        <v>53026</v>
      </c>
      <c r="N53" s="121">
        <f t="shared" si="17"/>
        <v>4830</v>
      </c>
      <c r="O53" s="121">
        <v>0</v>
      </c>
      <c r="P53" s="121">
        <v>0</v>
      </c>
      <c r="Q53" s="121">
        <v>0</v>
      </c>
      <c r="R53" s="121">
        <v>4830</v>
      </c>
      <c r="S53" s="121"/>
      <c r="T53" s="121">
        <v>0</v>
      </c>
      <c r="U53" s="121">
        <v>48196</v>
      </c>
      <c r="V53" s="121">
        <f t="shared" si="20"/>
        <v>374990</v>
      </c>
      <c r="W53" s="121">
        <f t="shared" si="21"/>
        <v>21483</v>
      </c>
      <c r="X53" s="121">
        <f t="shared" si="22"/>
        <v>0</v>
      </c>
      <c r="Y53" s="121">
        <f t="shared" si="23"/>
        <v>0</v>
      </c>
      <c r="Z53" s="121">
        <f t="shared" si="24"/>
        <v>0</v>
      </c>
      <c r="AA53" s="121">
        <f t="shared" si="25"/>
        <v>4830</v>
      </c>
      <c r="AB53" s="121">
        <f t="shared" si="26"/>
        <v>0</v>
      </c>
      <c r="AC53" s="121">
        <f t="shared" si="18"/>
        <v>16653</v>
      </c>
      <c r="AD53" s="121">
        <f t="shared" si="19"/>
        <v>353507</v>
      </c>
    </row>
    <row r="54" spans="1:30" s="136" customFormat="1" ht="13.5" customHeight="1">
      <c r="A54" s="119" t="s">
        <v>25</v>
      </c>
      <c r="B54" s="120" t="s">
        <v>454</v>
      </c>
      <c r="C54" s="119" t="s">
        <v>455</v>
      </c>
      <c r="D54" s="121">
        <f t="shared" si="14"/>
        <v>409120</v>
      </c>
      <c r="E54" s="121">
        <f t="shared" si="15"/>
        <v>20038</v>
      </c>
      <c r="F54" s="121">
        <v>0</v>
      </c>
      <c r="G54" s="121">
        <v>0</v>
      </c>
      <c r="H54" s="121">
        <v>0</v>
      </c>
      <c r="I54" s="121">
        <v>402</v>
      </c>
      <c r="J54" s="121"/>
      <c r="K54" s="121">
        <v>19636</v>
      </c>
      <c r="L54" s="121">
        <v>389082</v>
      </c>
      <c r="M54" s="121">
        <f t="shared" si="16"/>
        <v>81122</v>
      </c>
      <c r="N54" s="121">
        <f t="shared" si="17"/>
        <v>9652</v>
      </c>
      <c r="O54" s="121">
        <v>0</v>
      </c>
      <c r="P54" s="121">
        <v>24</v>
      </c>
      <c r="Q54" s="121">
        <v>0</v>
      </c>
      <c r="R54" s="121">
        <v>9628</v>
      </c>
      <c r="S54" s="121"/>
      <c r="T54" s="121">
        <v>0</v>
      </c>
      <c r="U54" s="121">
        <v>71470</v>
      </c>
      <c r="V54" s="121">
        <f t="shared" si="20"/>
        <v>490242</v>
      </c>
      <c r="W54" s="121">
        <f t="shared" si="21"/>
        <v>29690</v>
      </c>
      <c r="X54" s="121">
        <f t="shared" si="22"/>
        <v>0</v>
      </c>
      <c r="Y54" s="121">
        <f t="shared" si="23"/>
        <v>24</v>
      </c>
      <c r="Z54" s="121">
        <f t="shared" si="24"/>
        <v>0</v>
      </c>
      <c r="AA54" s="121">
        <f t="shared" si="25"/>
        <v>10030</v>
      </c>
      <c r="AB54" s="121">
        <f t="shared" si="26"/>
        <v>0</v>
      </c>
      <c r="AC54" s="121">
        <f t="shared" si="18"/>
        <v>19636</v>
      </c>
      <c r="AD54" s="121">
        <f t="shared" si="19"/>
        <v>460552</v>
      </c>
    </row>
    <row r="55" spans="1:30" s="136" customFormat="1" ht="13.5" customHeight="1">
      <c r="A55" s="119" t="s">
        <v>25</v>
      </c>
      <c r="B55" s="120" t="s">
        <v>468</v>
      </c>
      <c r="C55" s="119" t="s">
        <v>469</v>
      </c>
      <c r="D55" s="121">
        <f t="shared" si="14"/>
        <v>431525</v>
      </c>
      <c r="E55" s="121">
        <f t="shared" si="15"/>
        <v>12922</v>
      </c>
      <c r="F55" s="121">
        <v>0</v>
      </c>
      <c r="G55" s="121">
        <v>1432</v>
      </c>
      <c r="H55" s="121">
        <v>0</v>
      </c>
      <c r="I55" s="121">
        <v>0</v>
      </c>
      <c r="J55" s="121"/>
      <c r="K55" s="121">
        <v>11490</v>
      </c>
      <c r="L55" s="121">
        <v>418603</v>
      </c>
      <c r="M55" s="121">
        <f t="shared" si="16"/>
        <v>119815</v>
      </c>
      <c r="N55" s="121">
        <f t="shared" si="17"/>
        <v>970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970</v>
      </c>
      <c r="U55" s="121">
        <v>118845</v>
      </c>
      <c r="V55" s="121">
        <f t="shared" si="20"/>
        <v>551340</v>
      </c>
      <c r="W55" s="121">
        <f t="shared" si="21"/>
        <v>13892</v>
      </c>
      <c r="X55" s="121">
        <f t="shared" si="22"/>
        <v>0</v>
      </c>
      <c r="Y55" s="121">
        <f t="shared" si="23"/>
        <v>1432</v>
      </c>
      <c r="Z55" s="121">
        <f t="shared" si="24"/>
        <v>0</v>
      </c>
      <c r="AA55" s="121">
        <f t="shared" si="25"/>
        <v>0</v>
      </c>
      <c r="AB55" s="121">
        <f t="shared" si="26"/>
        <v>0</v>
      </c>
      <c r="AC55" s="121">
        <f t="shared" si="18"/>
        <v>12460</v>
      </c>
      <c r="AD55" s="121">
        <f t="shared" si="19"/>
        <v>537448</v>
      </c>
    </row>
    <row r="56" spans="1:30" s="136" customFormat="1" ht="13.5" customHeight="1">
      <c r="A56" s="119" t="s">
        <v>25</v>
      </c>
      <c r="B56" s="120" t="s">
        <v>426</v>
      </c>
      <c r="C56" s="119" t="s">
        <v>427</v>
      </c>
      <c r="D56" s="121">
        <f t="shared" si="14"/>
        <v>280595</v>
      </c>
      <c r="E56" s="121">
        <f t="shared" si="15"/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280595</v>
      </c>
      <c r="M56" s="121">
        <f t="shared" si="16"/>
        <v>69825</v>
      </c>
      <c r="N56" s="121">
        <f t="shared" si="17"/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69825</v>
      </c>
      <c r="V56" s="121">
        <f t="shared" si="20"/>
        <v>350420</v>
      </c>
      <c r="W56" s="121">
        <f t="shared" si="21"/>
        <v>0</v>
      </c>
      <c r="X56" s="121">
        <f t="shared" si="22"/>
        <v>0</v>
      </c>
      <c r="Y56" s="121">
        <f t="shared" si="23"/>
        <v>0</v>
      </c>
      <c r="Z56" s="121">
        <f t="shared" si="24"/>
        <v>0</v>
      </c>
      <c r="AA56" s="121">
        <f t="shared" si="25"/>
        <v>0</v>
      </c>
      <c r="AB56" s="121">
        <f t="shared" si="26"/>
        <v>0</v>
      </c>
      <c r="AC56" s="121">
        <f t="shared" si="18"/>
        <v>0</v>
      </c>
      <c r="AD56" s="121">
        <f t="shared" si="19"/>
        <v>350420</v>
      </c>
    </row>
    <row r="57" spans="1:30" s="136" customFormat="1" ht="13.5" customHeight="1">
      <c r="A57" s="119" t="s">
        <v>25</v>
      </c>
      <c r="B57" s="120" t="s">
        <v>414</v>
      </c>
      <c r="C57" s="119" t="s">
        <v>415</v>
      </c>
      <c r="D57" s="121">
        <f t="shared" si="14"/>
        <v>606964</v>
      </c>
      <c r="E57" s="121">
        <f t="shared" si="15"/>
        <v>17676</v>
      </c>
      <c r="F57" s="121">
        <v>0</v>
      </c>
      <c r="G57" s="121">
        <v>0</v>
      </c>
      <c r="H57" s="121">
        <v>0</v>
      </c>
      <c r="I57" s="121">
        <v>3</v>
      </c>
      <c r="J57" s="121"/>
      <c r="K57" s="121">
        <v>17673</v>
      </c>
      <c r="L57" s="121">
        <v>589288</v>
      </c>
      <c r="M57" s="121">
        <f t="shared" si="16"/>
        <v>105483</v>
      </c>
      <c r="N57" s="121">
        <f t="shared" si="17"/>
        <v>11850</v>
      </c>
      <c r="O57" s="121">
        <v>2461</v>
      </c>
      <c r="P57" s="121">
        <v>2225</v>
      </c>
      <c r="Q57" s="121">
        <v>0</v>
      </c>
      <c r="R57" s="121">
        <v>7164</v>
      </c>
      <c r="S57" s="121"/>
      <c r="T57" s="121">
        <v>0</v>
      </c>
      <c r="U57" s="121">
        <v>93633</v>
      </c>
      <c r="V57" s="121">
        <f t="shared" si="20"/>
        <v>712447</v>
      </c>
      <c r="W57" s="121">
        <f t="shared" si="21"/>
        <v>29526</v>
      </c>
      <c r="X57" s="121">
        <f t="shared" si="22"/>
        <v>2461</v>
      </c>
      <c r="Y57" s="121">
        <f t="shared" si="23"/>
        <v>2225</v>
      </c>
      <c r="Z57" s="121">
        <f t="shared" si="24"/>
        <v>0</v>
      </c>
      <c r="AA57" s="121">
        <f t="shared" si="25"/>
        <v>7167</v>
      </c>
      <c r="AB57" s="121">
        <f t="shared" si="26"/>
        <v>0</v>
      </c>
      <c r="AC57" s="121">
        <f t="shared" si="18"/>
        <v>17673</v>
      </c>
      <c r="AD57" s="121">
        <f t="shared" si="19"/>
        <v>682921</v>
      </c>
    </row>
    <row r="58" spans="1:30" s="136" customFormat="1" ht="13.5" customHeight="1">
      <c r="A58" s="119" t="s">
        <v>25</v>
      </c>
      <c r="B58" s="120" t="s">
        <v>394</v>
      </c>
      <c r="C58" s="119" t="s">
        <v>395</v>
      </c>
      <c r="D58" s="121">
        <f t="shared" si="14"/>
        <v>479428</v>
      </c>
      <c r="E58" s="121">
        <f t="shared" si="15"/>
        <v>83452</v>
      </c>
      <c r="F58" s="121">
        <v>0</v>
      </c>
      <c r="G58" s="121">
        <v>0</v>
      </c>
      <c r="H58" s="121">
        <v>0</v>
      </c>
      <c r="I58" s="121">
        <v>78229</v>
      </c>
      <c r="J58" s="121"/>
      <c r="K58" s="121">
        <v>5223</v>
      </c>
      <c r="L58" s="121">
        <v>395976</v>
      </c>
      <c r="M58" s="121">
        <f t="shared" si="16"/>
        <v>44672</v>
      </c>
      <c r="N58" s="121">
        <f t="shared" si="17"/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44672</v>
      </c>
      <c r="V58" s="121">
        <f t="shared" si="20"/>
        <v>524100</v>
      </c>
      <c r="W58" s="121">
        <f t="shared" si="21"/>
        <v>83452</v>
      </c>
      <c r="X58" s="121">
        <f t="shared" si="22"/>
        <v>0</v>
      </c>
      <c r="Y58" s="121">
        <f t="shared" si="23"/>
        <v>0</v>
      </c>
      <c r="Z58" s="121">
        <f t="shared" si="24"/>
        <v>0</v>
      </c>
      <c r="AA58" s="121">
        <f t="shared" si="25"/>
        <v>78229</v>
      </c>
      <c r="AB58" s="121">
        <f t="shared" si="26"/>
        <v>0</v>
      </c>
      <c r="AC58" s="121">
        <f t="shared" si="18"/>
        <v>5223</v>
      </c>
      <c r="AD58" s="121">
        <f t="shared" si="19"/>
        <v>440648</v>
      </c>
    </row>
    <row r="59" spans="1:30" s="136" customFormat="1" ht="13.5" customHeight="1">
      <c r="A59" s="119" t="s">
        <v>25</v>
      </c>
      <c r="B59" s="120" t="s">
        <v>434</v>
      </c>
      <c r="C59" s="119" t="s">
        <v>435</v>
      </c>
      <c r="D59" s="121">
        <f t="shared" si="14"/>
        <v>110608</v>
      </c>
      <c r="E59" s="121">
        <f t="shared" si="15"/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110608</v>
      </c>
      <c r="M59" s="121">
        <f t="shared" si="16"/>
        <v>56172</v>
      </c>
      <c r="N59" s="121">
        <f t="shared" si="17"/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56172</v>
      </c>
      <c r="V59" s="121">
        <f t="shared" si="20"/>
        <v>166780</v>
      </c>
      <c r="W59" s="121">
        <f t="shared" si="21"/>
        <v>0</v>
      </c>
      <c r="X59" s="121">
        <f t="shared" si="22"/>
        <v>0</v>
      </c>
      <c r="Y59" s="121">
        <f t="shared" si="23"/>
        <v>0</v>
      </c>
      <c r="Z59" s="121">
        <f t="shared" si="24"/>
        <v>0</v>
      </c>
      <c r="AA59" s="121">
        <f t="shared" si="25"/>
        <v>0</v>
      </c>
      <c r="AB59" s="121">
        <f t="shared" si="26"/>
        <v>0</v>
      </c>
      <c r="AC59" s="121">
        <f t="shared" si="18"/>
        <v>0</v>
      </c>
      <c r="AD59" s="121">
        <f t="shared" si="19"/>
        <v>166780</v>
      </c>
    </row>
    <row r="60" spans="1:30" s="136" customFormat="1" ht="13.5" customHeight="1">
      <c r="A60" s="119" t="s">
        <v>25</v>
      </c>
      <c r="B60" s="120" t="s">
        <v>350</v>
      </c>
      <c r="C60" s="119" t="s">
        <v>351</v>
      </c>
      <c r="D60" s="121">
        <f t="shared" si="14"/>
        <v>74020</v>
      </c>
      <c r="E60" s="121">
        <f t="shared" si="15"/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74020</v>
      </c>
      <c r="M60" s="121">
        <f t="shared" si="16"/>
        <v>12269</v>
      </c>
      <c r="N60" s="121">
        <f t="shared" si="17"/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12269</v>
      </c>
      <c r="V60" s="121">
        <f t="shared" si="20"/>
        <v>86289</v>
      </c>
      <c r="W60" s="121">
        <f t="shared" si="21"/>
        <v>0</v>
      </c>
      <c r="X60" s="121">
        <f t="shared" si="22"/>
        <v>0</v>
      </c>
      <c r="Y60" s="121">
        <f t="shared" si="23"/>
        <v>0</v>
      </c>
      <c r="Z60" s="121">
        <f t="shared" si="24"/>
        <v>0</v>
      </c>
      <c r="AA60" s="121">
        <f t="shared" si="25"/>
        <v>0</v>
      </c>
      <c r="AB60" s="121">
        <f t="shared" si="26"/>
        <v>0</v>
      </c>
      <c r="AC60" s="121">
        <f t="shared" si="18"/>
        <v>0</v>
      </c>
      <c r="AD60" s="121">
        <f t="shared" si="19"/>
        <v>86289</v>
      </c>
    </row>
    <row r="61" spans="1:30" s="136" customFormat="1" ht="13.5" customHeight="1">
      <c r="A61" s="119" t="s">
        <v>25</v>
      </c>
      <c r="B61" s="120" t="s">
        <v>420</v>
      </c>
      <c r="C61" s="119" t="s">
        <v>421</v>
      </c>
      <c r="D61" s="121">
        <f t="shared" si="14"/>
        <v>25060</v>
      </c>
      <c r="E61" s="121">
        <f t="shared" si="15"/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25060</v>
      </c>
      <c r="M61" s="121">
        <f t="shared" si="16"/>
        <v>17488</v>
      </c>
      <c r="N61" s="121">
        <f t="shared" si="17"/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17488</v>
      </c>
      <c r="V61" s="121">
        <f t="shared" si="20"/>
        <v>42548</v>
      </c>
      <c r="W61" s="121">
        <f t="shared" si="21"/>
        <v>0</v>
      </c>
      <c r="X61" s="121">
        <f t="shared" si="22"/>
        <v>0</v>
      </c>
      <c r="Y61" s="121">
        <f t="shared" si="23"/>
        <v>0</v>
      </c>
      <c r="Z61" s="121">
        <f t="shared" si="24"/>
        <v>0</v>
      </c>
      <c r="AA61" s="121">
        <f t="shared" si="25"/>
        <v>0</v>
      </c>
      <c r="AB61" s="121">
        <f t="shared" si="26"/>
        <v>0</v>
      </c>
      <c r="AC61" s="121">
        <f t="shared" si="18"/>
        <v>0</v>
      </c>
      <c r="AD61" s="121">
        <f t="shared" si="19"/>
        <v>42548</v>
      </c>
    </row>
    <row r="62" spans="1:30" s="136" customFormat="1" ht="13.5" customHeight="1">
      <c r="A62" s="119" t="s">
        <v>25</v>
      </c>
      <c r="B62" s="120" t="s">
        <v>362</v>
      </c>
      <c r="C62" s="119" t="s">
        <v>363</v>
      </c>
      <c r="D62" s="121">
        <f t="shared" si="14"/>
        <v>0</v>
      </c>
      <c r="E62" s="121">
        <f t="shared" si="15"/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f t="shared" si="16"/>
        <v>275347</v>
      </c>
      <c r="N62" s="121">
        <f t="shared" si="17"/>
        <v>250572</v>
      </c>
      <c r="O62" s="121">
        <v>0</v>
      </c>
      <c r="P62" s="121">
        <v>0</v>
      </c>
      <c r="Q62" s="121">
        <v>0</v>
      </c>
      <c r="R62" s="121">
        <v>0</v>
      </c>
      <c r="S62" s="121">
        <v>343982</v>
      </c>
      <c r="T62" s="121">
        <v>250572</v>
      </c>
      <c r="U62" s="121">
        <v>24775</v>
      </c>
      <c r="V62" s="121">
        <f t="shared" si="20"/>
        <v>275347</v>
      </c>
      <c r="W62" s="121">
        <f t="shared" si="21"/>
        <v>250572</v>
      </c>
      <c r="X62" s="121">
        <f t="shared" si="22"/>
        <v>0</v>
      </c>
      <c r="Y62" s="121">
        <f t="shared" si="23"/>
        <v>0</v>
      </c>
      <c r="Z62" s="121">
        <f t="shared" si="24"/>
        <v>0</v>
      </c>
      <c r="AA62" s="121">
        <f t="shared" si="25"/>
        <v>0</v>
      </c>
      <c r="AB62" s="121">
        <f t="shared" si="26"/>
        <v>343982</v>
      </c>
      <c r="AC62" s="121">
        <f t="shared" si="18"/>
        <v>250572</v>
      </c>
      <c r="AD62" s="121">
        <f t="shared" si="19"/>
        <v>24775</v>
      </c>
    </row>
    <row r="63" spans="1:30" s="136" customFormat="1" ht="13.5" customHeight="1">
      <c r="A63" s="119" t="s">
        <v>25</v>
      </c>
      <c r="B63" s="120" t="s">
        <v>388</v>
      </c>
      <c r="C63" s="119" t="s">
        <v>389</v>
      </c>
      <c r="D63" s="121">
        <f t="shared" si="14"/>
        <v>0</v>
      </c>
      <c r="E63" s="121">
        <f t="shared" si="15"/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f t="shared" si="16"/>
        <v>16507</v>
      </c>
      <c r="N63" s="121">
        <f t="shared" si="17"/>
        <v>16507</v>
      </c>
      <c r="O63" s="121">
        <v>0</v>
      </c>
      <c r="P63" s="121">
        <v>0</v>
      </c>
      <c r="Q63" s="121">
        <v>0</v>
      </c>
      <c r="R63" s="121">
        <v>0</v>
      </c>
      <c r="S63" s="121">
        <v>292079</v>
      </c>
      <c r="T63" s="121">
        <v>16507</v>
      </c>
      <c r="U63" s="121">
        <v>0</v>
      </c>
      <c r="V63" s="121">
        <f t="shared" si="20"/>
        <v>16507</v>
      </c>
      <c r="W63" s="121">
        <f t="shared" si="21"/>
        <v>16507</v>
      </c>
      <c r="X63" s="121">
        <f t="shared" si="22"/>
        <v>0</v>
      </c>
      <c r="Y63" s="121">
        <f t="shared" si="23"/>
        <v>0</v>
      </c>
      <c r="Z63" s="121">
        <f t="shared" si="24"/>
        <v>0</v>
      </c>
      <c r="AA63" s="121">
        <f t="shared" si="25"/>
        <v>0</v>
      </c>
      <c r="AB63" s="121">
        <f t="shared" si="26"/>
        <v>292079</v>
      </c>
      <c r="AC63" s="121">
        <f t="shared" si="18"/>
        <v>16507</v>
      </c>
      <c r="AD63" s="121">
        <f t="shared" si="19"/>
        <v>0</v>
      </c>
    </row>
    <row r="64" spans="1:30" s="136" customFormat="1" ht="13.5" customHeight="1">
      <c r="A64" s="119" t="s">
        <v>25</v>
      </c>
      <c r="B64" s="120" t="s">
        <v>340</v>
      </c>
      <c r="C64" s="119" t="s">
        <v>341</v>
      </c>
      <c r="D64" s="121">
        <f t="shared" si="14"/>
        <v>197686</v>
      </c>
      <c r="E64" s="121">
        <f t="shared" si="15"/>
        <v>185452</v>
      </c>
      <c r="F64" s="121">
        <v>0</v>
      </c>
      <c r="G64" s="121">
        <v>0</v>
      </c>
      <c r="H64" s="121">
        <v>0</v>
      </c>
      <c r="I64" s="121">
        <v>185452</v>
      </c>
      <c r="J64" s="121">
        <v>689295</v>
      </c>
      <c r="K64" s="121">
        <v>0</v>
      </c>
      <c r="L64" s="121">
        <v>12234</v>
      </c>
      <c r="M64" s="121">
        <f t="shared" si="16"/>
        <v>236</v>
      </c>
      <c r="N64" s="121">
        <f t="shared" si="17"/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217832</v>
      </c>
      <c r="T64" s="121">
        <v>0</v>
      </c>
      <c r="U64" s="121">
        <v>236</v>
      </c>
      <c r="V64" s="121">
        <f t="shared" si="20"/>
        <v>197922</v>
      </c>
      <c r="W64" s="121">
        <f t="shared" si="21"/>
        <v>185452</v>
      </c>
      <c r="X64" s="121">
        <f t="shared" si="22"/>
        <v>0</v>
      </c>
      <c r="Y64" s="121">
        <f t="shared" si="23"/>
        <v>0</v>
      </c>
      <c r="Z64" s="121">
        <f t="shared" si="24"/>
        <v>0</v>
      </c>
      <c r="AA64" s="121">
        <f t="shared" si="25"/>
        <v>185452</v>
      </c>
      <c r="AB64" s="121">
        <f t="shared" si="26"/>
        <v>907127</v>
      </c>
      <c r="AC64" s="121">
        <f t="shared" si="18"/>
        <v>0</v>
      </c>
      <c r="AD64" s="121">
        <f t="shared" si="19"/>
        <v>12470</v>
      </c>
    </row>
    <row r="65" spans="1:30" s="136" customFormat="1" ht="13.5" customHeight="1">
      <c r="A65" s="119" t="s">
        <v>25</v>
      </c>
      <c r="B65" s="120" t="s">
        <v>366</v>
      </c>
      <c r="C65" s="119" t="s">
        <v>367</v>
      </c>
      <c r="D65" s="121">
        <f t="shared" si="14"/>
        <v>1402946</v>
      </c>
      <c r="E65" s="121">
        <f t="shared" si="15"/>
        <v>1329848</v>
      </c>
      <c r="F65" s="121">
        <v>365631</v>
      </c>
      <c r="G65" s="121">
        <v>0</v>
      </c>
      <c r="H65" s="121">
        <v>747900</v>
      </c>
      <c r="I65" s="121">
        <v>187574</v>
      </c>
      <c r="J65" s="121">
        <v>1152652</v>
      </c>
      <c r="K65" s="121">
        <v>28743</v>
      </c>
      <c r="L65" s="121">
        <v>73098</v>
      </c>
      <c r="M65" s="121">
        <f t="shared" si="16"/>
        <v>0</v>
      </c>
      <c r="N65" s="121">
        <f t="shared" si="17"/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 t="shared" si="20"/>
        <v>1402946</v>
      </c>
      <c r="W65" s="121">
        <f t="shared" si="21"/>
        <v>1329848</v>
      </c>
      <c r="X65" s="121">
        <f t="shared" si="22"/>
        <v>365631</v>
      </c>
      <c r="Y65" s="121">
        <f t="shared" si="23"/>
        <v>0</v>
      </c>
      <c r="Z65" s="121">
        <f t="shared" si="24"/>
        <v>747900</v>
      </c>
      <c r="AA65" s="121">
        <f t="shared" si="25"/>
        <v>187574</v>
      </c>
      <c r="AB65" s="121">
        <f t="shared" si="26"/>
        <v>1152652</v>
      </c>
      <c r="AC65" s="121">
        <f t="shared" si="18"/>
        <v>28743</v>
      </c>
      <c r="AD65" s="121">
        <f t="shared" si="19"/>
        <v>73098</v>
      </c>
    </row>
    <row r="66" spans="1:30" s="136" customFormat="1" ht="13.5" customHeight="1">
      <c r="A66" s="119" t="s">
        <v>25</v>
      </c>
      <c r="B66" s="120" t="s">
        <v>386</v>
      </c>
      <c r="C66" s="119" t="s">
        <v>387</v>
      </c>
      <c r="D66" s="121">
        <f t="shared" si="14"/>
        <v>211517</v>
      </c>
      <c r="E66" s="121">
        <f t="shared" si="15"/>
        <v>211517</v>
      </c>
      <c r="F66" s="121">
        <v>0</v>
      </c>
      <c r="G66" s="121">
        <v>0</v>
      </c>
      <c r="H66" s="121">
        <v>0</v>
      </c>
      <c r="I66" s="121">
        <v>145845</v>
      </c>
      <c r="J66" s="121">
        <v>939574</v>
      </c>
      <c r="K66" s="121">
        <v>65672</v>
      </c>
      <c r="L66" s="121">
        <v>0</v>
      </c>
      <c r="M66" s="121">
        <f t="shared" si="16"/>
        <v>0</v>
      </c>
      <c r="N66" s="121">
        <f t="shared" si="17"/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 t="shared" si="20"/>
        <v>211517</v>
      </c>
      <c r="W66" s="121">
        <f t="shared" si="21"/>
        <v>211517</v>
      </c>
      <c r="X66" s="121">
        <f t="shared" si="22"/>
        <v>0</v>
      </c>
      <c r="Y66" s="121">
        <f t="shared" si="23"/>
        <v>0</v>
      </c>
      <c r="Z66" s="121">
        <f t="shared" si="24"/>
        <v>0</v>
      </c>
      <c r="AA66" s="121">
        <f t="shared" si="25"/>
        <v>145845</v>
      </c>
      <c r="AB66" s="121">
        <f t="shared" si="26"/>
        <v>939574</v>
      </c>
      <c r="AC66" s="121">
        <f t="shared" si="18"/>
        <v>65672</v>
      </c>
      <c r="AD66" s="121">
        <f t="shared" si="19"/>
        <v>0</v>
      </c>
    </row>
    <row r="67" spans="1:30" s="136" customFormat="1" ht="13.5" customHeight="1">
      <c r="A67" s="119" t="s">
        <v>25</v>
      </c>
      <c r="B67" s="120" t="s">
        <v>396</v>
      </c>
      <c r="C67" s="119" t="s">
        <v>397</v>
      </c>
      <c r="D67" s="121">
        <f t="shared" si="14"/>
        <v>0</v>
      </c>
      <c r="E67" s="121">
        <f t="shared" si="15"/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 t="shared" si="16"/>
        <v>4479</v>
      </c>
      <c r="N67" s="121">
        <f t="shared" si="17"/>
        <v>4377</v>
      </c>
      <c r="O67" s="121">
        <v>0</v>
      </c>
      <c r="P67" s="121">
        <v>0</v>
      </c>
      <c r="Q67" s="121">
        <v>0</v>
      </c>
      <c r="R67" s="121">
        <v>4377</v>
      </c>
      <c r="S67" s="121">
        <v>131388</v>
      </c>
      <c r="T67" s="121">
        <v>0</v>
      </c>
      <c r="U67" s="121">
        <v>102</v>
      </c>
      <c r="V67" s="121">
        <f t="shared" si="20"/>
        <v>4479</v>
      </c>
      <c r="W67" s="121">
        <f t="shared" si="21"/>
        <v>4377</v>
      </c>
      <c r="X67" s="121">
        <f t="shared" si="22"/>
        <v>0</v>
      </c>
      <c r="Y67" s="121">
        <f t="shared" si="23"/>
        <v>0</v>
      </c>
      <c r="Z67" s="121">
        <f t="shared" si="24"/>
        <v>0</v>
      </c>
      <c r="AA67" s="121">
        <f t="shared" si="25"/>
        <v>4377</v>
      </c>
      <c r="AB67" s="121">
        <f t="shared" si="26"/>
        <v>131388</v>
      </c>
      <c r="AC67" s="121">
        <f t="shared" si="18"/>
        <v>0</v>
      </c>
      <c r="AD67" s="121">
        <f t="shared" si="19"/>
        <v>102</v>
      </c>
    </row>
    <row r="68" spans="1:30" s="136" customFormat="1" ht="13.5" customHeight="1">
      <c r="A68" s="119" t="s">
        <v>25</v>
      </c>
      <c r="B68" s="120" t="s">
        <v>424</v>
      </c>
      <c r="C68" s="119" t="s">
        <v>425</v>
      </c>
      <c r="D68" s="121">
        <f t="shared" si="14"/>
        <v>1319</v>
      </c>
      <c r="E68" s="121">
        <f t="shared" si="15"/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46240</v>
      </c>
      <c r="K68" s="121">
        <v>0</v>
      </c>
      <c r="L68" s="121">
        <v>1319</v>
      </c>
      <c r="M68" s="121">
        <f t="shared" si="16"/>
        <v>26934</v>
      </c>
      <c r="N68" s="121">
        <f t="shared" si="17"/>
        <v>20</v>
      </c>
      <c r="O68" s="121">
        <v>0</v>
      </c>
      <c r="P68" s="121">
        <v>0</v>
      </c>
      <c r="Q68" s="121">
        <v>0</v>
      </c>
      <c r="R68" s="121">
        <v>0</v>
      </c>
      <c r="S68" s="121">
        <v>190019</v>
      </c>
      <c r="T68" s="121">
        <v>20</v>
      </c>
      <c r="U68" s="121">
        <v>26914</v>
      </c>
      <c r="V68" s="121">
        <f t="shared" si="20"/>
        <v>28253</v>
      </c>
      <c r="W68" s="121">
        <f t="shared" si="21"/>
        <v>20</v>
      </c>
      <c r="X68" s="121">
        <f t="shared" si="22"/>
        <v>0</v>
      </c>
      <c r="Y68" s="121">
        <f t="shared" si="23"/>
        <v>0</v>
      </c>
      <c r="Z68" s="121">
        <f t="shared" si="24"/>
        <v>0</v>
      </c>
      <c r="AA68" s="121">
        <f t="shared" si="25"/>
        <v>0</v>
      </c>
      <c r="AB68" s="121">
        <f t="shared" si="26"/>
        <v>236259</v>
      </c>
      <c r="AC68" s="121">
        <f t="shared" si="18"/>
        <v>20</v>
      </c>
      <c r="AD68" s="121">
        <f t="shared" si="19"/>
        <v>28233</v>
      </c>
    </row>
    <row r="69" spans="1:30" s="136" customFormat="1" ht="13.5" customHeight="1">
      <c r="A69" s="119" t="s">
        <v>25</v>
      </c>
      <c r="B69" s="120" t="s">
        <v>356</v>
      </c>
      <c r="C69" s="119" t="s">
        <v>357</v>
      </c>
      <c r="D69" s="121">
        <f t="shared" si="14"/>
        <v>549536</v>
      </c>
      <c r="E69" s="121">
        <f t="shared" si="15"/>
        <v>364252</v>
      </c>
      <c r="F69" s="121">
        <v>0</v>
      </c>
      <c r="G69" s="121">
        <v>0</v>
      </c>
      <c r="H69" s="121">
        <v>0</v>
      </c>
      <c r="I69" s="121">
        <v>364252</v>
      </c>
      <c r="J69" s="121">
        <v>453716</v>
      </c>
      <c r="K69" s="121">
        <v>0</v>
      </c>
      <c r="L69" s="121">
        <v>185284</v>
      </c>
      <c r="M69" s="121">
        <f t="shared" si="16"/>
        <v>0</v>
      </c>
      <c r="N69" s="121">
        <f t="shared" si="17"/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f t="shared" si="20"/>
        <v>549536</v>
      </c>
      <c r="W69" s="121">
        <f t="shared" si="21"/>
        <v>364252</v>
      </c>
      <c r="X69" s="121">
        <f t="shared" si="22"/>
        <v>0</v>
      </c>
      <c r="Y69" s="121">
        <f t="shared" si="23"/>
        <v>0</v>
      </c>
      <c r="Z69" s="121">
        <f t="shared" si="24"/>
        <v>0</v>
      </c>
      <c r="AA69" s="121">
        <f t="shared" si="25"/>
        <v>364252</v>
      </c>
      <c r="AB69" s="121">
        <f t="shared" si="26"/>
        <v>453716</v>
      </c>
      <c r="AC69" s="121">
        <f t="shared" si="18"/>
        <v>0</v>
      </c>
      <c r="AD69" s="121">
        <f t="shared" si="19"/>
        <v>185284</v>
      </c>
    </row>
    <row r="70" spans="1:30" s="136" customFormat="1" ht="13.5" customHeight="1">
      <c r="A70" s="119" t="s">
        <v>25</v>
      </c>
      <c r="B70" s="120" t="s">
        <v>334</v>
      </c>
      <c r="C70" s="119" t="s">
        <v>335</v>
      </c>
      <c r="D70" s="121">
        <f t="shared" si="14"/>
        <v>772371</v>
      </c>
      <c r="E70" s="121">
        <f t="shared" si="15"/>
        <v>272772</v>
      </c>
      <c r="F70" s="121">
        <v>0</v>
      </c>
      <c r="G70" s="121">
        <v>0</v>
      </c>
      <c r="H70" s="121">
        <v>0</v>
      </c>
      <c r="I70" s="121">
        <v>272772</v>
      </c>
      <c r="J70" s="121">
        <v>1373640</v>
      </c>
      <c r="K70" s="121">
        <v>0</v>
      </c>
      <c r="L70" s="121">
        <v>499599</v>
      </c>
      <c r="M70" s="121">
        <f t="shared" si="16"/>
        <v>11001</v>
      </c>
      <c r="N70" s="121">
        <f t="shared" si="17"/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443128</v>
      </c>
      <c r="T70" s="121">
        <v>0</v>
      </c>
      <c r="U70" s="121">
        <v>11001</v>
      </c>
      <c r="V70" s="121">
        <f t="shared" si="20"/>
        <v>783372</v>
      </c>
      <c r="W70" s="121">
        <f t="shared" si="21"/>
        <v>272772</v>
      </c>
      <c r="X70" s="121">
        <f t="shared" si="22"/>
        <v>0</v>
      </c>
      <c r="Y70" s="121">
        <f t="shared" si="23"/>
        <v>0</v>
      </c>
      <c r="Z70" s="121">
        <f t="shared" si="24"/>
        <v>0</v>
      </c>
      <c r="AA70" s="121">
        <f t="shared" si="25"/>
        <v>272772</v>
      </c>
      <c r="AB70" s="121">
        <f t="shared" si="26"/>
        <v>1816768</v>
      </c>
      <c r="AC70" s="121">
        <f t="shared" si="18"/>
        <v>0</v>
      </c>
      <c r="AD70" s="121">
        <f t="shared" si="19"/>
        <v>510600</v>
      </c>
    </row>
    <row r="71" spans="1:30" s="136" customFormat="1" ht="13.5" customHeight="1">
      <c r="A71" s="119" t="s">
        <v>25</v>
      </c>
      <c r="B71" s="120" t="s">
        <v>392</v>
      </c>
      <c r="C71" s="119" t="s">
        <v>393</v>
      </c>
      <c r="D71" s="121">
        <f aca="true" t="shared" si="27" ref="D71:D80">SUM(E71,+L71)</f>
        <v>361632</v>
      </c>
      <c r="E71" s="121">
        <f aca="true" t="shared" si="28" ref="E71:E80">+SUM(F71:I71,K71)</f>
        <v>277847</v>
      </c>
      <c r="F71" s="121">
        <v>6340</v>
      </c>
      <c r="G71" s="121">
        <v>0</v>
      </c>
      <c r="H71" s="121">
        <v>0</v>
      </c>
      <c r="I71" s="121">
        <v>271507</v>
      </c>
      <c r="J71" s="121">
        <v>991175</v>
      </c>
      <c r="K71" s="121">
        <v>0</v>
      </c>
      <c r="L71" s="121">
        <v>83785</v>
      </c>
      <c r="M71" s="121">
        <f aca="true" t="shared" si="29" ref="M71:M80">SUM(N71,+U71)</f>
        <v>0</v>
      </c>
      <c r="N71" s="121">
        <f aca="true" t="shared" si="30" ref="N71:N80"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 t="shared" si="20"/>
        <v>361632</v>
      </c>
      <c r="W71" s="121">
        <f t="shared" si="21"/>
        <v>277847</v>
      </c>
      <c r="X71" s="121">
        <f t="shared" si="22"/>
        <v>6340</v>
      </c>
      <c r="Y71" s="121">
        <f t="shared" si="23"/>
        <v>0</v>
      </c>
      <c r="Z71" s="121">
        <f t="shared" si="24"/>
        <v>0</v>
      </c>
      <c r="AA71" s="121">
        <f t="shared" si="25"/>
        <v>271507</v>
      </c>
      <c r="AB71" s="121">
        <f t="shared" si="26"/>
        <v>991175</v>
      </c>
      <c r="AC71" s="121">
        <f aca="true" t="shared" si="31" ref="AC71:AC80">+SUM(K71,T71)</f>
        <v>0</v>
      </c>
      <c r="AD71" s="121">
        <f aca="true" t="shared" si="32" ref="AD71:AD80">+SUM(L71,U71)</f>
        <v>83785</v>
      </c>
    </row>
    <row r="72" spans="1:30" s="136" customFormat="1" ht="13.5" customHeight="1">
      <c r="A72" s="119" t="s">
        <v>25</v>
      </c>
      <c r="B72" s="120" t="s">
        <v>428</v>
      </c>
      <c r="C72" s="119" t="s">
        <v>429</v>
      </c>
      <c r="D72" s="121">
        <f t="shared" si="27"/>
        <v>106295</v>
      </c>
      <c r="E72" s="121">
        <f t="shared" si="28"/>
        <v>106295</v>
      </c>
      <c r="F72" s="121">
        <v>0</v>
      </c>
      <c r="G72" s="121">
        <v>0</v>
      </c>
      <c r="H72" s="121">
        <v>0</v>
      </c>
      <c r="I72" s="121">
        <v>86221</v>
      </c>
      <c r="J72" s="121">
        <v>636276</v>
      </c>
      <c r="K72" s="121">
        <v>20074</v>
      </c>
      <c r="L72" s="121">
        <v>0</v>
      </c>
      <c r="M72" s="121">
        <f t="shared" si="29"/>
        <v>800</v>
      </c>
      <c r="N72" s="121">
        <f t="shared" si="30"/>
        <v>800</v>
      </c>
      <c r="O72" s="121">
        <v>0</v>
      </c>
      <c r="P72" s="121">
        <v>0</v>
      </c>
      <c r="Q72" s="121">
        <v>0</v>
      </c>
      <c r="R72" s="121">
        <v>0</v>
      </c>
      <c r="S72" s="121">
        <v>136836</v>
      </c>
      <c r="T72" s="121">
        <v>800</v>
      </c>
      <c r="U72" s="121">
        <v>0</v>
      </c>
      <c r="V72" s="121">
        <f aca="true" t="shared" si="33" ref="V72:V80">+SUM(D72,M72)</f>
        <v>107095</v>
      </c>
      <c r="W72" s="121">
        <f aca="true" t="shared" si="34" ref="W72:W80">+SUM(E72,N72)</f>
        <v>107095</v>
      </c>
      <c r="X72" s="121">
        <f aca="true" t="shared" si="35" ref="X72:X80">+SUM(F72,O72)</f>
        <v>0</v>
      </c>
      <c r="Y72" s="121">
        <f aca="true" t="shared" si="36" ref="Y72:Y80">+SUM(G72,P72)</f>
        <v>0</v>
      </c>
      <c r="Z72" s="121">
        <f aca="true" t="shared" si="37" ref="Z72:Z80">+SUM(H72,Q72)</f>
        <v>0</v>
      </c>
      <c r="AA72" s="121">
        <f aca="true" t="shared" si="38" ref="AA72:AA80">+SUM(I72,R72)</f>
        <v>86221</v>
      </c>
      <c r="AB72" s="121">
        <f aca="true" t="shared" si="39" ref="AB72:AB80">+SUM(J72,S72)</f>
        <v>773112</v>
      </c>
      <c r="AC72" s="121">
        <f t="shared" si="31"/>
        <v>20874</v>
      </c>
      <c r="AD72" s="121">
        <f t="shared" si="32"/>
        <v>0</v>
      </c>
    </row>
    <row r="73" spans="1:30" s="136" customFormat="1" ht="13.5" customHeight="1">
      <c r="A73" s="119" t="s">
        <v>25</v>
      </c>
      <c r="B73" s="120" t="s">
        <v>378</v>
      </c>
      <c r="C73" s="119" t="s">
        <v>379</v>
      </c>
      <c r="D73" s="121">
        <f t="shared" si="27"/>
        <v>0</v>
      </c>
      <c r="E73" s="121">
        <f t="shared" si="28"/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 t="shared" si="29"/>
        <v>40201</v>
      </c>
      <c r="N73" s="121">
        <f t="shared" si="30"/>
        <v>40201</v>
      </c>
      <c r="O73" s="121">
        <v>0</v>
      </c>
      <c r="P73" s="121">
        <v>0</v>
      </c>
      <c r="Q73" s="121">
        <v>0</v>
      </c>
      <c r="R73" s="121">
        <v>4590</v>
      </c>
      <c r="S73" s="121">
        <v>239739</v>
      </c>
      <c r="T73" s="121">
        <v>35611</v>
      </c>
      <c r="U73" s="121">
        <v>0</v>
      </c>
      <c r="V73" s="121">
        <f t="shared" si="33"/>
        <v>40201</v>
      </c>
      <c r="W73" s="121">
        <f t="shared" si="34"/>
        <v>40201</v>
      </c>
      <c r="X73" s="121">
        <f t="shared" si="35"/>
        <v>0</v>
      </c>
      <c r="Y73" s="121">
        <f t="shared" si="36"/>
        <v>0</v>
      </c>
      <c r="Z73" s="121">
        <f t="shared" si="37"/>
        <v>0</v>
      </c>
      <c r="AA73" s="121">
        <f t="shared" si="38"/>
        <v>4590</v>
      </c>
      <c r="AB73" s="121">
        <f t="shared" si="39"/>
        <v>239739</v>
      </c>
      <c r="AC73" s="121">
        <f t="shared" si="31"/>
        <v>35611</v>
      </c>
      <c r="AD73" s="121">
        <f t="shared" si="32"/>
        <v>0</v>
      </c>
    </row>
    <row r="74" spans="1:30" s="136" customFormat="1" ht="13.5" customHeight="1">
      <c r="A74" s="119" t="s">
        <v>25</v>
      </c>
      <c r="B74" s="120" t="s">
        <v>402</v>
      </c>
      <c r="C74" s="119" t="s">
        <v>403</v>
      </c>
      <c r="D74" s="121">
        <f t="shared" si="27"/>
        <v>614740</v>
      </c>
      <c r="E74" s="121">
        <f t="shared" si="28"/>
        <v>614740</v>
      </c>
      <c r="F74" s="121">
        <v>0</v>
      </c>
      <c r="G74" s="121">
        <v>0</v>
      </c>
      <c r="H74" s="121">
        <v>0</v>
      </c>
      <c r="I74" s="121">
        <v>229454</v>
      </c>
      <c r="J74" s="121">
        <v>1029068</v>
      </c>
      <c r="K74" s="121">
        <v>385286</v>
      </c>
      <c r="L74" s="121">
        <v>0</v>
      </c>
      <c r="M74" s="121">
        <f t="shared" si="29"/>
        <v>0</v>
      </c>
      <c r="N74" s="121">
        <f t="shared" si="30"/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f t="shared" si="33"/>
        <v>614740</v>
      </c>
      <c r="W74" s="121">
        <f t="shared" si="34"/>
        <v>614740</v>
      </c>
      <c r="X74" s="121">
        <f t="shared" si="35"/>
        <v>0</v>
      </c>
      <c r="Y74" s="121">
        <f t="shared" si="36"/>
        <v>0</v>
      </c>
      <c r="Z74" s="121">
        <f t="shared" si="37"/>
        <v>0</v>
      </c>
      <c r="AA74" s="121">
        <f t="shared" si="38"/>
        <v>229454</v>
      </c>
      <c r="AB74" s="121">
        <f t="shared" si="39"/>
        <v>1029068</v>
      </c>
      <c r="AC74" s="121">
        <f t="shared" si="31"/>
        <v>385286</v>
      </c>
      <c r="AD74" s="121">
        <f t="shared" si="32"/>
        <v>0</v>
      </c>
    </row>
    <row r="75" spans="1:30" s="136" customFormat="1" ht="13.5" customHeight="1">
      <c r="A75" s="119" t="s">
        <v>25</v>
      </c>
      <c r="B75" s="120" t="s">
        <v>360</v>
      </c>
      <c r="C75" s="119" t="s">
        <v>361</v>
      </c>
      <c r="D75" s="121">
        <f t="shared" si="27"/>
        <v>206411</v>
      </c>
      <c r="E75" s="121">
        <f t="shared" si="28"/>
        <v>206411</v>
      </c>
      <c r="F75" s="121">
        <v>0</v>
      </c>
      <c r="G75" s="121">
        <v>0</v>
      </c>
      <c r="H75" s="121">
        <v>0</v>
      </c>
      <c r="I75" s="121">
        <v>192192</v>
      </c>
      <c r="J75" s="121">
        <v>779005</v>
      </c>
      <c r="K75" s="121">
        <v>14219</v>
      </c>
      <c r="L75" s="121">
        <v>0</v>
      </c>
      <c r="M75" s="121">
        <f t="shared" si="29"/>
        <v>0</v>
      </c>
      <c r="N75" s="121">
        <f t="shared" si="30"/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 t="shared" si="33"/>
        <v>206411</v>
      </c>
      <c r="W75" s="121">
        <f t="shared" si="34"/>
        <v>206411</v>
      </c>
      <c r="X75" s="121">
        <f t="shared" si="35"/>
        <v>0</v>
      </c>
      <c r="Y75" s="121">
        <f t="shared" si="36"/>
        <v>0</v>
      </c>
      <c r="Z75" s="121">
        <f t="shared" si="37"/>
        <v>0</v>
      </c>
      <c r="AA75" s="121">
        <f t="shared" si="38"/>
        <v>192192</v>
      </c>
      <c r="AB75" s="121">
        <f t="shared" si="39"/>
        <v>779005</v>
      </c>
      <c r="AC75" s="121">
        <f t="shared" si="31"/>
        <v>14219</v>
      </c>
      <c r="AD75" s="121">
        <f t="shared" si="32"/>
        <v>0</v>
      </c>
    </row>
    <row r="76" spans="1:30" s="136" customFormat="1" ht="13.5" customHeight="1">
      <c r="A76" s="119" t="s">
        <v>25</v>
      </c>
      <c r="B76" s="120" t="s">
        <v>352</v>
      </c>
      <c r="C76" s="119" t="s">
        <v>353</v>
      </c>
      <c r="D76" s="121">
        <f t="shared" si="27"/>
        <v>0</v>
      </c>
      <c r="E76" s="121">
        <f t="shared" si="28"/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224092</v>
      </c>
      <c r="K76" s="121">
        <v>0</v>
      </c>
      <c r="L76" s="121">
        <v>0</v>
      </c>
      <c r="M76" s="121">
        <f t="shared" si="29"/>
        <v>0</v>
      </c>
      <c r="N76" s="121">
        <f t="shared" si="30"/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96504</v>
      </c>
      <c r="T76" s="121">
        <v>0</v>
      </c>
      <c r="U76" s="121">
        <v>0</v>
      </c>
      <c r="V76" s="121">
        <f t="shared" si="33"/>
        <v>0</v>
      </c>
      <c r="W76" s="121">
        <f t="shared" si="34"/>
        <v>0</v>
      </c>
      <c r="X76" s="121">
        <f t="shared" si="35"/>
        <v>0</v>
      </c>
      <c r="Y76" s="121">
        <f t="shared" si="36"/>
        <v>0</v>
      </c>
      <c r="Z76" s="121">
        <f t="shared" si="37"/>
        <v>0</v>
      </c>
      <c r="AA76" s="121">
        <f t="shared" si="38"/>
        <v>0</v>
      </c>
      <c r="AB76" s="121">
        <f t="shared" si="39"/>
        <v>320596</v>
      </c>
      <c r="AC76" s="121">
        <f t="shared" si="31"/>
        <v>0</v>
      </c>
      <c r="AD76" s="121">
        <f t="shared" si="32"/>
        <v>0</v>
      </c>
    </row>
    <row r="77" spans="1:30" s="136" customFormat="1" ht="13.5" customHeight="1">
      <c r="A77" s="119" t="s">
        <v>25</v>
      </c>
      <c r="B77" s="120" t="s">
        <v>330</v>
      </c>
      <c r="C77" s="119" t="s">
        <v>331</v>
      </c>
      <c r="D77" s="121">
        <f t="shared" si="27"/>
        <v>34043</v>
      </c>
      <c r="E77" s="121">
        <f t="shared" si="28"/>
        <v>636</v>
      </c>
      <c r="F77" s="121">
        <v>0</v>
      </c>
      <c r="G77" s="121">
        <v>0</v>
      </c>
      <c r="H77" s="121">
        <v>0</v>
      </c>
      <c r="I77" s="121">
        <v>0</v>
      </c>
      <c r="J77" s="121">
        <v>271500</v>
      </c>
      <c r="K77" s="121">
        <v>636</v>
      </c>
      <c r="L77" s="121">
        <v>33407</v>
      </c>
      <c r="M77" s="121">
        <f t="shared" si="29"/>
        <v>126030</v>
      </c>
      <c r="N77" s="121">
        <f t="shared" si="30"/>
        <v>126030</v>
      </c>
      <c r="O77" s="121">
        <v>0</v>
      </c>
      <c r="P77" s="121">
        <v>0</v>
      </c>
      <c r="Q77" s="121">
        <v>0</v>
      </c>
      <c r="R77" s="121">
        <v>126030</v>
      </c>
      <c r="S77" s="121">
        <v>502335</v>
      </c>
      <c r="T77" s="121">
        <v>0</v>
      </c>
      <c r="U77" s="121">
        <v>0</v>
      </c>
      <c r="V77" s="121">
        <f t="shared" si="33"/>
        <v>160073</v>
      </c>
      <c r="W77" s="121">
        <f t="shared" si="34"/>
        <v>126666</v>
      </c>
      <c r="X77" s="121">
        <f t="shared" si="35"/>
        <v>0</v>
      </c>
      <c r="Y77" s="121">
        <f t="shared" si="36"/>
        <v>0</v>
      </c>
      <c r="Z77" s="121">
        <f t="shared" si="37"/>
        <v>0</v>
      </c>
      <c r="AA77" s="121">
        <f t="shared" si="38"/>
        <v>126030</v>
      </c>
      <c r="AB77" s="121">
        <f t="shared" si="39"/>
        <v>773835</v>
      </c>
      <c r="AC77" s="121">
        <f t="shared" si="31"/>
        <v>636</v>
      </c>
      <c r="AD77" s="121">
        <f t="shared" si="32"/>
        <v>33407</v>
      </c>
    </row>
    <row r="78" spans="1:30" s="136" customFormat="1" ht="13.5" customHeight="1">
      <c r="A78" s="119" t="s">
        <v>25</v>
      </c>
      <c r="B78" s="120" t="s">
        <v>344</v>
      </c>
      <c r="C78" s="119" t="s">
        <v>345</v>
      </c>
      <c r="D78" s="121">
        <f t="shared" si="27"/>
        <v>745416</v>
      </c>
      <c r="E78" s="121">
        <f t="shared" si="28"/>
        <v>287106</v>
      </c>
      <c r="F78" s="121">
        <v>57676</v>
      </c>
      <c r="G78" s="121">
        <v>0</v>
      </c>
      <c r="H78" s="121">
        <v>0</v>
      </c>
      <c r="I78" s="121">
        <v>227137</v>
      </c>
      <c r="J78" s="121">
        <v>1035109</v>
      </c>
      <c r="K78" s="121">
        <v>2293</v>
      </c>
      <c r="L78" s="121">
        <v>458310</v>
      </c>
      <c r="M78" s="121">
        <f t="shared" si="29"/>
        <v>0</v>
      </c>
      <c r="N78" s="121">
        <f t="shared" si="30"/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 t="shared" si="33"/>
        <v>745416</v>
      </c>
      <c r="W78" s="121">
        <f t="shared" si="34"/>
        <v>287106</v>
      </c>
      <c r="X78" s="121">
        <f t="shared" si="35"/>
        <v>57676</v>
      </c>
      <c r="Y78" s="121">
        <f t="shared" si="36"/>
        <v>0</v>
      </c>
      <c r="Z78" s="121">
        <f t="shared" si="37"/>
        <v>0</v>
      </c>
      <c r="AA78" s="121">
        <f t="shared" si="38"/>
        <v>227137</v>
      </c>
      <c r="AB78" s="121">
        <f t="shared" si="39"/>
        <v>1035109</v>
      </c>
      <c r="AC78" s="121">
        <f t="shared" si="31"/>
        <v>2293</v>
      </c>
      <c r="AD78" s="121">
        <f t="shared" si="32"/>
        <v>458310</v>
      </c>
    </row>
    <row r="79" spans="1:30" s="136" customFormat="1" ht="13.5" customHeight="1">
      <c r="A79" s="119" t="s">
        <v>25</v>
      </c>
      <c r="B79" s="120" t="s">
        <v>346</v>
      </c>
      <c r="C79" s="119" t="s">
        <v>347</v>
      </c>
      <c r="D79" s="121">
        <f t="shared" si="27"/>
        <v>0</v>
      </c>
      <c r="E79" s="121">
        <f t="shared" si="28"/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 t="shared" si="29"/>
        <v>4870</v>
      </c>
      <c r="N79" s="121">
        <f t="shared" si="30"/>
        <v>326</v>
      </c>
      <c r="O79" s="121">
        <v>0</v>
      </c>
      <c r="P79" s="121">
        <v>0</v>
      </c>
      <c r="Q79" s="121">
        <v>0</v>
      </c>
      <c r="R79" s="121">
        <v>0</v>
      </c>
      <c r="S79" s="121">
        <v>200315</v>
      </c>
      <c r="T79" s="121">
        <v>326</v>
      </c>
      <c r="U79" s="121">
        <v>4544</v>
      </c>
      <c r="V79" s="121">
        <f t="shared" si="33"/>
        <v>4870</v>
      </c>
      <c r="W79" s="121">
        <f t="shared" si="34"/>
        <v>326</v>
      </c>
      <c r="X79" s="121">
        <f t="shared" si="35"/>
        <v>0</v>
      </c>
      <c r="Y79" s="121">
        <f t="shared" si="36"/>
        <v>0</v>
      </c>
      <c r="Z79" s="121">
        <f t="shared" si="37"/>
        <v>0</v>
      </c>
      <c r="AA79" s="121">
        <f t="shared" si="38"/>
        <v>0</v>
      </c>
      <c r="AB79" s="121">
        <f t="shared" si="39"/>
        <v>200315</v>
      </c>
      <c r="AC79" s="121">
        <f t="shared" si="31"/>
        <v>326</v>
      </c>
      <c r="AD79" s="121">
        <f t="shared" si="32"/>
        <v>4544</v>
      </c>
    </row>
    <row r="80" spans="1:30" s="136" customFormat="1" ht="13.5" customHeight="1">
      <c r="A80" s="119" t="s">
        <v>25</v>
      </c>
      <c r="B80" s="120" t="s">
        <v>452</v>
      </c>
      <c r="C80" s="119" t="s">
        <v>453</v>
      </c>
      <c r="D80" s="121">
        <f t="shared" si="27"/>
        <v>0</v>
      </c>
      <c r="E80" s="121">
        <f t="shared" si="28"/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f t="shared" si="29"/>
        <v>18344</v>
      </c>
      <c r="N80" s="121">
        <f t="shared" si="30"/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202668</v>
      </c>
      <c r="T80" s="121">
        <v>0</v>
      </c>
      <c r="U80" s="121">
        <v>18344</v>
      </c>
      <c r="V80" s="121">
        <f t="shared" si="33"/>
        <v>18344</v>
      </c>
      <c r="W80" s="121">
        <f t="shared" si="34"/>
        <v>0</v>
      </c>
      <c r="X80" s="121">
        <f t="shared" si="35"/>
        <v>0</v>
      </c>
      <c r="Y80" s="121">
        <f t="shared" si="36"/>
        <v>0</v>
      </c>
      <c r="Z80" s="121">
        <f t="shared" si="37"/>
        <v>0</v>
      </c>
      <c r="AA80" s="121">
        <f t="shared" si="38"/>
        <v>0</v>
      </c>
      <c r="AB80" s="121">
        <f t="shared" si="39"/>
        <v>202668</v>
      </c>
      <c r="AC80" s="121">
        <f t="shared" si="31"/>
        <v>0</v>
      </c>
      <c r="AD80" s="121">
        <f t="shared" si="32"/>
        <v>18344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&amp;L廃棄物処理事業経費（市区町村及び一部事務組合・広域連合の合計）【歳入】（平成27年度実績）</oddHeader>
  </headerFooter>
  <colBreaks count="2" manualBreakCount="2">
    <brk id="12" min="1" max="79" man="1"/>
    <brk id="21" min="1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8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4" sqref="A84"/>
    </sheetView>
  </sheetViews>
  <sheetFormatPr defaultColWidth="8.796875" defaultRowHeight="13.5" customHeight="1"/>
  <cols>
    <col min="1" max="1" width="10.69921875" style="49" customWidth="1"/>
    <col min="2" max="2" width="8.69921875" style="53" customWidth="1"/>
    <col min="3" max="3" width="26.69921875" style="49" customWidth="1"/>
    <col min="4" max="87" width="14.69921875" style="54" customWidth="1"/>
    <col min="88" max="16384" width="9" style="49" customWidth="1"/>
  </cols>
  <sheetData>
    <row r="1" spans="1:87" ht="17.2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275</v>
      </c>
      <c r="D7" s="140">
        <f aca="true" t="shared" si="0" ref="D7:D38">+SUM(E7,J7)</f>
        <v>12713281</v>
      </c>
      <c r="E7" s="140">
        <f aca="true" t="shared" si="1" ref="E7:E38">+SUM(F7:I7)</f>
        <v>12627453</v>
      </c>
      <c r="F7" s="140">
        <f>SUM(F$8:F$80)</f>
        <v>126256</v>
      </c>
      <c r="G7" s="140">
        <f>SUM(G$8:G$80)</f>
        <v>10154453</v>
      </c>
      <c r="H7" s="140">
        <f>SUM(H$8:H$80)</f>
        <v>2012581</v>
      </c>
      <c r="I7" s="140">
        <f>SUM(I$8:I$80)</f>
        <v>334163</v>
      </c>
      <c r="J7" s="140">
        <f>SUM(J$8:J$80)</f>
        <v>85828</v>
      </c>
      <c r="K7" s="140">
        <f>SUM(K$8:K$80)</f>
        <v>441257</v>
      </c>
      <c r="L7" s="140">
        <f aca="true" t="shared" si="2" ref="L7:L38">+SUM(M7,R7,V7,W7,AC7)</f>
        <v>85769930</v>
      </c>
      <c r="M7" s="140">
        <f aca="true" t="shared" si="3" ref="M7:M38">+SUM(N7:Q7)</f>
        <v>24014281</v>
      </c>
      <c r="N7" s="140">
        <f>SUM(N$8:N$80)</f>
        <v>8658783</v>
      </c>
      <c r="O7" s="140">
        <f>SUM(O$8:O$80)</f>
        <v>12536359</v>
      </c>
      <c r="P7" s="140">
        <f>SUM(P$8:P$80)</f>
        <v>2471930</v>
      </c>
      <c r="Q7" s="140">
        <f>SUM(Q$8:Q$80)</f>
        <v>347209</v>
      </c>
      <c r="R7" s="140">
        <f aca="true" t="shared" si="4" ref="R7:R38">+SUM(S7:U7)</f>
        <v>21746534</v>
      </c>
      <c r="S7" s="140">
        <f>SUM(S$8:S$80)</f>
        <v>4765481</v>
      </c>
      <c r="T7" s="140">
        <f>SUM(T$8:T$80)</f>
        <v>15361997</v>
      </c>
      <c r="U7" s="140">
        <f>SUM(U$8:U$80)</f>
        <v>1619056</v>
      </c>
      <c r="V7" s="140">
        <f>SUM(V$8:V$80)</f>
        <v>576258</v>
      </c>
      <c r="W7" s="140">
        <f aca="true" t="shared" si="5" ref="W7:W38">+SUM(X7:AA7)</f>
        <v>39393007</v>
      </c>
      <c r="X7" s="140">
        <f>SUM(X$8:X$80)</f>
        <v>16153765</v>
      </c>
      <c r="Y7" s="140">
        <f>SUM(Y$8:Y$80)</f>
        <v>19004529</v>
      </c>
      <c r="Z7" s="140">
        <f>SUM(Z$8:Z$80)</f>
        <v>2404281</v>
      </c>
      <c r="AA7" s="140">
        <f>SUM(AA$8:AA$80)</f>
        <v>1830432</v>
      </c>
      <c r="AB7" s="140">
        <f>SUM(AB$8:AB$80)</f>
        <v>9165302</v>
      </c>
      <c r="AC7" s="140">
        <f>SUM(AC$8:AC$80)</f>
        <v>39850</v>
      </c>
      <c r="AD7" s="140">
        <f>SUM(AD$8:AD$80)</f>
        <v>4850069</v>
      </c>
      <c r="AE7" s="140">
        <f aca="true" t="shared" si="6" ref="AE7:AE38">+SUM(D7,L7,AD7)</f>
        <v>103333280</v>
      </c>
      <c r="AF7" s="140">
        <f aca="true" t="shared" si="7" ref="AF7:AF38">+SUM(AG7,AL7)</f>
        <v>480704</v>
      </c>
      <c r="AG7" s="140">
        <f aca="true" t="shared" si="8" ref="AG7:AG38">+SUM(AH7:AK7)</f>
        <v>475358</v>
      </c>
      <c r="AH7" s="140">
        <f>SUM(AH$8:AH$80)</f>
        <v>0</v>
      </c>
      <c r="AI7" s="140">
        <f>SUM(AI$8:AI$80)</f>
        <v>475358</v>
      </c>
      <c r="AJ7" s="140">
        <f>SUM(AJ$8:AJ$80)</f>
        <v>0</v>
      </c>
      <c r="AK7" s="140">
        <f>SUM(AK$8:AK$80)</f>
        <v>0</v>
      </c>
      <c r="AL7" s="140">
        <f>SUM(AL$8:AL$80)</f>
        <v>5346</v>
      </c>
      <c r="AM7" s="140">
        <f>SUM(AM$8:AM$80)</f>
        <v>4773</v>
      </c>
      <c r="AN7" s="140">
        <f aca="true" t="shared" si="9" ref="AN7:AN38">+SUM(AO7,AT7,AX7,AY7,BE7)</f>
        <v>8064432</v>
      </c>
      <c r="AO7" s="140">
        <f aca="true" t="shared" si="10" ref="AO7:AO38">+SUM(AP7:AS7)</f>
        <v>2173572</v>
      </c>
      <c r="AP7" s="140">
        <f>SUM(AP$8:AP$80)</f>
        <v>1142574</v>
      </c>
      <c r="AQ7" s="140">
        <f>SUM(AQ$8:AQ$80)</f>
        <v>570453</v>
      </c>
      <c r="AR7" s="140">
        <f>SUM(AR$8:AR$80)</f>
        <v>291398</v>
      </c>
      <c r="AS7" s="140">
        <f>SUM(AS$8:AS$80)</f>
        <v>169147</v>
      </c>
      <c r="AT7" s="140">
        <f aca="true" t="shared" si="11" ref="AT7:AT38">+SUM(AU7:AW7)</f>
        <v>2907400</v>
      </c>
      <c r="AU7" s="140">
        <f>SUM(AU$8:AU$80)</f>
        <v>77452</v>
      </c>
      <c r="AV7" s="140">
        <f>SUM(AV$8:AV$80)</f>
        <v>2622939</v>
      </c>
      <c r="AW7" s="140">
        <f>SUM(AW$8:AW$80)</f>
        <v>207009</v>
      </c>
      <c r="AX7" s="140">
        <f>SUM(AX$8:AX$80)</f>
        <v>15111</v>
      </c>
      <c r="AY7" s="140">
        <f aca="true" t="shared" si="12" ref="AY7:AY38">+SUM(AZ7:BC7)</f>
        <v>2966967</v>
      </c>
      <c r="AZ7" s="140">
        <f>SUM(AZ$8:AZ$80)</f>
        <v>873924</v>
      </c>
      <c r="BA7" s="140">
        <f>SUM(BA$8:BA$80)</f>
        <v>1686246</v>
      </c>
      <c r="BB7" s="140">
        <f>SUM(BB$8:BB$80)</f>
        <v>193330</v>
      </c>
      <c r="BC7" s="140">
        <f>SUM(BC$8:BC$80)</f>
        <v>213467</v>
      </c>
      <c r="BD7" s="140">
        <f>SUM(BD$8:BD$80)</f>
        <v>2981098</v>
      </c>
      <c r="BE7" s="140">
        <f>SUM(BE$8:BE$80)</f>
        <v>1382</v>
      </c>
      <c r="BF7" s="140">
        <f>SUM(BF$8:BF$80)</f>
        <v>785751</v>
      </c>
      <c r="BG7" s="140">
        <f aca="true" t="shared" si="13" ref="BG7:BG38">+SUM(BF7,AN7,AF7)</f>
        <v>9330887</v>
      </c>
      <c r="BH7" s="140">
        <f aca="true" t="shared" si="14" ref="BH7:CI7">SUM(D7,AF7)</f>
        <v>13193985</v>
      </c>
      <c r="BI7" s="140">
        <f t="shared" si="14"/>
        <v>13102811</v>
      </c>
      <c r="BJ7" s="140">
        <f t="shared" si="14"/>
        <v>126256</v>
      </c>
      <c r="BK7" s="140">
        <f t="shared" si="14"/>
        <v>10629811</v>
      </c>
      <c r="BL7" s="140">
        <f t="shared" si="14"/>
        <v>2012581</v>
      </c>
      <c r="BM7" s="140">
        <f t="shared" si="14"/>
        <v>334163</v>
      </c>
      <c r="BN7" s="140">
        <f t="shared" si="14"/>
        <v>91174</v>
      </c>
      <c r="BO7" s="140">
        <f t="shared" si="14"/>
        <v>446030</v>
      </c>
      <c r="BP7" s="140">
        <f t="shared" si="14"/>
        <v>93834362</v>
      </c>
      <c r="BQ7" s="140">
        <f t="shared" si="14"/>
        <v>26187853</v>
      </c>
      <c r="BR7" s="140">
        <f t="shared" si="14"/>
        <v>9801357</v>
      </c>
      <c r="BS7" s="140">
        <f t="shared" si="14"/>
        <v>13106812</v>
      </c>
      <c r="BT7" s="140">
        <f t="shared" si="14"/>
        <v>2763328</v>
      </c>
      <c r="BU7" s="140">
        <f t="shared" si="14"/>
        <v>516356</v>
      </c>
      <c r="BV7" s="140">
        <f t="shared" si="14"/>
        <v>24653934</v>
      </c>
      <c r="BW7" s="140">
        <f t="shared" si="14"/>
        <v>4842933</v>
      </c>
      <c r="BX7" s="140">
        <f t="shared" si="14"/>
        <v>17984936</v>
      </c>
      <c r="BY7" s="140">
        <f t="shared" si="14"/>
        <v>1826065</v>
      </c>
      <c r="BZ7" s="140">
        <f t="shared" si="14"/>
        <v>591369</v>
      </c>
      <c r="CA7" s="140">
        <f t="shared" si="14"/>
        <v>42359974</v>
      </c>
      <c r="CB7" s="140">
        <f t="shared" si="14"/>
        <v>17027689</v>
      </c>
      <c r="CC7" s="140">
        <f t="shared" si="14"/>
        <v>20690775</v>
      </c>
      <c r="CD7" s="140">
        <f t="shared" si="14"/>
        <v>2597611</v>
      </c>
      <c r="CE7" s="140">
        <f t="shared" si="14"/>
        <v>2043899</v>
      </c>
      <c r="CF7" s="140">
        <f t="shared" si="14"/>
        <v>12146400</v>
      </c>
      <c r="CG7" s="140">
        <f t="shared" si="14"/>
        <v>41232</v>
      </c>
      <c r="CH7" s="140">
        <f t="shared" si="14"/>
        <v>5635820</v>
      </c>
      <c r="CI7" s="140">
        <f t="shared" si="14"/>
        <v>112664167</v>
      </c>
    </row>
    <row r="8" spans="1:87" s="136" customFormat="1" ht="13.5" customHeight="1">
      <c r="A8" s="119" t="s">
        <v>25</v>
      </c>
      <c r="B8" s="120" t="s">
        <v>324</v>
      </c>
      <c r="C8" s="119" t="s">
        <v>325</v>
      </c>
      <c r="D8" s="121">
        <f t="shared" si="0"/>
        <v>433401</v>
      </c>
      <c r="E8" s="121">
        <f t="shared" si="1"/>
        <v>408848</v>
      </c>
      <c r="F8" s="121">
        <v>0</v>
      </c>
      <c r="G8" s="121">
        <v>273941</v>
      </c>
      <c r="H8" s="121">
        <v>134907</v>
      </c>
      <c r="I8" s="121">
        <v>0</v>
      </c>
      <c r="J8" s="121">
        <v>24553</v>
      </c>
      <c r="K8" s="121">
        <v>0</v>
      </c>
      <c r="L8" s="121">
        <f t="shared" si="2"/>
        <v>27409811</v>
      </c>
      <c r="M8" s="121">
        <f t="shared" si="3"/>
        <v>11771730</v>
      </c>
      <c r="N8" s="121">
        <v>3591464</v>
      </c>
      <c r="O8" s="121">
        <v>7455197</v>
      </c>
      <c r="P8" s="121">
        <v>650703</v>
      </c>
      <c r="Q8" s="121">
        <v>74366</v>
      </c>
      <c r="R8" s="121">
        <f t="shared" si="4"/>
        <v>9351143</v>
      </c>
      <c r="S8" s="121">
        <v>3845594</v>
      </c>
      <c r="T8" s="121">
        <v>5046778</v>
      </c>
      <c r="U8" s="121">
        <v>458771</v>
      </c>
      <c r="V8" s="121">
        <v>73679</v>
      </c>
      <c r="W8" s="121">
        <f t="shared" si="5"/>
        <v>6202087</v>
      </c>
      <c r="X8" s="121">
        <v>3044826</v>
      </c>
      <c r="Y8" s="121">
        <v>3115141</v>
      </c>
      <c r="Z8" s="121">
        <v>42120</v>
      </c>
      <c r="AA8" s="121">
        <v>0</v>
      </c>
      <c r="AB8" s="121">
        <v>0</v>
      </c>
      <c r="AC8" s="121">
        <v>11172</v>
      </c>
      <c r="AD8" s="121">
        <v>759258</v>
      </c>
      <c r="AE8" s="121">
        <f t="shared" si="6"/>
        <v>28602470</v>
      </c>
      <c r="AF8" s="121">
        <f t="shared" si="7"/>
        <v>0</v>
      </c>
      <c r="AG8" s="121">
        <f t="shared" si="8"/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 t="shared" si="9"/>
        <v>1076044</v>
      </c>
      <c r="AO8" s="121">
        <f t="shared" si="10"/>
        <v>880753</v>
      </c>
      <c r="AP8" s="121">
        <v>209514</v>
      </c>
      <c r="AQ8" s="121">
        <v>514923</v>
      </c>
      <c r="AR8" s="121">
        <v>0</v>
      </c>
      <c r="AS8" s="121">
        <v>156316</v>
      </c>
      <c r="AT8" s="121">
        <f t="shared" si="11"/>
        <v>102489</v>
      </c>
      <c r="AU8" s="121">
        <v>21753</v>
      </c>
      <c r="AV8" s="121">
        <v>0</v>
      </c>
      <c r="AW8" s="121">
        <v>80736</v>
      </c>
      <c r="AX8" s="121">
        <v>9203</v>
      </c>
      <c r="AY8" s="121">
        <f t="shared" si="12"/>
        <v>83599</v>
      </c>
      <c r="AZ8" s="121">
        <v>0</v>
      </c>
      <c r="BA8" s="121">
        <v>0</v>
      </c>
      <c r="BB8" s="121">
        <v>83599</v>
      </c>
      <c r="BC8" s="121">
        <v>0</v>
      </c>
      <c r="BD8" s="121">
        <v>0</v>
      </c>
      <c r="BE8" s="121">
        <v>0</v>
      </c>
      <c r="BF8" s="121">
        <v>68764</v>
      </c>
      <c r="BG8" s="121">
        <f t="shared" si="13"/>
        <v>1144808</v>
      </c>
      <c r="BH8" s="121">
        <f aca="true" t="shared" si="15" ref="BH8:BH39">SUM(D8,AF8)</f>
        <v>433401</v>
      </c>
      <c r="BI8" s="121">
        <f aca="true" t="shared" si="16" ref="BI8:BI39">SUM(E8,AG8)</f>
        <v>408848</v>
      </c>
      <c r="BJ8" s="121">
        <f aca="true" t="shared" si="17" ref="BJ8:BJ39">SUM(F8,AH8)</f>
        <v>0</v>
      </c>
      <c r="BK8" s="121">
        <f aca="true" t="shared" si="18" ref="BK8:BK39">SUM(G8,AI8)</f>
        <v>273941</v>
      </c>
      <c r="BL8" s="121">
        <f aca="true" t="shared" si="19" ref="BL8:BL39">SUM(H8,AJ8)</f>
        <v>134907</v>
      </c>
      <c r="BM8" s="121">
        <f aca="true" t="shared" si="20" ref="BM8:BM39">SUM(I8,AK8)</f>
        <v>0</v>
      </c>
      <c r="BN8" s="121">
        <f aca="true" t="shared" si="21" ref="BN8:BN39">SUM(J8,AL8)</f>
        <v>24553</v>
      </c>
      <c r="BO8" s="121">
        <f aca="true" t="shared" si="22" ref="BO8:BO39">SUM(K8,AM8)</f>
        <v>0</v>
      </c>
      <c r="BP8" s="121">
        <f aca="true" t="shared" si="23" ref="BP8:BP39">SUM(L8,AN8)</f>
        <v>28485855</v>
      </c>
      <c r="BQ8" s="121">
        <f aca="true" t="shared" si="24" ref="BQ8:BQ39">SUM(M8,AO8)</f>
        <v>12652483</v>
      </c>
      <c r="BR8" s="121">
        <f aca="true" t="shared" si="25" ref="BR8:BR39">SUM(N8,AP8)</f>
        <v>3800978</v>
      </c>
      <c r="BS8" s="121">
        <f aca="true" t="shared" si="26" ref="BS8:BS39">SUM(O8,AQ8)</f>
        <v>7970120</v>
      </c>
      <c r="BT8" s="121">
        <f aca="true" t="shared" si="27" ref="BT8:BT39">SUM(P8,AR8)</f>
        <v>650703</v>
      </c>
      <c r="BU8" s="121">
        <f aca="true" t="shared" si="28" ref="BU8:BU39">SUM(Q8,AS8)</f>
        <v>230682</v>
      </c>
      <c r="BV8" s="121">
        <f aca="true" t="shared" si="29" ref="BV8:BV39">SUM(R8,AT8)</f>
        <v>9453632</v>
      </c>
      <c r="BW8" s="121">
        <f aca="true" t="shared" si="30" ref="BW8:BW39">SUM(S8,AU8)</f>
        <v>3867347</v>
      </c>
      <c r="BX8" s="121">
        <f aca="true" t="shared" si="31" ref="BX8:BX39">SUM(T8,AV8)</f>
        <v>5046778</v>
      </c>
      <c r="BY8" s="121">
        <f aca="true" t="shared" si="32" ref="BY8:BY39">SUM(U8,AW8)</f>
        <v>539507</v>
      </c>
      <c r="BZ8" s="121">
        <f aca="true" t="shared" si="33" ref="BZ8:BZ39">SUM(V8,AX8)</f>
        <v>82882</v>
      </c>
      <c r="CA8" s="121">
        <f aca="true" t="shared" si="34" ref="CA8:CA39">SUM(W8,AY8)</f>
        <v>6285686</v>
      </c>
      <c r="CB8" s="121">
        <f aca="true" t="shared" si="35" ref="CB8:CB39">SUM(X8,AZ8)</f>
        <v>3044826</v>
      </c>
      <c r="CC8" s="121">
        <f aca="true" t="shared" si="36" ref="CC8:CC39">SUM(Y8,BA8)</f>
        <v>3115141</v>
      </c>
      <c r="CD8" s="121">
        <f aca="true" t="shared" si="37" ref="CD8:CD39">SUM(Z8,BB8)</f>
        <v>125719</v>
      </c>
      <c r="CE8" s="121">
        <f aca="true" t="shared" si="38" ref="CE8:CE39">SUM(AA8,BC8)</f>
        <v>0</v>
      </c>
      <c r="CF8" s="121">
        <f aca="true" t="shared" si="39" ref="CF8:CF39">SUM(AB8,BD8)</f>
        <v>0</v>
      </c>
      <c r="CG8" s="121">
        <f aca="true" t="shared" si="40" ref="CG8:CG39">SUM(AC8,BE8)</f>
        <v>11172</v>
      </c>
      <c r="CH8" s="121">
        <f aca="true" t="shared" si="41" ref="CH8:CH39">SUM(AD8,BF8)</f>
        <v>828022</v>
      </c>
      <c r="CI8" s="121">
        <f aca="true" t="shared" si="42" ref="CI8:CI39">SUM(AE8,BG8)</f>
        <v>29747278</v>
      </c>
    </row>
    <row r="9" spans="1:87" s="136" customFormat="1" ht="13.5" customHeight="1">
      <c r="A9" s="119" t="s">
        <v>25</v>
      </c>
      <c r="B9" s="120" t="s">
        <v>326</v>
      </c>
      <c r="C9" s="119" t="s">
        <v>327</v>
      </c>
      <c r="D9" s="121">
        <f t="shared" si="0"/>
        <v>839068</v>
      </c>
      <c r="E9" s="121">
        <f t="shared" si="1"/>
        <v>821049</v>
      </c>
      <c r="F9" s="121">
        <v>1852</v>
      </c>
      <c r="G9" s="121">
        <v>808579</v>
      </c>
      <c r="H9" s="121">
        <v>10618</v>
      </c>
      <c r="I9" s="121">
        <v>0</v>
      </c>
      <c r="J9" s="121">
        <v>18019</v>
      </c>
      <c r="K9" s="121">
        <v>0</v>
      </c>
      <c r="L9" s="121">
        <f t="shared" si="2"/>
        <v>4230133</v>
      </c>
      <c r="M9" s="121">
        <f t="shared" si="3"/>
        <v>1671321</v>
      </c>
      <c r="N9" s="121">
        <v>517582</v>
      </c>
      <c r="O9" s="121">
        <v>695679</v>
      </c>
      <c r="P9" s="121">
        <v>400521</v>
      </c>
      <c r="Q9" s="121">
        <v>57539</v>
      </c>
      <c r="R9" s="121">
        <f t="shared" si="4"/>
        <v>755422</v>
      </c>
      <c r="S9" s="121">
        <v>175090</v>
      </c>
      <c r="T9" s="121">
        <v>501890</v>
      </c>
      <c r="U9" s="121">
        <v>78442</v>
      </c>
      <c r="V9" s="121">
        <v>32255</v>
      </c>
      <c r="W9" s="121">
        <f t="shared" si="5"/>
        <v>1771135</v>
      </c>
      <c r="X9" s="121">
        <v>262085</v>
      </c>
      <c r="Y9" s="121">
        <v>176250</v>
      </c>
      <c r="Z9" s="121">
        <v>0</v>
      </c>
      <c r="AA9" s="121">
        <v>1332800</v>
      </c>
      <c r="AB9" s="121">
        <v>0</v>
      </c>
      <c r="AC9" s="121">
        <v>0</v>
      </c>
      <c r="AD9" s="121">
        <v>0</v>
      </c>
      <c r="AE9" s="121">
        <f t="shared" si="6"/>
        <v>5069201</v>
      </c>
      <c r="AF9" s="121">
        <f t="shared" si="7"/>
        <v>19797</v>
      </c>
      <c r="AG9" s="121">
        <f t="shared" si="8"/>
        <v>19797</v>
      </c>
      <c r="AH9" s="121">
        <v>0</v>
      </c>
      <c r="AI9" s="121">
        <v>19797</v>
      </c>
      <c r="AJ9" s="121">
        <v>0</v>
      </c>
      <c r="AK9" s="121">
        <v>0</v>
      </c>
      <c r="AL9" s="121">
        <v>0</v>
      </c>
      <c r="AM9" s="121">
        <v>0</v>
      </c>
      <c r="AN9" s="121">
        <f t="shared" si="9"/>
        <v>225697</v>
      </c>
      <c r="AO9" s="121">
        <f t="shared" si="10"/>
        <v>58661</v>
      </c>
      <c r="AP9" s="121">
        <v>35509</v>
      </c>
      <c r="AQ9" s="121">
        <v>0</v>
      </c>
      <c r="AR9" s="121">
        <v>23152</v>
      </c>
      <c r="AS9" s="121">
        <v>0</v>
      </c>
      <c r="AT9" s="121">
        <f t="shared" si="11"/>
        <v>167036</v>
      </c>
      <c r="AU9" s="121">
        <v>0</v>
      </c>
      <c r="AV9" s="121">
        <v>167036</v>
      </c>
      <c r="AW9" s="121">
        <v>0</v>
      </c>
      <c r="AX9" s="121">
        <v>0</v>
      </c>
      <c r="AY9" s="121">
        <f t="shared" si="12"/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 t="shared" si="13"/>
        <v>245494</v>
      </c>
      <c r="BH9" s="121">
        <f t="shared" si="15"/>
        <v>858865</v>
      </c>
      <c r="BI9" s="121">
        <f t="shared" si="16"/>
        <v>840846</v>
      </c>
      <c r="BJ9" s="121">
        <f t="shared" si="17"/>
        <v>1852</v>
      </c>
      <c r="BK9" s="121">
        <f t="shared" si="18"/>
        <v>828376</v>
      </c>
      <c r="BL9" s="121">
        <f t="shared" si="19"/>
        <v>10618</v>
      </c>
      <c r="BM9" s="121">
        <f t="shared" si="20"/>
        <v>0</v>
      </c>
      <c r="BN9" s="121">
        <f t="shared" si="21"/>
        <v>18019</v>
      </c>
      <c r="BO9" s="121">
        <f t="shared" si="22"/>
        <v>0</v>
      </c>
      <c r="BP9" s="121">
        <f t="shared" si="23"/>
        <v>4455830</v>
      </c>
      <c r="BQ9" s="121">
        <f t="shared" si="24"/>
        <v>1729982</v>
      </c>
      <c r="BR9" s="121">
        <f t="shared" si="25"/>
        <v>553091</v>
      </c>
      <c r="BS9" s="121">
        <f t="shared" si="26"/>
        <v>695679</v>
      </c>
      <c r="BT9" s="121">
        <f t="shared" si="27"/>
        <v>423673</v>
      </c>
      <c r="BU9" s="121">
        <f t="shared" si="28"/>
        <v>57539</v>
      </c>
      <c r="BV9" s="121">
        <f t="shared" si="29"/>
        <v>922458</v>
      </c>
      <c r="BW9" s="121">
        <f t="shared" si="30"/>
        <v>175090</v>
      </c>
      <c r="BX9" s="121">
        <f t="shared" si="31"/>
        <v>668926</v>
      </c>
      <c r="BY9" s="121">
        <f t="shared" si="32"/>
        <v>78442</v>
      </c>
      <c r="BZ9" s="121">
        <f t="shared" si="33"/>
        <v>32255</v>
      </c>
      <c r="CA9" s="121">
        <f t="shared" si="34"/>
        <v>1771135</v>
      </c>
      <c r="CB9" s="121">
        <f t="shared" si="35"/>
        <v>262085</v>
      </c>
      <c r="CC9" s="121">
        <f t="shared" si="36"/>
        <v>176250</v>
      </c>
      <c r="CD9" s="121">
        <f t="shared" si="37"/>
        <v>0</v>
      </c>
      <c r="CE9" s="121">
        <f t="shared" si="38"/>
        <v>1332800</v>
      </c>
      <c r="CF9" s="121">
        <f t="shared" si="39"/>
        <v>0</v>
      </c>
      <c r="CG9" s="121">
        <f t="shared" si="40"/>
        <v>0</v>
      </c>
      <c r="CH9" s="121">
        <f t="shared" si="41"/>
        <v>0</v>
      </c>
      <c r="CI9" s="121">
        <f t="shared" si="42"/>
        <v>5314695</v>
      </c>
    </row>
    <row r="10" spans="1:87" s="136" customFormat="1" ht="13.5" customHeight="1">
      <c r="A10" s="119" t="s">
        <v>25</v>
      </c>
      <c r="B10" s="120" t="s">
        <v>336</v>
      </c>
      <c r="C10" s="119" t="s">
        <v>337</v>
      </c>
      <c r="D10" s="121">
        <f t="shared" si="0"/>
        <v>0</v>
      </c>
      <c r="E10" s="121">
        <f t="shared" si="1"/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 t="shared" si="2"/>
        <v>3522539</v>
      </c>
      <c r="M10" s="121">
        <f t="shared" si="3"/>
        <v>1157050</v>
      </c>
      <c r="N10" s="121">
        <v>173543</v>
      </c>
      <c r="O10" s="121">
        <v>667457</v>
      </c>
      <c r="P10" s="121">
        <v>286190</v>
      </c>
      <c r="Q10" s="121">
        <v>29860</v>
      </c>
      <c r="R10" s="121">
        <f t="shared" si="4"/>
        <v>726811</v>
      </c>
      <c r="S10" s="121">
        <v>75122</v>
      </c>
      <c r="T10" s="121">
        <v>589769</v>
      </c>
      <c r="U10" s="121">
        <v>61920</v>
      </c>
      <c r="V10" s="121">
        <v>2894</v>
      </c>
      <c r="W10" s="121">
        <f t="shared" si="5"/>
        <v>1635784</v>
      </c>
      <c r="X10" s="121">
        <v>321424</v>
      </c>
      <c r="Y10" s="121">
        <v>1284442</v>
      </c>
      <c r="Z10" s="121">
        <v>29918</v>
      </c>
      <c r="AA10" s="121">
        <v>0</v>
      </c>
      <c r="AB10" s="121">
        <v>0</v>
      </c>
      <c r="AC10" s="121">
        <v>0</v>
      </c>
      <c r="AD10" s="121">
        <v>184748</v>
      </c>
      <c r="AE10" s="121">
        <f t="shared" si="6"/>
        <v>3707287</v>
      </c>
      <c r="AF10" s="121">
        <f t="shared" si="7"/>
        <v>0</v>
      </c>
      <c r="AG10" s="121">
        <f t="shared" si="8"/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 t="shared" si="9"/>
        <v>342893</v>
      </c>
      <c r="AO10" s="121">
        <f t="shared" si="10"/>
        <v>100046</v>
      </c>
      <c r="AP10" s="121">
        <v>16674</v>
      </c>
      <c r="AQ10" s="121">
        <v>0</v>
      </c>
      <c r="AR10" s="121">
        <v>83372</v>
      </c>
      <c r="AS10" s="121">
        <v>0</v>
      </c>
      <c r="AT10" s="121">
        <f t="shared" si="11"/>
        <v>228863</v>
      </c>
      <c r="AU10" s="121">
        <v>6291</v>
      </c>
      <c r="AV10" s="121">
        <v>222572</v>
      </c>
      <c r="AW10" s="121">
        <v>0</v>
      </c>
      <c r="AX10" s="121">
        <v>0</v>
      </c>
      <c r="AY10" s="121">
        <f t="shared" si="12"/>
        <v>13984</v>
      </c>
      <c r="AZ10" s="121">
        <v>0</v>
      </c>
      <c r="BA10" s="121">
        <v>13984</v>
      </c>
      <c r="BB10" s="121">
        <v>0</v>
      </c>
      <c r="BC10" s="121">
        <v>0</v>
      </c>
      <c r="BD10" s="121">
        <v>0</v>
      </c>
      <c r="BE10" s="121">
        <v>0</v>
      </c>
      <c r="BF10" s="121">
        <v>7341</v>
      </c>
      <c r="BG10" s="121">
        <f t="shared" si="13"/>
        <v>350234</v>
      </c>
      <c r="BH10" s="121">
        <f t="shared" si="15"/>
        <v>0</v>
      </c>
      <c r="BI10" s="121">
        <f t="shared" si="16"/>
        <v>0</v>
      </c>
      <c r="BJ10" s="121">
        <f t="shared" si="17"/>
        <v>0</v>
      </c>
      <c r="BK10" s="121">
        <f t="shared" si="18"/>
        <v>0</v>
      </c>
      <c r="BL10" s="121">
        <f t="shared" si="19"/>
        <v>0</v>
      </c>
      <c r="BM10" s="121">
        <f t="shared" si="20"/>
        <v>0</v>
      </c>
      <c r="BN10" s="121">
        <f t="shared" si="21"/>
        <v>0</v>
      </c>
      <c r="BO10" s="121">
        <f t="shared" si="22"/>
        <v>0</v>
      </c>
      <c r="BP10" s="121">
        <f t="shared" si="23"/>
        <v>3865432</v>
      </c>
      <c r="BQ10" s="121">
        <f t="shared" si="24"/>
        <v>1257096</v>
      </c>
      <c r="BR10" s="121">
        <f t="shared" si="25"/>
        <v>190217</v>
      </c>
      <c r="BS10" s="121">
        <f t="shared" si="26"/>
        <v>667457</v>
      </c>
      <c r="BT10" s="121">
        <f t="shared" si="27"/>
        <v>369562</v>
      </c>
      <c r="BU10" s="121">
        <f t="shared" si="28"/>
        <v>29860</v>
      </c>
      <c r="BV10" s="121">
        <f t="shared" si="29"/>
        <v>955674</v>
      </c>
      <c r="BW10" s="121">
        <f t="shared" si="30"/>
        <v>81413</v>
      </c>
      <c r="BX10" s="121">
        <f t="shared" si="31"/>
        <v>812341</v>
      </c>
      <c r="BY10" s="121">
        <f t="shared" si="32"/>
        <v>61920</v>
      </c>
      <c r="BZ10" s="121">
        <f t="shared" si="33"/>
        <v>2894</v>
      </c>
      <c r="CA10" s="121">
        <f t="shared" si="34"/>
        <v>1649768</v>
      </c>
      <c r="CB10" s="121">
        <f t="shared" si="35"/>
        <v>321424</v>
      </c>
      <c r="CC10" s="121">
        <f t="shared" si="36"/>
        <v>1298426</v>
      </c>
      <c r="CD10" s="121">
        <f t="shared" si="37"/>
        <v>29918</v>
      </c>
      <c r="CE10" s="121">
        <f t="shared" si="38"/>
        <v>0</v>
      </c>
      <c r="CF10" s="121">
        <f t="shared" si="39"/>
        <v>0</v>
      </c>
      <c r="CG10" s="121">
        <f t="shared" si="40"/>
        <v>0</v>
      </c>
      <c r="CH10" s="121">
        <f t="shared" si="41"/>
        <v>192089</v>
      </c>
      <c r="CI10" s="121">
        <f t="shared" si="42"/>
        <v>4057521</v>
      </c>
    </row>
    <row r="11" spans="1:87" s="136" customFormat="1" ht="13.5" customHeight="1">
      <c r="A11" s="119" t="s">
        <v>25</v>
      </c>
      <c r="B11" s="120" t="s">
        <v>442</v>
      </c>
      <c r="C11" s="119" t="s">
        <v>443</v>
      </c>
      <c r="D11" s="121">
        <f t="shared" si="0"/>
        <v>2870288</v>
      </c>
      <c r="E11" s="121">
        <f t="shared" si="1"/>
        <v>2870288</v>
      </c>
      <c r="F11" s="121">
        <v>0</v>
      </c>
      <c r="G11" s="121">
        <v>2621092</v>
      </c>
      <c r="H11" s="121">
        <v>111990</v>
      </c>
      <c r="I11" s="121">
        <v>137206</v>
      </c>
      <c r="J11" s="121">
        <v>0</v>
      </c>
      <c r="K11" s="121">
        <v>0</v>
      </c>
      <c r="L11" s="121">
        <f t="shared" si="2"/>
        <v>2886907</v>
      </c>
      <c r="M11" s="121">
        <f t="shared" si="3"/>
        <v>877876</v>
      </c>
      <c r="N11" s="121">
        <v>172941</v>
      </c>
      <c r="O11" s="121">
        <v>575227</v>
      </c>
      <c r="P11" s="121">
        <v>129708</v>
      </c>
      <c r="Q11" s="121">
        <v>0</v>
      </c>
      <c r="R11" s="121">
        <f t="shared" si="4"/>
        <v>571590</v>
      </c>
      <c r="S11" s="121">
        <v>35151</v>
      </c>
      <c r="T11" s="121">
        <v>245727</v>
      </c>
      <c r="U11" s="121">
        <v>290712</v>
      </c>
      <c r="V11" s="121">
        <v>12616</v>
      </c>
      <c r="W11" s="121">
        <f t="shared" si="5"/>
        <v>1424825</v>
      </c>
      <c r="X11" s="121">
        <v>738222</v>
      </c>
      <c r="Y11" s="121">
        <v>597898</v>
      </c>
      <c r="Z11" s="121">
        <v>42636</v>
      </c>
      <c r="AA11" s="121">
        <v>46069</v>
      </c>
      <c r="AB11" s="121">
        <v>0</v>
      </c>
      <c r="AC11" s="121">
        <v>0</v>
      </c>
      <c r="AD11" s="121">
        <v>0</v>
      </c>
      <c r="AE11" s="121">
        <f t="shared" si="6"/>
        <v>5757195</v>
      </c>
      <c r="AF11" s="121">
        <f t="shared" si="7"/>
        <v>0</v>
      </c>
      <c r="AG11" s="121">
        <f t="shared" si="8"/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 t="shared" si="9"/>
        <v>222073</v>
      </c>
      <c r="AO11" s="121">
        <f t="shared" si="10"/>
        <v>23837</v>
      </c>
      <c r="AP11" s="121">
        <v>23837</v>
      </c>
      <c r="AQ11" s="121">
        <v>0</v>
      </c>
      <c r="AR11" s="121">
        <v>0</v>
      </c>
      <c r="AS11" s="121">
        <v>0</v>
      </c>
      <c r="AT11" s="121">
        <f t="shared" si="11"/>
        <v>120893</v>
      </c>
      <c r="AU11" s="121">
        <v>0</v>
      </c>
      <c r="AV11" s="121">
        <v>767</v>
      </c>
      <c r="AW11" s="121">
        <v>120126</v>
      </c>
      <c r="AX11" s="121">
        <v>0</v>
      </c>
      <c r="AY11" s="121">
        <f t="shared" si="12"/>
        <v>77343</v>
      </c>
      <c r="AZ11" s="121">
        <v>0</v>
      </c>
      <c r="BA11" s="121">
        <v>0</v>
      </c>
      <c r="BB11" s="121">
        <v>77343</v>
      </c>
      <c r="BC11" s="121">
        <v>0</v>
      </c>
      <c r="BD11" s="121">
        <v>0</v>
      </c>
      <c r="BE11" s="121">
        <v>0</v>
      </c>
      <c r="BF11" s="121">
        <v>158</v>
      </c>
      <c r="BG11" s="121">
        <f t="shared" si="13"/>
        <v>222231</v>
      </c>
      <c r="BH11" s="121">
        <f t="shared" si="15"/>
        <v>2870288</v>
      </c>
      <c r="BI11" s="121">
        <f t="shared" si="16"/>
        <v>2870288</v>
      </c>
      <c r="BJ11" s="121">
        <f t="shared" si="17"/>
        <v>0</v>
      </c>
      <c r="BK11" s="121">
        <f t="shared" si="18"/>
        <v>2621092</v>
      </c>
      <c r="BL11" s="121">
        <f t="shared" si="19"/>
        <v>111990</v>
      </c>
      <c r="BM11" s="121">
        <f t="shared" si="20"/>
        <v>137206</v>
      </c>
      <c r="BN11" s="121">
        <f t="shared" si="21"/>
        <v>0</v>
      </c>
      <c r="BO11" s="121">
        <f t="shared" si="22"/>
        <v>0</v>
      </c>
      <c r="BP11" s="121">
        <f t="shared" si="23"/>
        <v>3108980</v>
      </c>
      <c r="BQ11" s="121">
        <f t="shared" si="24"/>
        <v>901713</v>
      </c>
      <c r="BR11" s="121">
        <f t="shared" si="25"/>
        <v>196778</v>
      </c>
      <c r="BS11" s="121">
        <f t="shared" si="26"/>
        <v>575227</v>
      </c>
      <c r="BT11" s="121">
        <f t="shared" si="27"/>
        <v>129708</v>
      </c>
      <c r="BU11" s="121">
        <f t="shared" si="28"/>
        <v>0</v>
      </c>
      <c r="BV11" s="121">
        <f t="shared" si="29"/>
        <v>692483</v>
      </c>
      <c r="BW11" s="121">
        <f t="shared" si="30"/>
        <v>35151</v>
      </c>
      <c r="BX11" s="121">
        <f t="shared" si="31"/>
        <v>246494</v>
      </c>
      <c r="BY11" s="121">
        <f t="shared" si="32"/>
        <v>410838</v>
      </c>
      <c r="BZ11" s="121">
        <f t="shared" si="33"/>
        <v>12616</v>
      </c>
      <c r="CA11" s="121">
        <f t="shared" si="34"/>
        <v>1502168</v>
      </c>
      <c r="CB11" s="121">
        <f t="shared" si="35"/>
        <v>738222</v>
      </c>
      <c r="CC11" s="121">
        <f t="shared" si="36"/>
        <v>597898</v>
      </c>
      <c r="CD11" s="121">
        <f t="shared" si="37"/>
        <v>119979</v>
      </c>
      <c r="CE11" s="121">
        <f t="shared" si="38"/>
        <v>46069</v>
      </c>
      <c r="CF11" s="121">
        <f t="shared" si="39"/>
        <v>0</v>
      </c>
      <c r="CG11" s="121">
        <f t="shared" si="40"/>
        <v>0</v>
      </c>
      <c r="CH11" s="121">
        <f t="shared" si="41"/>
        <v>158</v>
      </c>
      <c r="CI11" s="121">
        <f t="shared" si="42"/>
        <v>5979426</v>
      </c>
    </row>
    <row r="12" spans="1:87" s="136" customFormat="1" ht="13.5" customHeight="1">
      <c r="A12" s="119" t="s">
        <v>25</v>
      </c>
      <c r="B12" s="120" t="s">
        <v>354</v>
      </c>
      <c r="C12" s="119" t="s">
        <v>355</v>
      </c>
      <c r="D12" s="121">
        <f t="shared" si="0"/>
        <v>0</v>
      </c>
      <c r="E12" s="121">
        <f t="shared" si="1"/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 t="shared" si="2"/>
        <v>448644</v>
      </c>
      <c r="M12" s="121">
        <f t="shared" si="3"/>
        <v>159322</v>
      </c>
      <c r="N12" s="121">
        <v>39201</v>
      </c>
      <c r="O12" s="121">
        <v>120121</v>
      </c>
      <c r="P12" s="121">
        <v>0</v>
      </c>
      <c r="Q12" s="121">
        <v>0</v>
      </c>
      <c r="R12" s="121">
        <f t="shared" si="4"/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 t="shared" si="5"/>
        <v>289322</v>
      </c>
      <c r="X12" s="121">
        <v>269192</v>
      </c>
      <c r="Y12" s="121">
        <v>20130</v>
      </c>
      <c r="Z12" s="121">
        <v>0</v>
      </c>
      <c r="AA12" s="121">
        <v>0</v>
      </c>
      <c r="AB12" s="121">
        <v>223215</v>
      </c>
      <c r="AC12" s="121">
        <v>0</v>
      </c>
      <c r="AD12" s="121">
        <v>35794</v>
      </c>
      <c r="AE12" s="121">
        <f t="shared" si="6"/>
        <v>484438</v>
      </c>
      <c r="AF12" s="121">
        <f t="shared" si="7"/>
        <v>0</v>
      </c>
      <c r="AG12" s="121">
        <f t="shared" si="8"/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 t="shared" si="9"/>
        <v>264284</v>
      </c>
      <c r="AO12" s="121">
        <f t="shared" si="10"/>
        <v>58312</v>
      </c>
      <c r="AP12" s="121">
        <v>19906</v>
      </c>
      <c r="AQ12" s="121">
        <v>0</v>
      </c>
      <c r="AR12" s="121">
        <v>38406</v>
      </c>
      <c r="AS12" s="121">
        <v>0</v>
      </c>
      <c r="AT12" s="121">
        <f t="shared" si="11"/>
        <v>134040</v>
      </c>
      <c r="AU12" s="121">
        <v>0</v>
      </c>
      <c r="AV12" s="121">
        <v>134040</v>
      </c>
      <c r="AW12" s="121">
        <v>0</v>
      </c>
      <c r="AX12" s="121">
        <v>0</v>
      </c>
      <c r="AY12" s="121">
        <f t="shared" si="12"/>
        <v>71932</v>
      </c>
      <c r="AZ12" s="121">
        <v>51465</v>
      </c>
      <c r="BA12" s="121">
        <v>20467</v>
      </c>
      <c r="BB12" s="121">
        <v>0</v>
      </c>
      <c r="BC12" s="121">
        <v>0</v>
      </c>
      <c r="BD12" s="121">
        <v>0</v>
      </c>
      <c r="BE12" s="121">
        <v>0</v>
      </c>
      <c r="BF12" s="121">
        <v>350</v>
      </c>
      <c r="BG12" s="121">
        <f t="shared" si="13"/>
        <v>264634</v>
      </c>
      <c r="BH12" s="121">
        <f t="shared" si="15"/>
        <v>0</v>
      </c>
      <c r="BI12" s="121">
        <f t="shared" si="16"/>
        <v>0</v>
      </c>
      <c r="BJ12" s="121">
        <f t="shared" si="17"/>
        <v>0</v>
      </c>
      <c r="BK12" s="121">
        <f t="shared" si="18"/>
        <v>0</v>
      </c>
      <c r="BL12" s="121">
        <f t="shared" si="19"/>
        <v>0</v>
      </c>
      <c r="BM12" s="121">
        <f t="shared" si="20"/>
        <v>0</v>
      </c>
      <c r="BN12" s="121">
        <f t="shared" si="21"/>
        <v>0</v>
      </c>
      <c r="BO12" s="121">
        <f t="shared" si="22"/>
        <v>0</v>
      </c>
      <c r="BP12" s="121">
        <f t="shared" si="23"/>
        <v>712928</v>
      </c>
      <c r="BQ12" s="121">
        <f t="shared" si="24"/>
        <v>217634</v>
      </c>
      <c r="BR12" s="121">
        <f t="shared" si="25"/>
        <v>59107</v>
      </c>
      <c r="BS12" s="121">
        <f t="shared" si="26"/>
        <v>120121</v>
      </c>
      <c r="BT12" s="121">
        <f t="shared" si="27"/>
        <v>38406</v>
      </c>
      <c r="BU12" s="121">
        <f t="shared" si="28"/>
        <v>0</v>
      </c>
      <c r="BV12" s="121">
        <f t="shared" si="29"/>
        <v>134040</v>
      </c>
      <c r="BW12" s="121">
        <f t="shared" si="30"/>
        <v>0</v>
      </c>
      <c r="BX12" s="121">
        <f t="shared" si="31"/>
        <v>134040</v>
      </c>
      <c r="BY12" s="121">
        <f t="shared" si="32"/>
        <v>0</v>
      </c>
      <c r="BZ12" s="121">
        <f t="shared" si="33"/>
        <v>0</v>
      </c>
      <c r="CA12" s="121">
        <f t="shared" si="34"/>
        <v>361254</v>
      </c>
      <c r="CB12" s="121">
        <f t="shared" si="35"/>
        <v>320657</v>
      </c>
      <c r="CC12" s="121">
        <f t="shared" si="36"/>
        <v>40597</v>
      </c>
      <c r="CD12" s="121">
        <f t="shared" si="37"/>
        <v>0</v>
      </c>
      <c r="CE12" s="121">
        <f t="shared" si="38"/>
        <v>0</v>
      </c>
      <c r="CF12" s="121">
        <f t="shared" si="39"/>
        <v>223215</v>
      </c>
      <c r="CG12" s="121">
        <f t="shared" si="40"/>
        <v>0</v>
      </c>
      <c r="CH12" s="121">
        <f t="shared" si="41"/>
        <v>36144</v>
      </c>
      <c r="CI12" s="121">
        <f t="shared" si="42"/>
        <v>749072</v>
      </c>
    </row>
    <row r="13" spans="1:87" s="136" customFormat="1" ht="13.5" customHeight="1">
      <c r="A13" s="119" t="s">
        <v>25</v>
      </c>
      <c r="B13" s="120" t="s">
        <v>458</v>
      </c>
      <c r="C13" s="119" t="s">
        <v>459</v>
      </c>
      <c r="D13" s="121">
        <f t="shared" si="0"/>
        <v>179988</v>
      </c>
      <c r="E13" s="121">
        <f t="shared" si="1"/>
        <v>179988</v>
      </c>
      <c r="F13" s="121">
        <v>0</v>
      </c>
      <c r="G13" s="121">
        <v>173378</v>
      </c>
      <c r="H13" s="121">
        <v>6610</v>
      </c>
      <c r="I13" s="121">
        <v>0</v>
      </c>
      <c r="J13" s="121">
        <v>0</v>
      </c>
      <c r="K13" s="121">
        <v>0</v>
      </c>
      <c r="L13" s="121">
        <f t="shared" si="2"/>
        <v>961367</v>
      </c>
      <c r="M13" s="121">
        <f t="shared" si="3"/>
        <v>161172</v>
      </c>
      <c r="N13" s="121">
        <v>125884</v>
      </c>
      <c r="O13" s="121">
        <v>35288</v>
      </c>
      <c r="P13" s="121">
        <v>0</v>
      </c>
      <c r="Q13" s="121">
        <v>0</v>
      </c>
      <c r="R13" s="121">
        <f t="shared" si="4"/>
        <v>167549</v>
      </c>
      <c r="S13" s="121">
        <v>5919</v>
      </c>
      <c r="T13" s="121">
        <v>161630</v>
      </c>
      <c r="U13" s="121">
        <v>0</v>
      </c>
      <c r="V13" s="121">
        <v>0</v>
      </c>
      <c r="W13" s="121">
        <f t="shared" si="5"/>
        <v>632646</v>
      </c>
      <c r="X13" s="121">
        <v>277625</v>
      </c>
      <c r="Y13" s="121">
        <v>346961</v>
      </c>
      <c r="Z13" s="121">
        <v>0</v>
      </c>
      <c r="AA13" s="121">
        <v>8060</v>
      </c>
      <c r="AB13" s="121">
        <v>0</v>
      </c>
      <c r="AC13" s="121">
        <v>0</v>
      </c>
      <c r="AD13" s="121">
        <v>217639</v>
      </c>
      <c r="AE13" s="121">
        <f t="shared" si="6"/>
        <v>1358994</v>
      </c>
      <c r="AF13" s="121">
        <f t="shared" si="7"/>
        <v>0</v>
      </c>
      <c r="AG13" s="121">
        <f t="shared" si="8"/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 t="shared" si="9"/>
        <v>37310</v>
      </c>
      <c r="AO13" s="121">
        <f t="shared" si="10"/>
        <v>5611</v>
      </c>
      <c r="AP13" s="121">
        <v>5611</v>
      </c>
      <c r="AQ13" s="121">
        <v>0</v>
      </c>
      <c r="AR13" s="121">
        <v>0</v>
      </c>
      <c r="AS13" s="121">
        <v>0</v>
      </c>
      <c r="AT13" s="121">
        <f t="shared" si="11"/>
        <v>1422</v>
      </c>
      <c r="AU13" s="121">
        <v>1422</v>
      </c>
      <c r="AV13" s="121">
        <v>0</v>
      </c>
      <c r="AW13" s="121">
        <v>0</v>
      </c>
      <c r="AX13" s="121">
        <v>0</v>
      </c>
      <c r="AY13" s="121">
        <f t="shared" si="12"/>
        <v>30277</v>
      </c>
      <c r="AZ13" s="121">
        <v>23877</v>
      </c>
      <c r="BA13" s="121">
        <v>0</v>
      </c>
      <c r="BB13" s="121">
        <v>0</v>
      </c>
      <c r="BC13" s="121">
        <v>6400</v>
      </c>
      <c r="BD13" s="121">
        <v>107175</v>
      </c>
      <c r="BE13" s="121">
        <v>0</v>
      </c>
      <c r="BF13" s="121">
        <v>0</v>
      </c>
      <c r="BG13" s="121">
        <f t="shared" si="13"/>
        <v>37310</v>
      </c>
      <c r="BH13" s="121">
        <f t="shared" si="15"/>
        <v>179988</v>
      </c>
      <c r="BI13" s="121">
        <f t="shared" si="16"/>
        <v>179988</v>
      </c>
      <c r="BJ13" s="121">
        <f t="shared" si="17"/>
        <v>0</v>
      </c>
      <c r="BK13" s="121">
        <f t="shared" si="18"/>
        <v>173378</v>
      </c>
      <c r="BL13" s="121">
        <f t="shared" si="19"/>
        <v>6610</v>
      </c>
      <c r="BM13" s="121">
        <f t="shared" si="20"/>
        <v>0</v>
      </c>
      <c r="BN13" s="121">
        <f t="shared" si="21"/>
        <v>0</v>
      </c>
      <c r="BO13" s="121">
        <f t="shared" si="22"/>
        <v>0</v>
      </c>
      <c r="BP13" s="121">
        <f t="shared" si="23"/>
        <v>998677</v>
      </c>
      <c r="BQ13" s="121">
        <f t="shared" si="24"/>
        <v>166783</v>
      </c>
      <c r="BR13" s="121">
        <f t="shared" si="25"/>
        <v>131495</v>
      </c>
      <c r="BS13" s="121">
        <f t="shared" si="26"/>
        <v>35288</v>
      </c>
      <c r="BT13" s="121">
        <f t="shared" si="27"/>
        <v>0</v>
      </c>
      <c r="BU13" s="121">
        <f t="shared" si="28"/>
        <v>0</v>
      </c>
      <c r="BV13" s="121">
        <f t="shared" si="29"/>
        <v>168971</v>
      </c>
      <c r="BW13" s="121">
        <f t="shared" si="30"/>
        <v>7341</v>
      </c>
      <c r="BX13" s="121">
        <f t="shared" si="31"/>
        <v>161630</v>
      </c>
      <c r="BY13" s="121">
        <f t="shared" si="32"/>
        <v>0</v>
      </c>
      <c r="BZ13" s="121">
        <f t="shared" si="33"/>
        <v>0</v>
      </c>
      <c r="CA13" s="121">
        <f t="shared" si="34"/>
        <v>662923</v>
      </c>
      <c r="CB13" s="121">
        <f t="shared" si="35"/>
        <v>301502</v>
      </c>
      <c r="CC13" s="121">
        <f t="shared" si="36"/>
        <v>346961</v>
      </c>
      <c r="CD13" s="121">
        <f t="shared" si="37"/>
        <v>0</v>
      </c>
      <c r="CE13" s="121">
        <f t="shared" si="38"/>
        <v>14460</v>
      </c>
      <c r="CF13" s="121">
        <f t="shared" si="39"/>
        <v>107175</v>
      </c>
      <c r="CG13" s="121">
        <f t="shared" si="40"/>
        <v>0</v>
      </c>
      <c r="CH13" s="121">
        <f t="shared" si="41"/>
        <v>217639</v>
      </c>
      <c r="CI13" s="121">
        <f t="shared" si="42"/>
        <v>1396304</v>
      </c>
    </row>
    <row r="14" spans="1:87" s="136" customFormat="1" ht="13.5" customHeight="1">
      <c r="A14" s="119" t="s">
        <v>25</v>
      </c>
      <c r="B14" s="120" t="s">
        <v>466</v>
      </c>
      <c r="C14" s="119" t="s">
        <v>467</v>
      </c>
      <c r="D14" s="121">
        <f t="shared" si="0"/>
        <v>1678925</v>
      </c>
      <c r="E14" s="121">
        <f t="shared" si="1"/>
        <v>1678925</v>
      </c>
      <c r="F14" s="121">
        <v>0</v>
      </c>
      <c r="G14" s="121">
        <v>0</v>
      </c>
      <c r="H14" s="121">
        <v>1678925</v>
      </c>
      <c r="I14" s="121">
        <v>0</v>
      </c>
      <c r="J14" s="121">
        <v>0</v>
      </c>
      <c r="K14" s="121">
        <v>0</v>
      </c>
      <c r="L14" s="121">
        <f t="shared" si="2"/>
        <v>4137993</v>
      </c>
      <c r="M14" s="121">
        <f t="shared" si="3"/>
        <v>1285678</v>
      </c>
      <c r="N14" s="121">
        <v>332665</v>
      </c>
      <c r="O14" s="121">
        <v>773478</v>
      </c>
      <c r="P14" s="121">
        <v>157991</v>
      </c>
      <c r="Q14" s="121">
        <v>21544</v>
      </c>
      <c r="R14" s="121">
        <f t="shared" si="4"/>
        <v>1090734</v>
      </c>
      <c r="S14" s="121">
        <v>37514</v>
      </c>
      <c r="T14" s="121">
        <v>1027063</v>
      </c>
      <c r="U14" s="121">
        <v>26157</v>
      </c>
      <c r="V14" s="121">
        <v>0</v>
      </c>
      <c r="W14" s="121">
        <f t="shared" si="5"/>
        <v>1761581</v>
      </c>
      <c r="X14" s="121">
        <v>510406</v>
      </c>
      <c r="Y14" s="121">
        <v>1217957</v>
      </c>
      <c r="Z14" s="121">
        <v>18178</v>
      </c>
      <c r="AA14" s="121">
        <v>15040</v>
      </c>
      <c r="AB14" s="121">
        <v>0</v>
      </c>
      <c r="AC14" s="121">
        <v>0</v>
      </c>
      <c r="AD14" s="121">
        <v>60962</v>
      </c>
      <c r="AE14" s="121">
        <f t="shared" si="6"/>
        <v>5877880</v>
      </c>
      <c r="AF14" s="121">
        <f t="shared" si="7"/>
        <v>0</v>
      </c>
      <c r="AG14" s="121">
        <f t="shared" si="8"/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 t="shared" si="9"/>
        <v>332223</v>
      </c>
      <c r="AO14" s="121">
        <f t="shared" si="10"/>
        <v>91410</v>
      </c>
      <c r="AP14" s="121">
        <v>57609</v>
      </c>
      <c r="AQ14" s="121">
        <v>33801</v>
      </c>
      <c r="AR14" s="121">
        <v>0</v>
      </c>
      <c r="AS14" s="121">
        <v>0</v>
      </c>
      <c r="AT14" s="121">
        <f t="shared" si="11"/>
        <v>106150</v>
      </c>
      <c r="AU14" s="121">
        <v>1356</v>
      </c>
      <c r="AV14" s="121">
        <v>104794</v>
      </c>
      <c r="AW14" s="121">
        <v>0</v>
      </c>
      <c r="AX14" s="121">
        <v>0</v>
      </c>
      <c r="AY14" s="121">
        <f t="shared" si="12"/>
        <v>134663</v>
      </c>
      <c r="AZ14" s="121">
        <v>60097</v>
      </c>
      <c r="BA14" s="121">
        <v>68000</v>
      </c>
      <c r="BB14" s="121">
        <v>6566</v>
      </c>
      <c r="BC14" s="121">
        <v>0</v>
      </c>
      <c r="BD14" s="121">
        <v>0</v>
      </c>
      <c r="BE14" s="121">
        <v>0</v>
      </c>
      <c r="BF14" s="121">
        <v>25560</v>
      </c>
      <c r="BG14" s="121">
        <f t="shared" si="13"/>
        <v>357783</v>
      </c>
      <c r="BH14" s="121">
        <f t="shared" si="15"/>
        <v>1678925</v>
      </c>
      <c r="BI14" s="121">
        <f t="shared" si="16"/>
        <v>1678925</v>
      </c>
      <c r="BJ14" s="121">
        <f t="shared" si="17"/>
        <v>0</v>
      </c>
      <c r="BK14" s="121">
        <f t="shared" si="18"/>
        <v>0</v>
      </c>
      <c r="BL14" s="121">
        <f t="shared" si="19"/>
        <v>1678925</v>
      </c>
      <c r="BM14" s="121">
        <f t="shared" si="20"/>
        <v>0</v>
      </c>
      <c r="BN14" s="121">
        <f t="shared" si="21"/>
        <v>0</v>
      </c>
      <c r="BO14" s="121">
        <f t="shared" si="22"/>
        <v>0</v>
      </c>
      <c r="BP14" s="121">
        <f t="shared" si="23"/>
        <v>4470216</v>
      </c>
      <c r="BQ14" s="121">
        <f t="shared" si="24"/>
        <v>1377088</v>
      </c>
      <c r="BR14" s="121">
        <f t="shared" si="25"/>
        <v>390274</v>
      </c>
      <c r="BS14" s="121">
        <f t="shared" si="26"/>
        <v>807279</v>
      </c>
      <c r="BT14" s="121">
        <f t="shared" si="27"/>
        <v>157991</v>
      </c>
      <c r="BU14" s="121">
        <f t="shared" si="28"/>
        <v>21544</v>
      </c>
      <c r="BV14" s="121">
        <f t="shared" si="29"/>
        <v>1196884</v>
      </c>
      <c r="BW14" s="121">
        <f t="shared" si="30"/>
        <v>38870</v>
      </c>
      <c r="BX14" s="121">
        <f t="shared" si="31"/>
        <v>1131857</v>
      </c>
      <c r="BY14" s="121">
        <f t="shared" si="32"/>
        <v>26157</v>
      </c>
      <c r="BZ14" s="121">
        <f t="shared" si="33"/>
        <v>0</v>
      </c>
      <c r="CA14" s="121">
        <f t="shared" si="34"/>
        <v>1896244</v>
      </c>
      <c r="CB14" s="121">
        <f t="shared" si="35"/>
        <v>570503</v>
      </c>
      <c r="CC14" s="121">
        <f t="shared" si="36"/>
        <v>1285957</v>
      </c>
      <c r="CD14" s="121">
        <f t="shared" si="37"/>
        <v>24744</v>
      </c>
      <c r="CE14" s="121">
        <f t="shared" si="38"/>
        <v>15040</v>
      </c>
      <c r="CF14" s="121">
        <f t="shared" si="39"/>
        <v>0</v>
      </c>
      <c r="CG14" s="121">
        <f t="shared" si="40"/>
        <v>0</v>
      </c>
      <c r="CH14" s="121">
        <f t="shared" si="41"/>
        <v>86522</v>
      </c>
      <c r="CI14" s="121">
        <f t="shared" si="42"/>
        <v>6235663</v>
      </c>
    </row>
    <row r="15" spans="1:87" s="136" customFormat="1" ht="13.5" customHeight="1">
      <c r="A15" s="119" t="s">
        <v>25</v>
      </c>
      <c r="B15" s="120" t="s">
        <v>368</v>
      </c>
      <c r="C15" s="119" t="s">
        <v>369</v>
      </c>
      <c r="D15" s="121">
        <f t="shared" si="0"/>
        <v>1380803</v>
      </c>
      <c r="E15" s="121">
        <f t="shared" si="1"/>
        <v>1380803</v>
      </c>
      <c r="F15" s="121">
        <v>0</v>
      </c>
      <c r="G15" s="121">
        <v>1353830</v>
      </c>
      <c r="H15" s="121">
        <v>26973</v>
      </c>
      <c r="I15" s="121">
        <v>0</v>
      </c>
      <c r="J15" s="121">
        <v>0</v>
      </c>
      <c r="K15" s="121">
        <v>0</v>
      </c>
      <c r="L15" s="121">
        <f t="shared" si="2"/>
        <v>1922862</v>
      </c>
      <c r="M15" s="121">
        <f t="shared" si="3"/>
        <v>252177</v>
      </c>
      <c r="N15" s="121">
        <v>117760</v>
      </c>
      <c r="O15" s="121">
        <v>109219</v>
      </c>
      <c r="P15" s="121">
        <v>11883</v>
      </c>
      <c r="Q15" s="121">
        <v>13315</v>
      </c>
      <c r="R15" s="121">
        <f t="shared" si="4"/>
        <v>203404</v>
      </c>
      <c r="S15" s="121">
        <v>13834</v>
      </c>
      <c r="T15" s="121">
        <v>137670</v>
      </c>
      <c r="U15" s="121">
        <v>51900</v>
      </c>
      <c r="V15" s="121">
        <v>6032</v>
      </c>
      <c r="W15" s="121">
        <f t="shared" si="5"/>
        <v>1460234</v>
      </c>
      <c r="X15" s="121">
        <v>488676</v>
      </c>
      <c r="Y15" s="121">
        <v>910309</v>
      </c>
      <c r="Z15" s="121">
        <v>57927</v>
      </c>
      <c r="AA15" s="121">
        <v>3322</v>
      </c>
      <c r="AB15" s="121">
        <v>0</v>
      </c>
      <c r="AC15" s="121">
        <v>1015</v>
      </c>
      <c r="AD15" s="121">
        <v>30332</v>
      </c>
      <c r="AE15" s="121">
        <f t="shared" si="6"/>
        <v>3333997</v>
      </c>
      <c r="AF15" s="121">
        <f t="shared" si="7"/>
        <v>0</v>
      </c>
      <c r="AG15" s="121">
        <f t="shared" si="8"/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 t="shared" si="9"/>
        <v>183222</v>
      </c>
      <c r="AO15" s="121">
        <f t="shared" si="10"/>
        <v>6748</v>
      </c>
      <c r="AP15" s="121">
        <v>6748</v>
      </c>
      <c r="AQ15" s="121">
        <v>0</v>
      </c>
      <c r="AR15" s="121">
        <v>0</v>
      </c>
      <c r="AS15" s="121">
        <v>0</v>
      </c>
      <c r="AT15" s="121">
        <f t="shared" si="11"/>
        <v>988</v>
      </c>
      <c r="AU15" s="121">
        <v>0</v>
      </c>
      <c r="AV15" s="121">
        <v>988</v>
      </c>
      <c r="AW15" s="121">
        <v>0</v>
      </c>
      <c r="AX15" s="121">
        <v>0</v>
      </c>
      <c r="AY15" s="121">
        <f t="shared" si="12"/>
        <v>175486</v>
      </c>
      <c r="AZ15" s="121">
        <v>0</v>
      </c>
      <c r="BA15" s="121">
        <v>167833</v>
      </c>
      <c r="BB15" s="121">
        <v>0</v>
      </c>
      <c r="BC15" s="121">
        <v>7653</v>
      </c>
      <c r="BD15" s="121">
        <v>0</v>
      </c>
      <c r="BE15" s="121">
        <v>0</v>
      </c>
      <c r="BF15" s="121">
        <v>0</v>
      </c>
      <c r="BG15" s="121">
        <f t="shared" si="13"/>
        <v>183222</v>
      </c>
      <c r="BH15" s="121">
        <f t="shared" si="15"/>
        <v>1380803</v>
      </c>
      <c r="BI15" s="121">
        <f t="shared" si="16"/>
        <v>1380803</v>
      </c>
      <c r="BJ15" s="121">
        <f t="shared" si="17"/>
        <v>0</v>
      </c>
      <c r="BK15" s="121">
        <f t="shared" si="18"/>
        <v>1353830</v>
      </c>
      <c r="BL15" s="121">
        <f t="shared" si="19"/>
        <v>26973</v>
      </c>
      <c r="BM15" s="121">
        <f t="shared" si="20"/>
        <v>0</v>
      </c>
      <c r="BN15" s="121">
        <f t="shared" si="21"/>
        <v>0</v>
      </c>
      <c r="BO15" s="121">
        <f t="shared" si="22"/>
        <v>0</v>
      </c>
      <c r="BP15" s="121">
        <f t="shared" si="23"/>
        <v>2106084</v>
      </c>
      <c r="BQ15" s="121">
        <f t="shared" si="24"/>
        <v>258925</v>
      </c>
      <c r="BR15" s="121">
        <f t="shared" si="25"/>
        <v>124508</v>
      </c>
      <c r="BS15" s="121">
        <f t="shared" si="26"/>
        <v>109219</v>
      </c>
      <c r="BT15" s="121">
        <f t="shared" si="27"/>
        <v>11883</v>
      </c>
      <c r="BU15" s="121">
        <f t="shared" si="28"/>
        <v>13315</v>
      </c>
      <c r="BV15" s="121">
        <f t="shared" si="29"/>
        <v>204392</v>
      </c>
      <c r="BW15" s="121">
        <f t="shared" si="30"/>
        <v>13834</v>
      </c>
      <c r="BX15" s="121">
        <f t="shared" si="31"/>
        <v>138658</v>
      </c>
      <c r="BY15" s="121">
        <f t="shared" si="32"/>
        <v>51900</v>
      </c>
      <c r="BZ15" s="121">
        <f t="shared" si="33"/>
        <v>6032</v>
      </c>
      <c r="CA15" s="121">
        <f t="shared" si="34"/>
        <v>1635720</v>
      </c>
      <c r="CB15" s="121">
        <f t="shared" si="35"/>
        <v>488676</v>
      </c>
      <c r="CC15" s="121">
        <f t="shared" si="36"/>
        <v>1078142</v>
      </c>
      <c r="CD15" s="121">
        <f t="shared" si="37"/>
        <v>57927</v>
      </c>
      <c r="CE15" s="121">
        <f t="shared" si="38"/>
        <v>10975</v>
      </c>
      <c r="CF15" s="121">
        <f t="shared" si="39"/>
        <v>0</v>
      </c>
      <c r="CG15" s="121">
        <f t="shared" si="40"/>
        <v>1015</v>
      </c>
      <c r="CH15" s="121">
        <f t="shared" si="41"/>
        <v>30332</v>
      </c>
      <c r="CI15" s="121">
        <f t="shared" si="42"/>
        <v>3517219</v>
      </c>
    </row>
    <row r="16" spans="1:87" s="136" customFormat="1" ht="13.5" customHeight="1">
      <c r="A16" s="119" t="s">
        <v>25</v>
      </c>
      <c r="B16" s="120" t="s">
        <v>332</v>
      </c>
      <c r="C16" s="119" t="s">
        <v>333</v>
      </c>
      <c r="D16" s="121">
        <f t="shared" si="0"/>
        <v>2914</v>
      </c>
      <c r="E16" s="121">
        <f t="shared" si="1"/>
        <v>2914</v>
      </c>
      <c r="F16" s="121">
        <v>0</v>
      </c>
      <c r="G16" s="121">
        <v>0</v>
      </c>
      <c r="H16" s="121">
        <v>0</v>
      </c>
      <c r="I16" s="121">
        <v>2914</v>
      </c>
      <c r="J16" s="121">
        <v>0</v>
      </c>
      <c r="K16" s="121">
        <v>0</v>
      </c>
      <c r="L16" s="121">
        <f t="shared" si="2"/>
        <v>306055</v>
      </c>
      <c r="M16" s="121">
        <f t="shared" si="3"/>
        <v>75370</v>
      </c>
      <c r="N16" s="121">
        <v>45222</v>
      </c>
      <c r="O16" s="121">
        <v>22611</v>
      </c>
      <c r="P16" s="121">
        <v>0</v>
      </c>
      <c r="Q16" s="121">
        <v>7537</v>
      </c>
      <c r="R16" s="121">
        <f t="shared" si="4"/>
        <v>21072</v>
      </c>
      <c r="S16" s="121">
        <v>1976</v>
      </c>
      <c r="T16" s="121">
        <v>329</v>
      </c>
      <c r="U16" s="121">
        <v>18767</v>
      </c>
      <c r="V16" s="121">
        <v>0</v>
      </c>
      <c r="W16" s="121">
        <f t="shared" si="5"/>
        <v>209613</v>
      </c>
      <c r="X16" s="121">
        <v>181620</v>
      </c>
      <c r="Y16" s="121">
        <v>25186</v>
      </c>
      <c r="Z16" s="121">
        <v>271</v>
      </c>
      <c r="AA16" s="121">
        <v>2536</v>
      </c>
      <c r="AB16" s="121">
        <v>298336</v>
      </c>
      <c r="AC16" s="121">
        <v>0</v>
      </c>
      <c r="AD16" s="121">
        <v>37966</v>
      </c>
      <c r="AE16" s="121">
        <f t="shared" si="6"/>
        <v>346935</v>
      </c>
      <c r="AF16" s="121">
        <f t="shared" si="7"/>
        <v>0</v>
      </c>
      <c r="AG16" s="121">
        <f t="shared" si="8"/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 t="shared" si="9"/>
        <v>20732</v>
      </c>
      <c r="AO16" s="121">
        <f t="shared" si="10"/>
        <v>20732</v>
      </c>
      <c r="AP16" s="121">
        <v>20732</v>
      </c>
      <c r="AQ16" s="121">
        <v>0</v>
      </c>
      <c r="AR16" s="121">
        <v>0</v>
      </c>
      <c r="AS16" s="121">
        <v>0</v>
      </c>
      <c r="AT16" s="121">
        <f t="shared" si="11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 t="shared" si="12"/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90791</v>
      </c>
      <c r="BE16" s="121">
        <v>0</v>
      </c>
      <c r="BF16" s="121">
        <v>41815</v>
      </c>
      <c r="BG16" s="121">
        <f t="shared" si="13"/>
        <v>62547</v>
      </c>
      <c r="BH16" s="121">
        <f t="shared" si="15"/>
        <v>2914</v>
      </c>
      <c r="BI16" s="121">
        <f t="shared" si="16"/>
        <v>2914</v>
      </c>
      <c r="BJ16" s="121">
        <f t="shared" si="17"/>
        <v>0</v>
      </c>
      <c r="BK16" s="121">
        <f t="shared" si="18"/>
        <v>0</v>
      </c>
      <c r="BL16" s="121">
        <f t="shared" si="19"/>
        <v>0</v>
      </c>
      <c r="BM16" s="121">
        <f t="shared" si="20"/>
        <v>2914</v>
      </c>
      <c r="BN16" s="121">
        <f t="shared" si="21"/>
        <v>0</v>
      </c>
      <c r="BO16" s="121">
        <f t="shared" si="22"/>
        <v>0</v>
      </c>
      <c r="BP16" s="121">
        <f t="shared" si="23"/>
        <v>326787</v>
      </c>
      <c r="BQ16" s="121">
        <f t="shared" si="24"/>
        <v>96102</v>
      </c>
      <c r="BR16" s="121">
        <f t="shared" si="25"/>
        <v>65954</v>
      </c>
      <c r="BS16" s="121">
        <f t="shared" si="26"/>
        <v>22611</v>
      </c>
      <c r="BT16" s="121">
        <f t="shared" si="27"/>
        <v>0</v>
      </c>
      <c r="BU16" s="121">
        <f t="shared" si="28"/>
        <v>7537</v>
      </c>
      <c r="BV16" s="121">
        <f t="shared" si="29"/>
        <v>21072</v>
      </c>
      <c r="BW16" s="121">
        <f t="shared" si="30"/>
        <v>1976</v>
      </c>
      <c r="BX16" s="121">
        <f t="shared" si="31"/>
        <v>329</v>
      </c>
      <c r="BY16" s="121">
        <f t="shared" si="32"/>
        <v>18767</v>
      </c>
      <c r="BZ16" s="121">
        <f t="shared" si="33"/>
        <v>0</v>
      </c>
      <c r="CA16" s="121">
        <f t="shared" si="34"/>
        <v>209613</v>
      </c>
      <c r="CB16" s="121">
        <f t="shared" si="35"/>
        <v>181620</v>
      </c>
      <c r="CC16" s="121">
        <f t="shared" si="36"/>
        <v>25186</v>
      </c>
      <c r="CD16" s="121">
        <f t="shared" si="37"/>
        <v>271</v>
      </c>
      <c r="CE16" s="121">
        <f t="shared" si="38"/>
        <v>2536</v>
      </c>
      <c r="CF16" s="121">
        <f t="shared" si="39"/>
        <v>389127</v>
      </c>
      <c r="CG16" s="121">
        <f t="shared" si="40"/>
        <v>0</v>
      </c>
      <c r="CH16" s="121">
        <f t="shared" si="41"/>
        <v>79781</v>
      </c>
      <c r="CI16" s="121">
        <f t="shared" si="42"/>
        <v>409482</v>
      </c>
    </row>
    <row r="17" spans="1:87" s="136" customFormat="1" ht="13.5" customHeight="1">
      <c r="A17" s="119" t="s">
        <v>25</v>
      </c>
      <c r="B17" s="120" t="s">
        <v>432</v>
      </c>
      <c r="C17" s="119" t="s">
        <v>433</v>
      </c>
      <c r="D17" s="121">
        <f t="shared" si="0"/>
        <v>0</v>
      </c>
      <c r="E17" s="121">
        <f t="shared" si="1"/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160918</v>
      </c>
      <c r="L17" s="121">
        <f t="shared" si="2"/>
        <v>357682</v>
      </c>
      <c r="M17" s="121">
        <f t="shared" si="3"/>
        <v>30158</v>
      </c>
      <c r="N17" s="121">
        <v>20037</v>
      </c>
      <c r="O17" s="121">
        <v>0</v>
      </c>
      <c r="P17" s="121">
        <v>0</v>
      </c>
      <c r="Q17" s="121">
        <v>10121</v>
      </c>
      <c r="R17" s="121">
        <f t="shared" si="4"/>
        <v>43528</v>
      </c>
      <c r="S17" s="121">
        <v>38092</v>
      </c>
      <c r="T17" s="121">
        <v>0</v>
      </c>
      <c r="U17" s="121">
        <v>5436</v>
      </c>
      <c r="V17" s="121">
        <v>0</v>
      </c>
      <c r="W17" s="121">
        <f t="shared" si="5"/>
        <v>283996</v>
      </c>
      <c r="X17" s="121">
        <v>231497</v>
      </c>
      <c r="Y17" s="121">
        <v>49415</v>
      </c>
      <c r="Z17" s="121">
        <v>3084</v>
      </c>
      <c r="AA17" s="121">
        <v>0</v>
      </c>
      <c r="AB17" s="121">
        <v>536566</v>
      </c>
      <c r="AC17" s="121">
        <v>0</v>
      </c>
      <c r="AD17" s="121">
        <v>0</v>
      </c>
      <c r="AE17" s="121">
        <f t="shared" si="6"/>
        <v>357682</v>
      </c>
      <c r="AF17" s="121">
        <f t="shared" si="7"/>
        <v>0</v>
      </c>
      <c r="AG17" s="121">
        <f t="shared" si="8"/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 t="shared" si="9"/>
        <v>2635</v>
      </c>
      <c r="AO17" s="121">
        <f t="shared" si="10"/>
        <v>2635</v>
      </c>
      <c r="AP17" s="121">
        <v>2635</v>
      </c>
      <c r="AQ17" s="121">
        <v>0</v>
      </c>
      <c r="AR17" s="121">
        <v>0</v>
      </c>
      <c r="AS17" s="121">
        <v>0</v>
      </c>
      <c r="AT17" s="121">
        <f t="shared" si="11"/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 t="shared" si="12"/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 t="shared" si="13"/>
        <v>2635</v>
      </c>
      <c r="BH17" s="121">
        <f t="shared" si="15"/>
        <v>0</v>
      </c>
      <c r="BI17" s="121">
        <f t="shared" si="16"/>
        <v>0</v>
      </c>
      <c r="BJ17" s="121">
        <f t="shared" si="17"/>
        <v>0</v>
      </c>
      <c r="BK17" s="121">
        <f t="shared" si="18"/>
        <v>0</v>
      </c>
      <c r="BL17" s="121">
        <f t="shared" si="19"/>
        <v>0</v>
      </c>
      <c r="BM17" s="121">
        <f t="shared" si="20"/>
        <v>0</v>
      </c>
      <c r="BN17" s="121">
        <f t="shared" si="21"/>
        <v>0</v>
      </c>
      <c r="BO17" s="121">
        <f t="shared" si="22"/>
        <v>160918</v>
      </c>
      <c r="BP17" s="121">
        <f t="shared" si="23"/>
        <v>360317</v>
      </c>
      <c r="BQ17" s="121">
        <f t="shared" si="24"/>
        <v>32793</v>
      </c>
      <c r="BR17" s="121">
        <f t="shared" si="25"/>
        <v>22672</v>
      </c>
      <c r="BS17" s="121">
        <f t="shared" si="26"/>
        <v>0</v>
      </c>
      <c r="BT17" s="121">
        <f t="shared" si="27"/>
        <v>0</v>
      </c>
      <c r="BU17" s="121">
        <f t="shared" si="28"/>
        <v>10121</v>
      </c>
      <c r="BV17" s="121">
        <f t="shared" si="29"/>
        <v>43528</v>
      </c>
      <c r="BW17" s="121">
        <f t="shared" si="30"/>
        <v>38092</v>
      </c>
      <c r="BX17" s="121">
        <f t="shared" si="31"/>
        <v>0</v>
      </c>
      <c r="BY17" s="121">
        <f t="shared" si="32"/>
        <v>5436</v>
      </c>
      <c r="BZ17" s="121">
        <f t="shared" si="33"/>
        <v>0</v>
      </c>
      <c r="CA17" s="121">
        <f t="shared" si="34"/>
        <v>283996</v>
      </c>
      <c r="CB17" s="121">
        <f t="shared" si="35"/>
        <v>231497</v>
      </c>
      <c r="CC17" s="121">
        <f t="shared" si="36"/>
        <v>49415</v>
      </c>
      <c r="CD17" s="121">
        <f t="shared" si="37"/>
        <v>3084</v>
      </c>
      <c r="CE17" s="121">
        <f t="shared" si="38"/>
        <v>0</v>
      </c>
      <c r="CF17" s="121">
        <f t="shared" si="39"/>
        <v>536566</v>
      </c>
      <c r="CG17" s="121">
        <f t="shared" si="40"/>
        <v>0</v>
      </c>
      <c r="CH17" s="121">
        <f t="shared" si="41"/>
        <v>0</v>
      </c>
      <c r="CI17" s="121">
        <f t="shared" si="42"/>
        <v>360317</v>
      </c>
    </row>
    <row r="18" spans="1:87" s="136" customFormat="1" ht="13.5" customHeight="1">
      <c r="A18" s="119" t="s">
        <v>25</v>
      </c>
      <c r="B18" s="120" t="s">
        <v>436</v>
      </c>
      <c r="C18" s="119" t="s">
        <v>437</v>
      </c>
      <c r="D18" s="121">
        <f t="shared" si="0"/>
        <v>0</v>
      </c>
      <c r="E18" s="121">
        <f t="shared" si="1"/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 t="shared" si="2"/>
        <v>745462</v>
      </c>
      <c r="M18" s="121">
        <f t="shared" si="3"/>
        <v>137546</v>
      </c>
      <c r="N18" s="121">
        <v>33012</v>
      </c>
      <c r="O18" s="121">
        <v>94154</v>
      </c>
      <c r="P18" s="121">
        <v>0</v>
      </c>
      <c r="Q18" s="121">
        <v>10380</v>
      </c>
      <c r="R18" s="121">
        <f t="shared" si="4"/>
        <v>53684</v>
      </c>
      <c r="S18" s="121">
        <v>7731</v>
      </c>
      <c r="T18" s="121">
        <v>258</v>
      </c>
      <c r="U18" s="121">
        <v>45695</v>
      </c>
      <c r="V18" s="121">
        <v>15526</v>
      </c>
      <c r="W18" s="121">
        <f t="shared" si="5"/>
        <v>538706</v>
      </c>
      <c r="X18" s="121">
        <v>431468</v>
      </c>
      <c r="Y18" s="121">
        <v>78967</v>
      </c>
      <c r="Z18" s="121">
        <v>14972</v>
      </c>
      <c r="AA18" s="121">
        <v>13299</v>
      </c>
      <c r="AB18" s="121">
        <v>656665</v>
      </c>
      <c r="AC18" s="121">
        <v>0</v>
      </c>
      <c r="AD18" s="121">
        <v>118734</v>
      </c>
      <c r="AE18" s="121">
        <f t="shared" si="6"/>
        <v>864196</v>
      </c>
      <c r="AF18" s="121">
        <f t="shared" si="7"/>
        <v>0</v>
      </c>
      <c r="AG18" s="121">
        <f t="shared" si="8"/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 t="shared" si="9"/>
        <v>309732</v>
      </c>
      <c r="AO18" s="121">
        <f t="shared" si="10"/>
        <v>42540</v>
      </c>
      <c r="AP18" s="121">
        <v>42540</v>
      </c>
      <c r="AQ18" s="121">
        <v>0</v>
      </c>
      <c r="AR18" s="121">
        <v>0</v>
      </c>
      <c r="AS18" s="121">
        <v>0</v>
      </c>
      <c r="AT18" s="121">
        <f t="shared" si="11"/>
        <v>31250</v>
      </c>
      <c r="AU18" s="121">
        <v>0</v>
      </c>
      <c r="AV18" s="121">
        <v>26135</v>
      </c>
      <c r="AW18" s="121">
        <v>5115</v>
      </c>
      <c r="AX18" s="121">
        <v>0</v>
      </c>
      <c r="AY18" s="121">
        <f t="shared" si="12"/>
        <v>235942</v>
      </c>
      <c r="AZ18" s="121">
        <v>47165</v>
      </c>
      <c r="BA18" s="121">
        <v>186418</v>
      </c>
      <c r="BB18" s="121">
        <v>2359</v>
      </c>
      <c r="BC18" s="121">
        <v>0</v>
      </c>
      <c r="BD18" s="121">
        <v>0</v>
      </c>
      <c r="BE18" s="121">
        <v>0</v>
      </c>
      <c r="BF18" s="121">
        <v>525</v>
      </c>
      <c r="BG18" s="121">
        <f t="shared" si="13"/>
        <v>310257</v>
      </c>
      <c r="BH18" s="121">
        <f t="shared" si="15"/>
        <v>0</v>
      </c>
      <c r="BI18" s="121">
        <f t="shared" si="16"/>
        <v>0</v>
      </c>
      <c r="BJ18" s="121">
        <f t="shared" si="17"/>
        <v>0</v>
      </c>
      <c r="BK18" s="121">
        <f t="shared" si="18"/>
        <v>0</v>
      </c>
      <c r="BL18" s="121">
        <f t="shared" si="19"/>
        <v>0</v>
      </c>
      <c r="BM18" s="121">
        <f t="shared" si="20"/>
        <v>0</v>
      </c>
      <c r="BN18" s="121">
        <f t="shared" si="21"/>
        <v>0</v>
      </c>
      <c r="BO18" s="121">
        <f t="shared" si="22"/>
        <v>0</v>
      </c>
      <c r="BP18" s="121">
        <f t="shared" si="23"/>
        <v>1055194</v>
      </c>
      <c r="BQ18" s="121">
        <f t="shared" si="24"/>
        <v>180086</v>
      </c>
      <c r="BR18" s="121">
        <f t="shared" si="25"/>
        <v>75552</v>
      </c>
      <c r="BS18" s="121">
        <f t="shared" si="26"/>
        <v>94154</v>
      </c>
      <c r="BT18" s="121">
        <f t="shared" si="27"/>
        <v>0</v>
      </c>
      <c r="BU18" s="121">
        <f t="shared" si="28"/>
        <v>10380</v>
      </c>
      <c r="BV18" s="121">
        <f t="shared" si="29"/>
        <v>84934</v>
      </c>
      <c r="BW18" s="121">
        <f t="shared" si="30"/>
        <v>7731</v>
      </c>
      <c r="BX18" s="121">
        <f t="shared" si="31"/>
        <v>26393</v>
      </c>
      <c r="BY18" s="121">
        <f t="shared" si="32"/>
        <v>50810</v>
      </c>
      <c r="BZ18" s="121">
        <f t="shared" si="33"/>
        <v>15526</v>
      </c>
      <c r="CA18" s="121">
        <f t="shared" si="34"/>
        <v>774648</v>
      </c>
      <c r="CB18" s="121">
        <f t="shared" si="35"/>
        <v>478633</v>
      </c>
      <c r="CC18" s="121">
        <f t="shared" si="36"/>
        <v>265385</v>
      </c>
      <c r="CD18" s="121">
        <f t="shared" si="37"/>
        <v>17331</v>
      </c>
      <c r="CE18" s="121">
        <f t="shared" si="38"/>
        <v>13299</v>
      </c>
      <c r="CF18" s="121">
        <f t="shared" si="39"/>
        <v>656665</v>
      </c>
      <c r="CG18" s="121">
        <f t="shared" si="40"/>
        <v>0</v>
      </c>
      <c r="CH18" s="121">
        <f t="shared" si="41"/>
        <v>119259</v>
      </c>
      <c r="CI18" s="121">
        <f t="shared" si="42"/>
        <v>1174453</v>
      </c>
    </row>
    <row r="19" spans="1:87" s="136" customFormat="1" ht="13.5" customHeight="1">
      <c r="A19" s="119" t="s">
        <v>25</v>
      </c>
      <c r="B19" s="120" t="s">
        <v>374</v>
      </c>
      <c r="C19" s="119" t="s">
        <v>375</v>
      </c>
      <c r="D19" s="121">
        <f t="shared" si="0"/>
        <v>2179</v>
      </c>
      <c r="E19" s="121">
        <f t="shared" si="1"/>
        <v>2179</v>
      </c>
      <c r="F19" s="121">
        <v>0</v>
      </c>
      <c r="G19" s="121">
        <v>2179</v>
      </c>
      <c r="H19" s="121">
        <v>0</v>
      </c>
      <c r="I19" s="121">
        <v>0</v>
      </c>
      <c r="J19" s="121">
        <v>0</v>
      </c>
      <c r="K19" s="121">
        <v>0</v>
      </c>
      <c r="L19" s="121">
        <f t="shared" si="2"/>
        <v>5366819</v>
      </c>
      <c r="M19" s="121">
        <f t="shared" si="3"/>
        <v>1229764</v>
      </c>
      <c r="N19" s="121">
        <v>223499</v>
      </c>
      <c r="O19" s="121">
        <v>886994</v>
      </c>
      <c r="P19" s="121">
        <v>67484</v>
      </c>
      <c r="Q19" s="121">
        <v>51787</v>
      </c>
      <c r="R19" s="121">
        <f t="shared" si="4"/>
        <v>943508</v>
      </c>
      <c r="S19" s="121">
        <v>71189</v>
      </c>
      <c r="T19" s="121">
        <v>748914</v>
      </c>
      <c r="U19" s="121">
        <v>123405</v>
      </c>
      <c r="V19" s="121">
        <v>381236</v>
      </c>
      <c r="W19" s="121">
        <f t="shared" si="5"/>
        <v>2812311</v>
      </c>
      <c r="X19" s="121">
        <v>518253</v>
      </c>
      <c r="Y19" s="121">
        <v>1999531</v>
      </c>
      <c r="Z19" s="121">
        <v>294527</v>
      </c>
      <c r="AA19" s="121">
        <v>0</v>
      </c>
      <c r="AB19" s="121">
        <v>0</v>
      </c>
      <c r="AC19" s="121">
        <v>0</v>
      </c>
      <c r="AD19" s="121">
        <v>0</v>
      </c>
      <c r="AE19" s="121">
        <f t="shared" si="6"/>
        <v>5368998</v>
      </c>
      <c r="AF19" s="121">
        <f t="shared" si="7"/>
        <v>0</v>
      </c>
      <c r="AG19" s="121">
        <f t="shared" si="8"/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 t="shared" si="9"/>
        <v>910531</v>
      </c>
      <c r="AO19" s="121">
        <f t="shared" si="10"/>
        <v>53160</v>
      </c>
      <c r="AP19" s="121">
        <v>38015</v>
      </c>
      <c r="AQ19" s="121">
        <v>15145</v>
      </c>
      <c r="AR19" s="121">
        <v>0</v>
      </c>
      <c r="AS19" s="121">
        <v>0</v>
      </c>
      <c r="AT19" s="121">
        <f t="shared" si="11"/>
        <v>261727</v>
      </c>
      <c r="AU19" s="121">
        <v>1335</v>
      </c>
      <c r="AV19" s="121">
        <v>260392</v>
      </c>
      <c r="AW19" s="121">
        <v>0</v>
      </c>
      <c r="AX19" s="121">
        <v>16</v>
      </c>
      <c r="AY19" s="121">
        <f t="shared" si="12"/>
        <v>595628</v>
      </c>
      <c r="AZ19" s="121">
        <v>205875</v>
      </c>
      <c r="BA19" s="121">
        <v>389753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 t="shared" si="13"/>
        <v>910531</v>
      </c>
      <c r="BH19" s="121">
        <f t="shared" si="15"/>
        <v>2179</v>
      </c>
      <c r="BI19" s="121">
        <f t="shared" si="16"/>
        <v>2179</v>
      </c>
      <c r="BJ19" s="121">
        <f t="shared" si="17"/>
        <v>0</v>
      </c>
      <c r="BK19" s="121">
        <f t="shared" si="18"/>
        <v>2179</v>
      </c>
      <c r="BL19" s="121">
        <f t="shared" si="19"/>
        <v>0</v>
      </c>
      <c r="BM19" s="121">
        <f t="shared" si="20"/>
        <v>0</v>
      </c>
      <c r="BN19" s="121">
        <f t="shared" si="21"/>
        <v>0</v>
      </c>
      <c r="BO19" s="121">
        <f t="shared" si="22"/>
        <v>0</v>
      </c>
      <c r="BP19" s="121">
        <f t="shared" si="23"/>
        <v>6277350</v>
      </c>
      <c r="BQ19" s="121">
        <f t="shared" si="24"/>
        <v>1282924</v>
      </c>
      <c r="BR19" s="121">
        <f t="shared" si="25"/>
        <v>261514</v>
      </c>
      <c r="BS19" s="121">
        <f t="shared" si="26"/>
        <v>902139</v>
      </c>
      <c r="BT19" s="121">
        <f t="shared" si="27"/>
        <v>67484</v>
      </c>
      <c r="BU19" s="121">
        <f t="shared" si="28"/>
        <v>51787</v>
      </c>
      <c r="BV19" s="121">
        <f t="shared" si="29"/>
        <v>1205235</v>
      </c>
      <c r="BW19" s="121">
        <f t="shared" si="30"/>
        <v>72524</v>
      </c>
      <c r="BX19" s="121">
        <f t="shared" si="31"/>
        <v>1009306</v>
      </c>
      <c r="BY19" s="121">
        <f t="shared" si="32"/>
        <v>123405</v>
      </c>
      <c r="BZ19" s="121">
        <f t="shared" si="33"/>
        <v>381252</v>
      </c>
      <c r="CA19" s="121">
        <f t="shared" si="34"/>
        <v>3407939</v>
      </c>
      <c r="CB19" s="121">
        <f t="shared" si="35"/>
        <v>724128</v>
      </c>
      <c r="CC19" s="121">
        <f t="shared" si="36"/>
        <v>2389284</v>
      </c>
      <c r="CD19" s="121">
        <f t="shared" si="37"/>
        <v>294527</v>
      </c>
      <c r="CE19" s="121">
        <f t="shared" si="38"/>
        <v>0</v>
      </c>
      <c r="CF19" s="121">
        <f t="shared" si="39"/>
        <v>0</v>
      </c>
      <c r="CG19" s="121">
        <f t="shared" si="40"/>
        <v>0</v>
      </c>
      <c r="CH19" s="121">
        <f t="shared" si="41"/>
        <v>0</v>
      </c>
      <c r="CI19" s="121">
        <f t="shared" si="42"/>
        <v>6279529</v>
      </c>
    </row>
    <row r="20" spans="1:87" s="136" customFormat="1" ht="13.5" customHeight="1">
      <c r="A20" s="119" t="s">
        <v>25</v>
      </c>
      <c r="B20" s="120" t="s">
        <v>430</v>
      </c>
      <c r="C20" s="119" t="s">
        <v>431</v>
      </c>
      <c r="D20" s="121">
        <f t="shared" si="0"/>
        <v>649594</v>
      </c>
      <c r="E20" s="121">
        <f t="shared" si="1"/>
        <v>649594</v>
      </c>
      <c r="F20" s="121">
        <v>3202</v>
      </c>
      <c r="G20" s="121">
        <v>646392</v>
      </c>
      <c r="H20" s="121">
        <v>0</v>
      </c>
      <c r="I20" s="121">
        <v>0</v>
      </c>
      <c r="J20" s="121">
        <v>0</v>
      </c>
      <c r="K20" s="121">
        <v>0</v>
      </c>
      <c r="L20" s="121">
        <f t="shared" si="2"/>
        <v>2306159</v>
      </c>
      <c r="M20" s="121">
        <f t="shared" si="3"/>
        <v>347759</v>
      </c>
      <c r="N20" s="121">
        <v>104814</v>
      </c>
      <c r="O20" s="121">
        <v>188995</v>
      </c>
      <c r="P20" s="121">
        <v>52650</v>
      </c>
      <c r="Q20" s="121">
        <v>1300</v>
      </c>
      <c r="R20" s="121">
        <f t="shared" si="4"/>
        <v>473163</v>
      </c>
      <c r="S20" s="121">
        <v>114355</v>
      </c>
      <c r="T20" s="121">
        <v>318087</v>
      </c>
      <c r="U20" s="121">
        <v>40721</v>
      </c>
      <c r="V20" s="121">
        <v>19106</v>
      </c>
      <c r="W20" s="121">
        <f t="shared" si="5"/>
        <v>1466131</v>
      </c>
      <c r="X20" s="121">
        <v>439436</v>
      </c>
      <c r="Y20" s="121">
        <v>917731</v>
      </c>
      <c r="Z20" s="121">
        <v>107729</v>
      </c>
      <c r="AA20" s="121">
        <v>1235</v>
      </c>
      <c r="AB20" s="121">
        <v>0</v>
      </c>
      <c r="AC20" s="121">
        <v>0</v>
      </c>
      <c r="AD20" s="121">
        <v>0</v>
      </c>
      <c r="AE20" s="121">
        <f t="shared" si="6"/>
        <v>2955753</v>
      </c>
      <c r="AF20" s="121">
        <f t="shared" si="7"/>
        <v>69720</v>
      </c>
      <c r="AG20" s="121">
        <f t="shared" si="8"/>
        <v>69720</v>
      </c>
      <c r="AH20" s="121">
        <v>0</v>
      </c>
      <c r="AI20" s="121">
        <v>69720</v>
      </c>
      <c r="AJ20" s="121">
        <v>0</v>
      </c>
      <c r="AK20" s="121">
        <v>0</v>
      </c>
      <c r="AL20" s="121">
        <v>0</v>
      </c>
      <c r="AM20" s="121">
        <v>0</v>
      </c>
      <c r="AN20" s="121">
        <f t="shared" si="9"/>
        <v>115726</v>
      </c>
      <c r="AO20" s="121">
        <f t="shared" si="10"/>
        <v>10113</v>
      </c>
      <c r="AP20" s="121">
        <v>9463</v>
      </c>
      <c r="AQ20" s="121">
        <v>0</v>
      </c>
      <c r="AR20" s="121">
        <v>650</v>
      </c>
      <c r="AS20" s="121">
        <v>0</v>
      </c>
      <c r="AT20" s="121">
        <f t="shared" si="11"/>
        <v>27706</v>
      </c>
      <c r="AU20" s="121">
        <v>0</v>
      </c>
      <c r="AV20" s="121">
        <v>27706</v>
      </c>
      <c r="AW20" s="121">
        <v>0</v>
      </c>
      <c r="AX20" s="121">
        <v>0</v>
      </c>
      <c r="AY20" s="121">
        <f t="shared" si="12"/>
        <v>77907</v>
      </c>
      <c r="AZ20" s="121">
        <v>0</v>
      </c>
      <c r="BA20" s="121">
        <v>77907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 t="shared" si="13"/>
        <v>185446</v>
      </c>
      <c r="BH20" s="121">
        <f t="shared" si="15"/>
        <v>719314</v>
      </c>
      <c r="BI20" s="121">
        <f t="shared" si="16"/>
        <v>719314</v>
      </c>
      <c r="BJ20" s="121">
        <f t="shared" si="17"/>
        <v>3202</v>
      </c>
      <c r="BK20" s="121">
        <f t="shared" si="18"/>
        <v>716112</v>
      </c>
      <c r="BL20" s="121">
        <f t="shared" si="19"/>
        <v>0</v>
      </c>
      <c r="BM20" s="121">
        <f t="shared" si="20"/>
        <v>0</v>
      </c>
      <c r="BN20" s="121">
        <f t="shared" si="21"/>
        <v>0</v>
      </c>
      <c r="BO20" s="121">
        <f t="shared" si="22"/>
        <v>0</v>
      </c>
      <c r="BP20" s="121">
        <f t="shared" si="23"/>
        <v>2421885</v>
      </c>
      <c r="BQ20" s="121">
        <f t="shared" si="24"/>
        <v>357872</v>
      </c>
      <c r="BR20" s="121">
        <f t="shared" si="25"/>
        <v>114277</v>
      </c>
      <c r="BS20" s="121">
        <f t="shared" si="26"/>
        <v>188995</v>
      </c>
      <c r="BT20" s="121">
        <f t="shared" si="27"/>
        <v>53300</v>
      </c>
      <c r="BU20" s="121">
        <f t="shared" si="28"/>
        <v>1300</v>
      </c>
      <c r="BV20" s="121">
        <f t="shared" si="29"/>
        <v>500869</v>
      </c>
      <c r="BW20" s="121">
        <f t="shared" si="30"/>
        <v>114355</v>
      </c>
      <c r="BX20" s="121">
        <f t="shared" si="31"/>
        <v>345793</v>
      </c>
      <c r="BY20" s="121">
        <f t="shared" si="32"/>
        <v>40721</v>
      </c>
      <c r="BZ20" s="121">
        <f t="shared" si="33"/>
        <v>19106</v>
      </c>
      <c r="CA20" s="121">
        <f t="shared" si="34"/>
        <v>1544038</v>
      </c>
      <c r="CB20" s="121">
        <f t="shared" si="35"/>
        <v>439436</v>
      </c>
      <c r="CC20" s="121">
        <f t="shared" si="36"/>
        <v>995638</v>
      </c>
      <c r="CD20" s="121">
        <f t="shared" si="37"/>
        <v>107729</v>
      </c>
      <c r="CE20" s="121">
        <f t="shared" si="38"/>
        <v>1235</v>
      </c>
      <c r="CF20" s="121">
        <f t="shared" si="39"/>
        <v>0</v>
      </c>
      <c r="CG20" s="121">
        <f t="shared" si="40"/>
        <v>0</v>
      </c>
      <c r="CH20" s="121">
        <f t="shared" si="41"/>
        <v>0</v>
      </c>
      <c r="CI20" s="121">
        <f t="shared" si="42"/>
        <v>3141199</v>
      </c>
    </row>
    <row r="21" spans="1:87" s="136" customFormat="1" ht="13.5" customHeight="1">
      <c r="A21" s="119" t="s">
        <v>25</v>
      </c>
      <c r="B21" s="120" t="s">
        <v>372</v>
      </c>
      <c r="C21" s="119" t="s">
        <v>373</v>
      </c>
      <c r="D21" s="121">
        <f t="shared" si="0"/>
        <v>0</v>
      </c>
      <c r="E21" s="121">
        <f t="shared" si="1"/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 t="shared" si="2"/>
        <v>1933473</v>
      </c>
      <c r="M21" s="121">
        <f t="shared" si="3"/>
        <v>579119</v>
      </c>
      <c r="N21" s="121">
        <v>403779</v>
      </c>
      <c r="O21" s="121">
        <v>133755</v>
      </c>
      <c r="P21" s="121">
        <v>8146</v>
      </c>
      <c r="Q21" s="121">
        <v>33439</v>
      </c>
      <c r="R21" s="121">
        <f t="shared" si="4"/>
        <v>335689</v>
      </c>
      <c r="S21" s="121">
        <v>60295</v>
      </c>
      <c r="T21" s="121">
        <v>234568</v>
      </c>
      <c r="U21" s="121">
        <v>40826</v>
      </c>
      <c r="V21" s="121">
        <v>27355</v>
      </c>
      <c r="W21" s="121">
        <f t="shared" si="5"/>
        <v>991310</v>
      </c>
      <c r="X21" s="121">
        <v>441967</v>
      </c>
      <c r="Y21" s="121">
        <v>405892</v>
      </c>
      <c r="Z21" s="121">
        <v>131461</v>
      </c>
      <c r="AA21" s="121">
        <v>11990</v>
      </c>
      <c r="AB21" s="121">
        <v>0</v>
      </c>
      <c r="AC21" s="121">
        <v>0</v>
      </c>
      <c r="AD21" s="121">
        <v>101381</v>
      </c>
      <c r="AE21" s="121">
        <f t="shared" si="6"/>
        <v>2034854</v>
      </c>
      <c r="AF21" s="121">
        <f t="shared" si="7"/>
        <v>0</v>
      </c>
      <c r="AG21" s="121">
        <f t="shared" si="8"/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 t="shared" si="9"/>
        <v>221833</v>
      </c>
      <c r="AO21" s="121">
        <f t="shared" si="10"/>
        <v>24044</v>
      </c>
      <c r="AP21" s="121">
        <v>24044</v>
      </c>
      <c r="AQ21" s="121">
        <v>0</v>
      </c>
      <c r="AR21" s="121">
        <v>0</v>
      </c>
      <c r="AS21" s="121">
        <v>0</v>
      </c>
      <c r="AT21" s="121">
        <f t="shared" si="11"/>
        <v>93061</v>
      </c>
      <c r="AU21" s="121">
        <v>3608</v>
      </c>
      <c r="AV21" s="121">
        <v>89453</v>
      </c>
      <c r="AW21" s="121">
        <v>0</v>
      </c>
      <c r="AX21" s="121">
        <v>0</v>
      </c>
      <c r="AY21" s="121">
        <f t="shared" si="12"/>
        <v>104728</v>
      </c>
      <c r="AZ21" s="121">
        <v>56587</v>
      </c>
      <c r="BA21" s="121">
        <v>48141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 t="shared" si="13"/>
        <v>221833</v>
      </c>
      <c r="BH21" s="121">
        <f t="shared" si="15"/>
        <v>0</v>
      </c>
      <c r="BI21" s="121">
        <f t="shared" si="16"/>
        <v>0</v>
      </c>
      <c r="BJ21" s="121">
        <f t="shared" si="17"/>
        <v>0</v>
      </c>
      <c r="BK21" s="121">
        <f t="shared" si="18"/>
        <v>0</v>
      </c>
      <c r="BL21" s="121">
        <f t="shared" si="19"/>
        <v>0</v>
      </c>
      <c r="BM21" s="121">
        <f t="shared" si="20"/>
        <v>0</v>
      </c>
      <c r="BN21" s="121">
        <f t="shared" si="21"/>
        <v>0</v>
      </c>
      <c r="BO21" s="121">
        <f t="shared" si="22"/>
        <v>0</v>
      </c>
      <c r="BP21" s="121">
        <f t="shared" si="23"/>
        <v>2155306</v>
      </c>
      <c r="BQ21" s="121">
        <f t="shared" si="24"/>
        <v>603163</v>
      </c>
      <c r="BR21" s="121">
        <f t="shared" si="25"/>
        <v>427823</v>
      </c>
      <c r="BS21" s="121">
        <f t="shared" si="26"/>
        <v>133755</v>
      </c>
      <c r="BT21" s="121">
        <f t="shared" si="27"/>
        <v>8146</v>
      </c>
      <c r="BU21" s="121">
        <f t="shared" si="28"/>
        <v>33439</v>
      </c>
      <c r="BV21" s="121">
        <f t="shared" si="29"/>
        <v>428750</v>
      </c>
      <c r="BW21" s="121">
        <f t="shared" si="30"/>
        <v>63903</v>
      </c>
      <c r="BX21" s="121">
        <f t="shared" si="31"/>
        <v>324021</v>
      </c>
      <c r="BY21" s="121">
        <f t="shared" si="32"/>
        <v>40826</v>
      </c>
      <c r="BZ21" s="121">
        <f t="shared" si="33"/>
        <v>27355</v>
      </c>
      <c r="CA21" s="121">
        <f t="shared" si="34"/>
        <v>1096038</v>
      </c>
      <c r="CB21" s="121">
        <f t="shared" si="35"/>
        <v>498554</v>
      </c>
      <c r="CC21" s="121">
        <f t="shared" si="36"/>
        <v>454033</v>
      </c>
      <c r="CD21" s="121">
        <f t="shared" si="37"/>
        <v>131461</v>
      </c>
      <c r="CE21" s="121">
        <f t="shared" si="38"/>
        <v>11990</v>
      </c>
      <c r="CF21" s="121">
        <f t="shared" si="39"/>
        <v>0</v>
      </c>
      <c r="CG21" s="121">
        <f t="shared" si="40"/>
        <v>0</v>
      </c>
      <c r="CH21" s="121">
        <f t="shared" si="41"/>
        <v>101381</v>
      </c>
      <c r="CI21" s="121">
        <f t="shared" si="42"/>
        <v>2256687</v>
      </c>
    </row>
    <row r="22" spans="1:87" s="136" customFormat="1" ht="13.5" customHeight="1">
      <c r="A22" s="119" t="s">
        <v>25</v>
      </c>
      <c r="B22" s="120" t="s">
        <v>410</v>
      </c>
      <c r="C22" s="119" t="s">
        <v>411</v>
      </c>
      <c r="D22" s="121">
        <f t="shared" si="0"/>
        <v>0</v>
      </c>
      <c r="E22" s="121">
        <f t="shared" si="1"/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 t="shared" si="2"/>
        <v>1121609</v>
      </c>
      <c r="M22" s="121">
        <f t="shared" si="3"/>
        <v>138790</v>
      </c>
      <c r="N22" s="121">
        <v>29040</v>
      </c>
      <c r="O22" s="121">
        <v>0</v>
      </c>
      <c r="P22" s="121">
        <v>98134</v>
      </c>
      <c r="Q22" s="121">
        <v>11616</v>
      </c>
      <c r="R22" s="121">
        <f t="shared" si="4"/>
        <v>400708</v>
      </c>
      <c r="S22" s="121">
        <v>1893</v>
      </c>
      <c r="T22" s="121">
        <v>359626</v>
      </c>
      <c r="U22" s="121">
        <v>39189</v>
      </c>
      <c r="V22" s="121">
        <v>0</v>
      </c>
      <c r="W22" s="121">
        <f t="shared" si="5"/>
        <v>582111</v>
      </c>
      <c r="X22" s="121">
        <v>234506</v>
      </c>
      <c r="Y22" s="121">
        <v>337207</v>
      </c>
      <c r="Z22" s="121">
        <v>10398</v>
      </c>
      <c r="AA22" s="121">
        <v>0</v>
      </c>
      <c r="AB22" s="121">
        <v>0</v>
      </c>
      <c r="AC22" s="121">
        <v>0</v>
      </c>
      <c r="AD22" s="121">
        <v>0</v>
      </c>
      <c r="AE22" s="121">
        <f t="shared" si="6"/>
        <v>1121609</v>
      </c>
      <c r="AF22" s="121">
        <f t="shared" si="7"/>
        <v>0</v>
      </c>
      <c r="AG22" s="121">
        <f t="shared" si="8"/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 t="shared" si="9"/>
        <v>0</v>
      </c>
      <c r="AO22" s="121">
        <f t="shared" si="10"/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 t="shared" si="11"/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 t="shared" si="12"/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86716</v>
      </c>
      <c r="BE22" s="121">
        <v>0</v>
      </c>
      <c r="BF22" s="121">
        <v>0</v>
      </c>
      <c r="BG22" s="121">
        <f t="shared" si="13"/>
        <v>0</v>
      </c>
      <c r="BH22" s="121">
        <f t="shared" si="15"/>
        <v>0</v>
      </c>
      <c r="BI22" s="121">
        <f t="shared" si="16"/>
        <v>0</v>
      </c>
      <c r="BJ22" s="121">
        <f t="shared" si="17"/>
        <v>0</v>
      </c>
      <c r="BK22" s="121">
        <f t="shared" si="18"/>
        <v>0</v>
      </c>
      <c r="BL22" s="121">
        <f t="shared" si="19"/>
        <v>0</v>
      </c>
      <c r="BM22" s="121">
        <f t="shared" si="20"/>
        <v>0</v>
      </c>
      <c r="BN22" s="121">
        <f t="shared" si="21"/>
        <v>0</v>
      </c>
      <c r="BO22" s="121">
        <f t="shared" si="22"/>
        <v>0</v>
      </c>
      <c r="BP22" s="121">
        <f t="shared" si="23"/>
        <v>1121609</v>
      </c>
      <c r="BQ22" s="121">
        <f t="shared" si="24"/>
        <v>138790</v>
      </c>
      <c r="BR22" s="121">
        <f t="shared" si="25"/>
        <v>29040</v>
      </c>
      <c r="BS22" s="121">
        <f t="shared" si="26"/>
        <v>0</v>
      </c>
      <c r="BT22" s="121">
        <f t="shared" si="27"/>
        <v>98134</v>
      </c>
      <c r="BU22" s="121">
        <f t="shared" si="28"/>
        <v>11616</v>
      </c>
      <c r="BV22" s="121">
        <f t="shared" si="29"/>
        <v>400708</v>
      </c>
      <c r="BW22" s="121">
        <f t="shared" si="30"/>
        <v>1893</v>
      </c>
      <c r="BX22" s="121">
        <f t="shared" si="31"/>
        <v>359626</v>
      </c>
      <c r="BY22" s="121">
        <f t="shared" si="32"/>
        <v>39189</v>
      </c>
      <c r="BZ22" s="121">
        <f t="shared" si="33"/>
        <v>0</v>
      </c>
      <c r="CA22" s="121">
        <f t="shared" si="34"/>
        <v>582111</v>
      </c>
      <c r="CB22" s="121">
        <f t="shared" si="35"/>
        <v>234506</v>
      </c>
      <c r="CC22" s="121">
        <f t="shared" si="36"/>
        <v>337207</v>
      </c>
      <c r="CD22" s="121">
        <f t="shared" si="37"/>
        <v>10398</v>
      </c>
      <c r="CE22" s="121">
        <f t="shared" si="38"/>
        <v>0</v>
      </c>
      <c r="CF22" s="121">
        <f t="shared" si="39"/>
        <v>86716</v>
      </c>
      <c r="CG22" s="121">
        <f t="shared" si="40"/>
        <v>0</v>
      </c>
      <c r="CH22" s="121">
        <f t="shared" si="41"/>
        <v>0</v>
      </c>
      <c r="CI22" s="121">
        <f t="shared" si="42"/>
        <v>1121609</v>
      </c>
    </row>
    <row r="23" spans="1:87" s="136" customFormat="1" ht="13.5" customHeight="1">
      <c r="A23" s="119" t="s">
        <v>25</v>
      </c>
      <c r="B23" s="120" t="s">
        <v>398</v>
      </c>
      <c r="C23" s="119" t="s">
        <v>399</v>
      </c>
      <c r="D23" s="121">
        <f t="shared" si="0"/>
        <v>168191</v>
      </c>
      <c r="E23" s="121">
        <f t="shared" si="1"/>
        <v>168191</v>
      </c>
      <c r="F23" s="121">
        <v>0</v>
      </c>
      <c r="G23" s="121">
        <v>100164</v>
      </c>
      <c r="H23" s="121">
        <v>2562</v>
      </c>
      <c r="I23" s="121">
        <v>65465</v>
      </c>
      <c r="J23" s="121">
        <v>0</v>
      </c>
      <c r="K23" s="121">
        <v>0</v>
      </c>
      <c r="L23" s="121">
        <f t="shared" si="2"/>
        <v>804963</v>
      </c>
      <c r="M23" s="121">
        <f t="shared" si="3"/>
        <v>104704</v>
      </c>
      <c r="N23" s="121">
        <v>84673</v>
      </c>
      <c r="O23" s="121">
        <v>0</v>
      </c>
      <c r="P23" s="121">
        <v>20031</v>
      </c>
      <c r="Q23" s="121">
        <v>0</v>
      </c>
      <c r="R23" s="121">
        <f t="shared" si="4"/>
        <v>6644</v>
      </c>
      <c r="S23" s="121">
        <v>0</v>
      </c>
      <c r="T23" s="121">
        <v>3611</v>
      </c>
      <c r="U23" s="121">
        <v>3033</v>
      </c>
      <c r="V23" s="121">
        <v>0</v>
      </c>
      <c r="W23" s="121">
        <f t="shared" si="5"/>
        <v>693615</v>
      </c>
      <c r="X23" s="121">
        <v>310847</v>
      </c>
      <c r="Y23" s="121">
        <v>331048</v>
      </c>
      <c r="Z23" s="121">
        <v>44901</v>
      </c>
      <c r="AA23" s="121">
        <v>6819</v>
      </c>
      <c r="AB23" s="121">
        <v>0</v>
      </c>
      <c r="AC23" s="121">
        <v>0</v>
      </c>
      <c r="AD23" s="121">
        <v>175699</v>
      </c>
      <c r="AE23" s="121">
        <f t="shared" si="6"/>
        <v>1148853</v>
      </c>
      <c r="AF23" s="121">
        <f t="shared" si="7"/>
        <v>0</v>
      </c>
      <c r="AG23" s="121">
        <f t="shared" si="8"/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 t="shared" si="9"/>
        <v>32715</v>
      </c>
      <c r="AO23" s="121">
        <f t="shared" si="10"/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 t="shared" si="11"/>
        <v>2945</v>
      </c>
      <c r="AU23" s="121">
        <v>2945</v>
      </c>
      <c r="AV23" s="121">
        <v>0</v>
      </c>
      <c r="AW23" s="121">
        <v>0</v>
      </c>
      <c r="AX23" s="121">
        <v>0</v>
      </c>
      <c r="AY23" s="121">
        <f t="shared" si="12"/>
        <v>29770</v>
      </c>
      <c r="AZ23" s="121">
        <v>29770</v>
      </c>
      <c r="BA23" s="121">
        <v>0</v>
      </c>
      <c r="BB23" s="121">
        <v>0</v>
      </c>
      <c r="BC23" s="121">
        <v>0</v>
      </c>
      <c r="BD23" s="121">
        <v>73307</v>
      </c>
      <c r="BE23" s="121">
        <v>0</v>
      </c>
      <c r="BF23" s="121">
        <v>2386</v>
      </c>
      <c r="BG23" s="121">
        <f t="shared" si="13"/>
        <v>35101</v>
      </c>
      <c r="BH23" s="121">
        <f t="shared" si="15"/>
        <v>168191</v>
      </c>
      <c r="BI23" s="121">
        <f t="shared" si="16"/>
        <v>168191</v>
      </c>
      <c r="BJ23" s="121">
        <f t="shared" si="17"/>
        <v>0</v>
      </c>
      <c r="BK23" s="121">
        <f t="shared" si="18"/>
        <v>100164</v>
      </c>
      <c r="BL23" s="121">
        <f t="shared" si="19"/>
        <v>2562</v>
      </c>
      <c r="BM23" s="121">
        <f t="shared" si="20"/>
        <v>65465</v>
      </c>
      <c r="BN23" s="121">
        <f t="shared" si="21"/>
        <v>0</v>
      </c>
      <c r="BO23" s="121">
        <f t="shared" si="22"/>
        <v>0</v>
      </c>
      <c r="BP23" s="121">
        <f t="shared" si="23"/>
        <v>837678</v>
      </c>
      <c r="BQ23" s="121">
        <f t="shared" si="24"/>
        <v>104704</v>
      </c>
      <c r="BR23" s="121">
        <f t="shared" si="25"/>
        <v>84673</v>
      </c>
      <c r="BS23" s="121">
        <f t="shared" si="26"/>
        <v>0</v>
      </c>
      <c r="BT23" s="121">
        <f t="shared" si="27"/>
        <v>20031</v>
      </c>
      <c r="BU23" s="121">
        <f t="shared" si="28"/>
        <v>0</v>
      </c>
      <c r="BV23" s="121">
        <f t="shared" si="29"/>
        <v>9589</v>
      </c>
      <c r="BW23" s="121">
        <f t="shared" si="30"/>
        <v>2945</v>
      </c>
      <c r="BX23" s="121">
        <f t="shared" si="31"/>
        <v>3611</v>
      </c>
      <c r="BY23" s="121">
        <f t="shared" si="32"/>
        <v>3033</v>
      </c>
      <c r="BZ23" s="121">
        <f t="shared" si="33"/>
        <v>0</v>
      </c>
      <c r="CA23" s="121">
        <f t="shared" si="34"/>
        <v>723385</v>
      </c>
      <c r="CB23" s="121">
        <f t="shared" si="35"/>
        <v>340617</v>
      </c>
      <c r="CC23" s="121">
        <f t="shared" si="36"/>
        <v>331048</v>
      </c>
      <c r="CD23" s="121">
        <f t="shared" si="37"/>
        <v>44901</v>
      </c>
      <c r="CE23" s="121">
        <f t="shared" si="38"/>
        <v>6819</v>
      </c>
      <c r="CF23" s="121">
        <f t="shared" si="39"/>
        <v>73307</v>
      </c>
      <c r="CG23" s="121">
        <f t="shared" si="40"/>
        <v>0</v>
      </c>
      <c r="CH23" s="121">
        <f t="shared" si="41"/>
        <v>178085</v>
      </c>
      <c r="CI23" s="121">
        <f t="shared" si="42"/>
        <v>1183954</v>
      </c>
    </row>
    <row r="24" spans="1:87" s="136" customFormat="1" ht="13.5" customHeight="1">
      <c r="A24" s="119" t="s">
        <v>25</v>
      </c>
      <c r="B24" s="120" t="s">
        <v>384</v>
      </c>
      <c r="C24" s="119" t="s">
        <v>385</v>
      </c>
      <c r="D24" s="121">
        <f t="shared" si="0"/>
        <v>0</v>
      </c>
      <c r="E24" s="121">
        <f t="shared" si="1"/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 t="shared" si="2"/>
        <v>265597</v>
      </c>
      <c r="M24" s="121">
        <f t="shared" si="3"/>
        <v>35648</v>
      </c>
      <c r="N24" s="121">
        <v>35648</v>
      </c>
      <c r="O24" s="121">
        <v>0</v>
      </c>
      <c r="P24" s="121">
        <v>0</v>
      </c>
      <c r="Q24" s="121">
        <v>0</v>
      </c>
      <c r="R24" s="121">
        <f t="shared" si="4"/>
        <v>4907</v>
      </c>
      <c r="S24" s="121">
        <v>0</v>
      </c>
      <c r="T24" s="121">
        <v>0</v>
      </c>
      <c r="U24" s="121">
        <v>4907</v>
      </c>
      <c r="V24" s="121">
        <v>0</v>
      </c>
      <c r="W24" s="121">
        <f t="shared" si="5"/>
        <v>225042</v>
      </c>
      <c r="X24" s="121">
        <v>168732</v>
      </c>
      <c r="Y24" s="121">
        <v>37534</v>
      </c>
      <c r="Z24" s="121">
        <v>10254</v>
      </c>
      <c r="AA24" s="121">
        <v>8522</v>
      </c>
      <c r="AB24" s="121">
        <v>548562</v>
      </c>
      <c r="AC24" s="121">
        <v>0</v>
      </c>
      <c r="AD24" s="121">
        <v>0</v>
      </c>
      <c r="AE24" s="121">
        <f t="shared" si="6"/>
        <v>265597</v>
      </c>
      <c r="AF24" s="121">
        <f t="shared" si="7"/>
        <v>0</v>
      </c>
      <c r="AG24" s="121">
        <f t="shared" si="8"/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 t="shared" si="9"/>
        <v>42960</v>
      </c>
      <c r="AO24" s="121">
        <f t="shared" si="10"/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 t="shared" si="11"/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 t="shared" si="12"/>
        <v>42960</v>
      </c>
      <c r="AZ24" s="121">
        <v>42960</v>
      </c>
      <c r="BA24" s="121">
        <v>0</v>
      </c>
      <c r="BB24" s="121">
        <v>0</v>
      </c>
      <c r="BC24" s="121">
        <v>0</v>
      </c>
      <c r="BD24" s="121">
        <v>125050</v>
      </c>
      <c r="BE24" s="121">
        <v>0</v>
      </c>
      <c r="BF24" s="121">
        <v>0</v>
      </c>
      <c r="BG24" s="121">
        <f t="shared" si="13"/>
        <v>42960</v>
      </c>
      <c r="BH24" s="121">
        <f t="shared" si="15"/>
        <v>0</v>
      </c>
      <c r="BI24" s="121">
        <f t="shared" si="16"/>
        <v>0</v>
      </c>
      <c r="BJ24" s="121">
        <f t="shared" si="17"/>
        <v>0</v>
      </c>
      <c r="BK24" s="121">
        <f t="shared" si="18"/>
        <v>0</v>
      </c>
      <c r="BL24" s="121">
        <f t="shared" si="19"/>
        <v>0</v>
      </c>
      <c r="BM24" s="121">
        <f t="shared" si="20"/>
        <v>0</v>
      </c>
      <c r="BN24" s="121">
        <f t="shared" si="21"/>
        <v>0</v>
      </c>
      <c r="BO24" s="121">
        <f t="shared" si="22"/>
        <v>0</v>
      </c>
      <c r="BP24" s="121">
        <f t="shared" si="23"/>
        <v>308557</v>
      </c>
      <c r="BQ24" s="121">
        <f t="shared" si="24"/>
        <v>35648</v>
      </c>
      <c r="BR24" s="121">
        <f t="shared" si="25"/>
        <v>35648</v>
      </c>
      <c r="BS24" s="121">
        <f t="shared" si="26"/>
        <v>0</v>
      </c>
      <c r="BT24" s="121">
        <f t="shared" si="27"/>
        <v>0</v>
      </c>
      <c r="BU24" s="121">
        <f t="shared" si="28"/>
        <v>0</v>
      </c>
      <c r="BV24" s="121">
        <f t="shared" si="29"/>
        <v>4907</v>
      </c>
      <c r="BW24" s="121">
        <f t="shared" si="30"/>
        <v>0</v>
      </c>
      <c r="BX24" s="121">
        <f t="shared" si="31"/>
        <v>0</v>
      </c>
      <c r="BY24" s="121">
        <f t="shared" si="32"/>
        <v>4907</v>
      </c>
      <c r="BZ24" s="121">
        <f t="shared" si="33"/>
        <v>0</v>
      </c>
      <c r="CA24" s="121">
        <f t="shared" si="34"/>
        <v>268002</v>
      </c>
      <c r="CB24" s="121">
        <f t="shared" si="35"/>
        <v>211692</v>
      </c>
      <c r="CC24" s="121">
        <f t="shared" si="36"/>
        <v>37534</v>
      </c>
      <c r="CD24" s="121">
        <f t="shared" si="37"/>
        <v>10254</v>
      </c>
      <c r="CE24" s="121">
        <f t="shared" si="38"/>
        <v>8522</v>
      </c>
      <c r="CF24" s="121">
        <f t="shared" si="39"/>
        <v>673612</v>
      </c>
      <c r="CG24" s="121">
        <f t="shared" si="40"/>
        <v>0</v>
      </c>
      <c r="CH24" s="121">
        <f t="shared" si="41"/>
        <v>0</v>
      </c>
      <c r="CI24" s="121">
        <f t="shared" si="42"/>
        <v>308557</v>
      </c>
    </row>
    <row r="25" spans="1:87" s="136" customFormat="1" ht="13.5" customHeight="1">
      <c r="A25" s="119" t="s">
        <v>25</v>
      </c>
      <c r="B25" s="120" t="s">
        <v>462</v>
      </c>
      <c r="C25" s="119" t="s">
        <v>463</v>
      </c>
      <c r="D25" s="121">
        <f t="shared" si="0"/>
        <v>0</v>
      </c>
      <c r="E25" s="121">
        <f t="shared" si="1"/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 t="shared" si="2"/>
        <v>543842</v>
      </c>
      <c r="M25" s="121">
        <f t="shared" si="3"/>
        <v>115935</v>
      </c>
      <c r="N25" s="121">
        <v>84186</v>
      </c>
      <c r="O25" s="121">
        <v>25863</v>
      </c>
      <c r="P25" s="121">
        <v>0</v>
      </c>
      <c r="Q25" s="121">
        <v>5886</v>
      </c>
      <c r="R25" s="121">
        <f t="shared" si="4"/>
        <v>17583</v>
      </c>
      <c r="S25" s="121">
        <v>6362</v>
      </c>
      <c r="T25" s="121">
        <v>4075</v>
      </c>
      <c r="U25" s="121">
        <v>7146</v>
      </c>
      <c r="V25" s="121">
        <v>0</v>
      </c>
      <c r="W25" s="121">
        <f t="shared" si="5"/>
        <v>410324</v>
      </c>
      <c r="X25" s="121">
        <v>325579</v>
      </c>
      <c r="Y25" s="121">
        <v>51206</v>
      </c>
      <c r="Z25" s="121">
        <v>26686</v>
      </c>
      <c r="AA25" s="121">
        <v>6853</v>
      </c>
      <c r="AB25" s="121">
        <v>488891</v>
      </c>
      <c r="AC25" s="121">
        <v>0</v>
      </c>
      <c r="AD25" s="121">
        <v>67666</v>
      </c>
      <c r="AE25" s="121">
        <f t="shared" si="6"/>
        <v>611508</v>
      </c>
      <c r="AF25" s="121">
        <f t="shared" si="7"/>
        <v>0</v>
      </c>
      <c r="AG25" s="121">
        <f t="shared" si="8"/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 t="shared" si="9"/>
        <v>9558</v>
      </c>
      <c r="AO25" s="121">
        <f t="shared" si="10"/>
        <v>4681</v>
      </c>
      <c r="AP25" s="121">
        <v>4681</v>
      </c>
      <c r="AQ25" s="121">
        <v>0</v>
      </c>
      <c r="AR25" s="121">
        <v>0</v>
      </c>
      <c r="AS25" s="121">
        <v>0</v>
      </c>
      <c r="AT25" s="121">
        <f t="shared" si="11"/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 t="shared" si="12"/>
        <v>4877</v>
      </c>
      <c r="AZ25" s="121">
        <v>4877</v>
      </c>
      <c r="BA25" s="121">
        <v>0</v>
      </c>
      <c r="BB25" s="121">
        <v>0</v>
      </c>
      <c r="BC25" s="121">
        <v>0</v>
      </c>
      <c r="BD25" s="121">
        <v>153831</v>
      </c>
      <c r="BE25" s="121">
        <v>0</v>
      </c>
      <c r="BF25" s="121">
        <v>12159</v>
      </c>
      <c r="BG25" s="121">
        <f t="shared" si="13"/>
        <v>21717</v>
      </c>
      <c r="BH25" s="121">
        <f t="shared" si="15"/>
        <v>0</v>
      </c>
      <c r="BI25" s="121">
        <f t="shared" si="16"/>
        <v>0</v>
      </c>
      <c r="BJ25" s="121">
        <f t="shared" si="17"/>
        <v>0</v>
      </c>
      <c r="BK25" s="121">
        <f t="shared" si="18"/>
        <v>0</v>
      </c>
      <c r="BL25" s="121">
        <f t="shared" si="19"/>
        <v>0</v>
      </c>
      <c r="BM25" s="121">
        <f t="shared" si="20"/>
        <v>0</v>
      </c>
      <c r="BN25" s="121">
        <f t="shared" si="21"/>
        <v>0</v>
      </c>
      <c r="BO25" s="121">
        <f t="shared" si="22"/>
        <v>0</v>
      </c>
      <c r="BP25" s="121">
        <f t="shared" si="23"/>
        <v>553400</v>
      </c>
      <c r="BQ25" s="121">
        <f t="shared" si="24"/>
        <v>120616</v>
      </c>
      <c r="BR25" s="121">
        <f t="shared" si="25"/>
        <v>88867</v>
      </c>
      <c r="BS25" s="121">
        <f t="shared" si="26"/>
        <v>25863</v>
      </c>
      <c r="BT25" s="121">
        <f t="shared" si="27"/>
        <v>0</v>
      </c>
      <c r="BU25" s="121">
        <f t="shared" si="28"/>
        <v>5886</v>
      </c>
      <c r="BV25" s="121">
        <f t="shared" si="29"/>
        <v>17583</v>
      </c>
      <c r="BW25" s="121">
        <f t="shared" si="30"/>
        <v>6362</v>
      </c>
      <c r="BX25" s="121">
        <f t="shared" si="31"/>
        <v>4075</v>
      </c>
      <c r="BY25" s="121">
        <f t="shared" si="32"/>
        <v>7146</v>
      </c>
      <c r="BZ25" s="121">
        <f t="shared" si="33"/>
        <v>0</v>
      </c>
      <c r="CA25" s="121">
        <f t="shared" si="34"/>
        <v>415201</v>
      </c>
      <c r="CB25" s="121">
        <f t="shared" si="35"/>
        <v>330456</v>
      </c>
      <c r="CC25" s="121">
        <f t="shared" si="36"/>
        <v>51206</v>
      </c>
      <c r="CD25" s="121">
        <f t="shared" si="37"/>
        <v>26686</v>
      </c>
      <c r="CE25" s="121">
        <f t="shared" si="38"/>
        <v>6853</v>
      </c>
      <c r="CF25" s="121">
        <f t="shared" si="39"/>
        <v>642722</v>
      </c>
      <c r="CG25" s="121">
        <f t="shared" si="40"/>
        <v>0</v>
      </c>
      <c r="CH25" s="121">
        <f t="shared" si="41"/>
        <v>79825</v>
      </c>
      <c r="CI25" s="121">
        <f t="shared" si="42"/>
        <v>633225</v>
      </c>
    </row>
    <row r="26" spans="1:87" s="136" customFormat="1" ht="13.5" customHeight="1">
      <c r="A26" s="119" t="s">
        <v>25</v>
      </c>
      <c r="B26" s="120" t="s">
        <v>448</v>
      </c>
      <c r="C26" s="119" t="s">
        <v>449</v>
      </c>
      <c r="D26" s="121">
        <f t="shared" si="0"/>
        <v>121202</v>
      </c>
      <c r="E26" s="121">
        <f t="shared" si="1"/>
        <v>121202</v>
      </c>
      <c r="F26" s="121">
        <v>121202</v>
      </c>
      <c r="G26" s="121">
        <v>0</v>
      </c>
      <c r="H26" s="121">
        <v>0</v>
      </c>
      <c r="I26" s="121">
        <v>0</v>
      </c>
      <c r="J26" s="121">
        <v>0</v>
      </c>
      <c r="K26" s="121">
        <v>39103</v>
      </c>
      <c r="L26" s="121">
        <f t="shared" si="2"/>
        <v>843427</v>
      </c>
      <c r="M26" s="121">
        <f t="shared" si="3"/>
        <v>212960</v>
      </c>
      <c r="N26" s="121">
        <v>118496</v>
      </c>
      <c r="O26" s="121">
        <v>94464</v>
      </c>
      <c r="P26" s="121">
        <v>0</v>
      </c>
      <c r="Q26" s="121">
        <v>0</v>
      </c>
      <c r="R26" s="121">
        <f t="shared" si="4"/>
        <v>42255</v>
      </c>
      <c r="S26" s="121">
        <v>5981</v>
      </c>
      <c r="T26" s="121">
        <v>36274</v>
      </c>
      <c r="U26" s="121">
        <v>0</v>
      </c>
      <c r="V26" s="121">
        <v>0</v>
      </c>
      <c r="W26" s="121">
        <f t="shared" si="5"/>
        <v>588212</v>
      </c>
      <c r="X26" s="121">
        <v>380924</v>
      </c>
      <c r="Y26" s="121">
        <v>82907</v>
      </c>
      <c r="Z26" s="121">
        <v>0</v>
      </c>
      <c r="AA26" s="121">
        <v>124381</v>
      </c>
      <c r="AB26" s="121">
        <v>673901</v>
      </c>
      <c r="AC26" s="121">
        <v>0</v>
      </c>
      <c r="AD26" s="121">
        <v>53396</v>
      </c>
      <c r="AE26" s="121">
        <f t="shared" si="6"/>
        <v>1018025</v>
      </c>
      <c r="AF26" s="121">
        <f t="shared" si="7"/>
        <v>0</v>
      </c>
      <c r="AG26" s="121">
        <f t="shared" si="8"/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 t="shared" si="9"/>
        <v>136838</v>
      </c>
      <c r="AO26" s="121">
        <f t="shared" si="10"/>
        <v>7174</v>
      </c>
      <c r="AP26" s="121">
        <v>7174</v>
      </c>
      <c r="AQ26" s="121">
        <v>0</v>
      </c>
      <c r="AR26" s="121">
        <v>0</v>
      </c>
      <c r="AS26" s="121">
        <v>0</v>
      </c>
      <c r="AT26" s="121">
        <f t="shared" si="11"/>
        <v>26404</v>
      </c>
      <c r="AU26" s="121">
        <v>10134</v>
      </c>
      <c r="AV26" s="121">
        <v>16270</v>
      </c>
      <c r="AW26" s="121">
        <v>0</v>
      </c>
      <c r="AX26" s="121">
        <v>0</v>
      </c>
      <c r="AY26" s="121">
        <f t="shared" si="12"/>
        <v>103260</v>
      </c>
      <c r="AZ26" s="121">
        <v>0</v>
      </c>
      <c r="BA26" s="121">
        <v>103260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 t="shared" si="13"/>
        <v>136838</v>
      </c>
      <c r="BH26" s="121">
        <f t="shared" si="15"/>
        <v>121202</v>
      </c>
      <c r="BI26" s="121">
        <f t="shared" si="16"/>
        <v>121202</v>
      </c>
      <c r="BJ26" s="121">
        <f t="shared" si="17"/>
        <v>121202</v>
      </c>
      <c r="BK26" s="121">
        <f t="shared" si="18"/>
        <v>0</v>
      </c>
      <c r="BL26" s="121">
        <f t="shared" si="19"/>
        <v>0</v>
      </c>
      <c r="BM26" s="121">
        <f t="shared" si="20"/>
        <v>0</v>
      </c>
      <c r="BN26" s="121">
        <f t="shared" si="21"/>
        <v>0</v>
      </c>
      <c r="BO26" s="121">
        <f t="shared" si="22"/>
        <v>39103</v>
      </c>
      <c r="BP26" s="121">
        <f t="shared" si="23"/>
        <v>980265</v>
      </c>
      <c r="BQ26" s="121">
        <f t="shared" si="24"/>
        <v>220134</v>
      </c>
      <c r="BR26" s="121">
        <f t="shared" si="25"/>
        <v>125670</v>
      </c>
      <c r="BS26" s="121">
        <f t="shared" si="26"/>
        <v>94464</v>
      </c>
      <c r="BT26" s="121">
        <f t="shared" si="27"/>
        <v>0</v>
      </c>
      <c r="BU26" s="121">
        <f t="shared" si="28"/>
        <v>0</v>
      </c>
      <c r="BV26" s="121">
        <f t="shared" si="29"/>
        <v>68659</v>
      </c>
      <c r="BW26" s="121">
        <f t="shared" si="30"/>
        <v>16115</v>
      </c>
      <c r="BX26" s="121">
        <f t="shared" si="31"/>
        <v>52544</v>
      </c>
      <c r="BY26" s="121">
        <f t="shared" si="32"/>
        <v>0</v>
      </c>
      <c r="BZ26" s="121">
        <f t="shared" si="33"/>
        <v>0</v>
      </c>
      <c r="CA26" s="121">
        <f t="shared" si="34"/>
        <v>691472</v>
      </c>
      <c r="CB26" s="121">
        <f t="shared" si="35"/>
        <v>380924</v>
      </c>
      <c r="CC26" s="121">
        <f t="shared" si="36"/>
        <v>186167</v>
      </c>
      <c r="CD26" s="121">
        <f t="shared" si="37"/>
        <v>0</v>
      </c>
      <c r="CE26" s="121">
        <f t="shared" si="38"/>
        <v>124381</v>
      </c>
      <c r="CF26" s="121">
        <f t="shared" si="39"/>
        <v>673901</v>
      </c>
      <c r="CG26" s="121">
        <f t="shared" si="40"/>
        <v>0</v>
      </c>
      <c r="CH26" s="121">
        <f t="shared" si="41"/>
        <v>53396</v>
      </c>
      <c r="CI26" s="121">
        <f t="shared" si="42"/>
        <v>1154863</v>
      </c>
    </row>
    <row r="27" spans="1:87" s="136" customFormat="1" ht="13.5" customHeight="1">
      <c r="A27" s="119" t="s">
        <v>25</v>
      </c>
      <c r="B27" s="120" t="s">
        <v>438</v>
      </c>
      <c r="C27" s="119" t="s">
        <v>439</v>
      </c>
      <c r="D27" s="121">
        <f t="shared" si="0"/>
        <v>1274517</v>
      </c>
      <c r="E27" s="121">
        <f t="shared" si="1"/>
        <v>1274517</v>
      </c>
      <c r="F27" s="121">
        <v>0</v>
      </c>
      <c r="G27" s="121">
        <v>1274517</v>
      </c>
      <c r="H27" s="121">
        <v>0</v>
      </c>
      <c r="I27" s="121">
        <v>0</v>
      </c>
      <c r="J27" s="121">
        <v>0</v>
      </c>
      <c r="K27" s="121">
        <v>0</v>
      </c>
      <c r="L27" s="121">
        <f t="shared" si="2"/>
        <v>1300147</v>
      </c>
      <c r="M27" s="121">
        <f t="shared" si="3"/>
        <v>354870</v>
      </c>
      <c r="N27" s="121">
        <v>161774</v>
      </c>
      <c r="O27" s="121">
        <v>61202</v>
      </c>
      <c r="P27" s="121">
        <v>131894</v>
      </c>
      <c r="Q27" s="121">
        <v>0</v>
      </c>
      <c r="R27" s="121">
        <f t="shared" si="4"/>
        <v>418776</v>
      </c>
      <c r="S27" s="121">
        <v>49521</v>
      </c>
      <c r="T27" s="121">
        <v>368463</v>
      </c>
      <c r="U27" s="121">
        <v>792</v>
      </c>
      <c r="V27" s="121">
        <v>0</v>
      </c>
      <c r="W27" s="121">
        <f t="shared" si="5"/>
        <v>526501</v>
      </c>
      <c r="X27" s="121">
        <v>349651</v>
      </c>
      <c r="Y27" s="121">
        <v>98082</v>
      </c>
      <c r="Z27" s="121">
        <v>78768</v>
      </c>
      <c r="AA27" s="121">
        <v>0</v>
      </c>
      <c r="AB27" s="121">
        <v>0</v>
      </c>
      <c r="AC27" s="121">
        <v>0</v>
      </c>
      <c r="AD27" s="121">
        <v>0</v>
      </c>
      <c r="AE27" s="121">
        <f t="shared" si="6"/>
        <v>2574664</v>
      </c>
      <c r="AF27" s="121">
        <f t="shared" si="7"/>
        <v>0</v>
      </c>
      <c r="AG27" s="121">
        <f t="shared" si="8"/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 t="shared" si="9"/>
        <v>128206</v>
      </c>
      <c r="AO27" s="121">
        <f t="shared" si="10"/>
        <v>2450</v>
      </c>
      <c r="AP27" s="121">
        <v>2450</v>
      </c>
      <c r="AQ27" s="121">
        <v>0</v>
      </c>
      <c r="AR27" s="121">
        <v>0</v>
      </c>
      <c r="AS27" s="121">
        <v>0</v>
      </c>
      <c r="AT27" s="121">
        <f t="shared" si="11"/>
        <v>75018</v>
      </c>
      <c r="AU27" s="121">
        <v>0</v>
      </c>
      <c r="AV27" s="121">
        <v>75018</v>
      </c>
      <c r="AW27" s="121">
        <v>0</v>
      </c>
      <c r="AX27" s="121">
        <v>0</v>
      </c>
      <c r="AY27" s="121">
        <f t="shared" si="12"/>
        <v>50738</v>
      </c>
      <c r="AZ27" s="121">
        <v>0</v>
      </c>
      <c r="BA27" s="121">
        <v>50738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 t="shared" si="13"/>
        <v>128206</v>
      </c>
      <c r="BH27" s="121">
        <f t="shared" si="15"/>
        <v>1274517</v>
      </c>
      <c r="BI27" s="121">
        <f t="shared" si="16"/>
        <v>1274517</v>
      </c>
      <c r="BJ27" s="121">
        <f t="shared" si="17"/>
        <v>0</v>
      </c>
      <c r="BK27" s="121">
        <f t="shared" si="18"/>
        <v>1274517</v>
      </c>
      <c r="BL27" s="121">
        <f t="shared" si="19"/>
        <v>0</v>
      </c>
      <c r="BM27" s="121">
        <f t="shared" si="20"/>
        <v>0</v>
      </c>
      <c r="BN27" s="121">
        <f t="shared" si="21"/>
        <v>0</v>
      </c>
      <c r="BO27" s="121">
        <f t="shared" si="22"/>
        <v>0</v>
      </c>
      <c r="BP27" s="121">
        <f t="shared" si="23"/>
        <v>1428353</v>
      </c>
      <c r="BQ27" s="121">
        <f t="shared" si="24"/>
        <v>357320</v>
      </c>
      <c r="BR27" s="121">
        <f t="shared" si="25"/>
        <v>164224</v>
      </c>
      <c r="BS27" s="121">
        <f t="shared" si="26"/>
        <v>61202</v>
      </c>
      <c r="BT27" s="121">
        <f t="shared" si="27"/>
        <v>131894</v>
      </c>
      <c r="BU27" s="121">
        <f t="shared" si="28"/>
        <v>0</v>
      </c>
      <c r="BV27" s="121">
        <f t="shared" si="29"/>
        <v>493794</v>
      </c>
      <c r="BW27" s="121">
        <f t="shared" si="30"/>
        <v>49521</v>
      </c>
      <c r="BX27" s="121">
        <f t="shared" si="31"/>
        <v>443481</v>
      </c>
      <c r="BY27" s="121">
        <f t="shared" si="32"/>
        <v>792</v>
      </c>
      <c r="BZ27" s="121">
        <f t="shared" si="33"/>
        <v>0</v>
      </c>
      <c r="CA27" s="121">
        <f t="shared" si="34"/>
        <v>577239</v>
      </c>
      <c r="CB27" s="121">
        <f t="shared" si="35"/>
        <v>349651</v>
      </c>
      <c r="CC27" s="121">
        <f t="shared" si="36"/>
        <v>148820</v>
      </c>
      <c r="CD27" s="121">
        <f t="shared" si="37"/>
        <v>78768</v>
      </c>
      <c r="CE27" s="121">
        <f t="shared" si="38"/>
        <v>0</v>
      </c>
      <c r="CF27" s="121">
        <f t="shared" si="39"/>
        <v>0</v>
      </c>
      <c r="CG27" s="121">
        <f t="shared" si="40"/>
        <v>0</v>
      </c>
      <c r="CH27" s="121">
        <f t="shared" si="41"/>
        <v>0</v>
      </c>
      <c r="CI27" s="121">
        <f t="shared" si="42"/>
        <v>2702870</v>
      </c>
    </row>
    <row r="28" spans="1:87" s="136" customFormat="1" ht="13.5" customHeight="1">
      <c r="A28" s="119" t="s">
        <v>25</v>
      </c>
      <c r="B28" s="120" t="s">
        <v>416</v>
      </c>
      <c r="C28" s="119" t="s">
        <v>417</v>
      </c>
      <c r="D28" s="121">
        <f t="shared" si="0"/>
        <v>94171</v>
      </c>
      <c r="E28" s="121">
        <f t="shared" si="1"/>
        <v>94171</v>
      </c>
      <c r="F28" s="121">
        <v>0</v>
      </c>
      <c r="G28" s="121">
        <v>71928</v>
      </c>
      <c r="H28" s="121">
        <v>22243</v>
      </c>
      <c r="I28" s="121">
        <v>0</v>
      </c>
      <c r="J28" s="121">
        <v>0</v>
      </c>
      <c r="K28" s="121">
        <v>0</v>
      </c>
      <c r="L28" s="121">
        <f t="shared" si="2"/>
        <v>609723</v>
      </c>
      <c r="M28" s="121">
        <f t="shared" si="3"/>
        <v>113527</v>
      </c>
      <c r="N28" s="121">
        <v>62434</v>
      </c>
      <c r="O28" s="121">
        <v>29799</v>
      </c>
      <c r="P28" s="121">
        <v>18492</v>
      </c>
      <c r="Q28" s="121">
        <v>2802</v>
      </c>
      <c r="R28" s="121">
        <f t="shared" si="4"/>
        <v>118652</v>
      </c>
      <c r="S28" s="121">
        <v>9966</v>
      </c>
      <c r="T28" s="121">
        <v>93563</v>
      </c>
      <c r="U28" s="121">
        <v>15123</v>
      </c>
      <c r="V28" s="121">
        <v>0</v>
      </c>
      <c r="W28" s="121">
        <f t="shared" si="5"/>
        <v>377538</v>
      </c>
      <c r="X28" s="121">
        <v>93422</v>
      </c>
      <c r="Y28" s="121">
        <v>266569</v>
      </c>
      <c r="Z28" s="121">
        <v>17255</v>
      </c>
      <c r="AA28" s="121">
        <v>292</v>
      </c>
      <c r="AB28" s="121">
        <v>0</v>
      </c>
      <c r="AC28" s="121">
        <v>6</v>
      </c>
      <c r="AD28" s="121">
        <v>6547</v>
      </c>
      <c r="AE28" s="121">
        <f t="shared" si="6"/>
        <v>710441</v>
      </c>
      <c r="AF28" s="121">
        <f t="shared" si="7"/>
        <v>4968</v>
      </c>
      <c r="AG28" s="121">
        <f t="shared" si="8"/>
        <v>4968</v>
      </c>
      <c r="AH28" s="121">
        <v>0</v>
      </c>
      <c r="AI28" s="121">
        <v>4968</v>
      </c>
      <c r="AJ28" s="121">
        <v>0</v>
      </c>
      <c r="AK28" s="121">
        <v>0</v>
      </c>
      <c r="AL28" s="121">
        <v>0</v>
      </c>
      <c r="AM28" s="121">
        <v>0</v>
      </c>
      <c r="AN28" s="121">
        <f t="shared" si="9"/>
        <v>114549</v>
      </c>
      <c r="AO28" s="121">
        <f t="shared" si="10"/>
        <v>23339</v>
      </c>
      <c r="AP28" s="121">
        <v>21555</v>
      </c>
      <c r="AQ28" s="121">
        <v>1784</v>
      </c>
      <c r="AR28" s="121">
        <v>0</v>
      </c>
      <c r="AS28" s="121">
        <v>0</v>
      </c>
      <c r="AT28" s="121">
        <f t="shared" si="11"/>
        <v>25430</v>
      </c>
      <c r="AU28" s="121">
        <v>581</v>
      </c>
      <c r="AV28" s="121">
        <v>24849</v>
      </c>
      <c r="AW28" s="121">
        <v>0</v>
      </c>
      <c r="AX28" s="121">
        <v>0</v>
      </c>
      <c r="AY28" s="121">
        <f t="shared" si="12"/>
        <v>65780</v>
      </c>
      <c r="AZ28" s="121">
        <v>37414</v>
      </c>
      <c r="BA28" s="121">
        <v>28366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 t="shared" si="13"/>
        <v>119517</v>
      </c>
      <c r="BH28" s="121">
        <f t="shared" si="15"/>
        <v>99139</v>
      </c>
      <c r="BI28" s="121">
        <f t="shared" si="16"/>
        <v>99139</v>
      </c>
      <c r="BJ28" s="121">
        <f t="shared" si="17"/>
        <v>0</v>
      </c>
      <c r="BK28" s="121">
        <f t="shared" si="18"/>
        <v>76896</v>
      </c>
      <c r="BL28" s="121">
        <f t="shared" si="19"/>
        <v>22243</v>
      </c>
      <c r="BM28" s="121">
        <f t="shared" si="20"/>
        <v>0</v>
      </c>
      <c r="BN28" s="121">
        <f t="shared" si="21"/>
        <v>0</v>
      </c>
      <c r="BO28" s="121">
        <f t="shared" si="22"/>
        <v>0</v>
      </c>
      <c r="BP28" s="121">
        <f t="shared" si="23"/>
        <v>724272</v>
      </c>
      <c r="BQ28" s="121">
        <f t="shared" si="24"/>
        <v>136866</v>
      </c>
      <c r="BR28" s="121">
        <f t="shared" si="25"/>
        <v>83989</v>
      </c>
      <c r="BS28" s="121">
        <f t="shared" si="26"/>
        <v>31583</v>
      </c>
      <c r="BT28" s="121">
        <f t="shared" si="27"/>
        <v>18492</v>
      </c>
      <c r="BU28" s="121">
        <f t="shared" si="28"/>
        <v>2802</v>
      </c>
      <c r="BV28" s="121">
        <f t="shared" si="29"/>
        <v>144082</v>
      </c>
      <c r="BW28" s="121">
        <f t="shared" si="30"/>
        <v>10547</v>
      </c>
      <c r="BX28" s="121">
        <f t="shared" si="31"/>
        <v>118412</v>
      </c>
      <c r="BY28" s="121">
        <f t="shared" si="32"/>
        <v>15123</v>
      </c>
      <c r="BZ28" s="121">
        <f t="shared" si="33"/>
        <v>0</v>
      </c>
      <c r="CA28" s="121">
        <f t="shared" si="34"/>
        <v>443318</v>
      </c>
      <c r="CB28" s="121">
        <f t="shared" si="35"/>
        <v>130836</v>
      </c>
      <c r="CC28" s="121">
        <f t="shared" si="36"/>
        <v>294935</v>
      </c>
      <c r="CD28" s="121">
        <f t="shared" si="37"/>
        <v>17255</v>
      </c>
      <c r="CE28" s="121">
        <f t="shared" si="38"/>
        <v>292</v>
      </c>
      <c r="CF28" s="121">
        <f t="shared" si="39"/>
        <v>0</v>
      </c>
      <c r="CG28" s="121">
        <f t="shared" si="40"/>
        <v>6</v>
      </c>
      <c r="CH28" s="121">
        <f t="shared" si="41"/>
        <v>6547</v>
      </c>
      <c r="CI28" s="121">
        <f t="shared" si="42"/>
        <v>829958</v>
      </c>
    </row>
    <row r="29" spans="1:87" s="136" customFormat="1" ht="13.5" customHeight="1">
      <c r="A29" s="119" t="s">
        <v>25</v>
      </c>
      <c r="B29" s="120" t="s">
        <v>456</v>
      </c>
      <c r="C29" s="119" t="s">
        <v>457</v>
      </c>
      <c r="D29" s="121">
        <f t="shared" si="0"/>
        <v>380851</v>
      </c>
      <c r="E29" s="121">
        <f t="shared" si="1"/>
        <v>380851</v>
      </c>
      <c r="F29" s="121">
        <v>0</v>
      </c>
      <c r="G29" s="121">
        <v>380851</v>
      </c>
      <c r="H29" s="121">
        <v>0</v>
      </c>
      <c r="I29" s="121">
        <v>0</v>
      </c>
      <c r="J29" s="121">
        <v>0</v>
      </c>
      <c r="K29" s="121">
        <v>0</v>
      </c>
      <c r="L29" s="121">
        <f t="shared" si="2"/>
        <v>1096097</v>
      </c>
      <c r="M29" s="121">
        <f t="shared" si="3"/>
        <v>99203</v>
      </c>
      <c r="N29" s="121">
        <v>79362</v>
      </c>
      <c r="O29" s="121">
        <v>19841</v>
      </c>
      <c r="P29" s="121">
        <v>0</v>
      </c>
      <c r="Q29" s="121">
        <v>0</v>
      </c>
      <c r="R29" s="121">
        <f t="shared" si="4"/>
        <v>361482</v>
      </c>
      <c r="S29" s="121">
        <v>0</v>
      </c>
      <c r="T29" s="121">
        <v>339733</v>
      </c>
      <c r="U29" s="121">
        <v>21749</v>
      </c>
      <c r="V29" s="121">
        <v>0</v>
      </c>
      <c r="W29" s="121">
        <f t="shared" si="5"/>
        <v>635412</v>
      </c>
      <c r="X29" s="121">
        <v>331402</v>
      </c>
      <c r="Y29" s="121">
        <v>299038</v>
      </c>
      <c r="Z29" s="121">
        <v>4972</v>
      </c>
      <c r="AA29" s="121">
        <v>0</v>
      </c>
      <c r="AB29" s="121">
        <v>23120</v>
      </c>
      <c r="AC29" s="121">
        <v>0</v>
      </c>
      <c r="AD29" s="121">
        <v>473944</v>
      </c>
      <c r="AE29" s="121">
        <f t="shared" si="6"/>
        <v>1950892</v>
      </c>
      <c r="AF29" s="121">
        <f t="shared" si="7"/>
        <v>0</v>
      </c>
      <c r="AG29" s="121">
        <f t="shared" si="8"/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 t="shared" si="9"/>
        <v>45835</v>
      </c>
      <c r="AO29" s="121">
        <f t="shared" si="10"/>
        <v>6614</v>
      </c>
      <c r="AP29" s="121">
        <v>6614</v>
      </c>
      <c r="AQ29" s="121">
        <v>0</v>
      </c>
      <c r="AR29" s="121">
        <v>0</v>
      </c>
      <c r="AS29" s="121">
        <v>0</v>
      </c>
      <c r="AT29" s="121">
        <f t="shared" si="11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 t="shared" si="12"/>
        <v>39221</v>
      </c>
      <c r="AZ29" s="121">
        <v>39221</v>
      </c>
      <c r="BA29" s="121">
        <v>0</v>
      </c>
      <c r="BB29" s="121">
        <v>0</v>
      </c>
      <c r="BC29" s="121">
        <v>0</v>
      </c>
      <c r="BD29" s="121">
        <v>155645</v>
      </c>
      <c r="BE29" s="121">
        <v>0</v>
      </c>
      <c r="BF29" s="121">
        <v>5410</v>
      </c>
      <c r="BG29" s="121">
        <f t="shared" si="13"/>
        <v>51245</v>
      </c>
      <c r="BH29" s="121">
        <f t="shared" si="15"/>
        <v>380851</v>
      </c>
      <c r="BI29" s="121">
        <f t="shared" si="16"/>
        <v>380851</v>
      </c>
      <c r="BJ29" s="121">
        <f t="shared" si="17"/>
        <v>0</v>
      </c>
      <c r="BK29" s="121">
        <f t="shared" si="18"/>
        <v>380851</v>
      </c>
      <c r="BL29" s="121">
        <f t="shared" si="19"/>
        <v>0</v>
      </c>
      <c r="BM29" s="121">
        <f t="shared" si="20"/>
        <v>0</v>
      </c>
      <c r="BN29" s="121">
        <f t="shared" si="21"/>
        <v>0</v>
      </c>
      <c r="BO29" s="121">
        <f t="shared" si="22"/>
        <v>0</v>
      </c>
      <c r="BP29" s="121">
        <f t="shared" si="23"/>
        <v>1141932</v>
      </c>
      <c r="BQ29" s="121">
        <f t="shared" si="24"/>
        <v>105817</v>
      </c>
      <c r="BR29" s="121">
        <f t="shared" si="25"/>
        <v>85976</v>
      </c>
      <c r="BS29" s="121">
        <f t="shared" si="26"/>
        <v>19841</v>
      </c>
      <c r="BT29" s="121">
        <f t="shared" si="27"/>
        <v>0</v>
      </c>
      <c r="BU29" s="121">
        <f t="shared" si="28"/>
        <v>0</v>
      </c>
      <c r="BV29" s="121">
        <f t="shared" si="29"/>
        <v>361482</v>
      </c>
      <c r="BW29" s="121">
        <f t="shared" si="30"/>
        <v>0</v>
      </c>
      <c r="BX29" s="121">
        <f t="shared" si="31"/>
        <v>339733</v>
      </c>
      <c r="BY29" s="121">
        <f t="shared" si="32"/>
        <v>21749</v>
      </c>
      <c r="BZ29" s="121">
        <f t="shared" si="33"/>
        <v>0</v>
      </c>
      <c r="CA29" s="121">
        <f t="shared" si="34"/>
        <v>674633</v>
      </c>
      <c r="CB29" s="121">
        <f t="shared" si="35"/>
        <v>370623</v>
      </c>
      <c r="CC29" s="121">
        <f t="shared" si="36"/>
        <v>299038</v>
      </c>
      <c r="CD29" s="121">
        <f t="shared" si="37"/>
        <v>4972</v>
      </c>
      <c r="CE29" s="121">
        <f t="shared" si="38"/>
        <v>0</v>
      </c>
      <c r="CF29" s="121">
        <f t="shared" si="39"/>
        <v>178765</v>
      </c>
      <c r="CG29" s="121">
        <f t="shared" si="40"/>
        <v>0</v>
      </c>
      <c r="CH29" s="121">
        <f t="shared" si="41"/>
        <v>479354</v>
      </c>
      <c r="CI29" s="121">
        <f t="shared" si="42"/>
        <v>2002137</v>
      </c>
    </row>
    <row r="30" spans="1:87" s="136" customFormat="1" ht="13.5" customHeight="1">
      <c r="A30" s="119" t="s">
        <v>25</v>
      </c>
      <c r="B30" s="120" t="s">
        <v>408</v>
      </c>
      <c r="C30" s="119" t="s">
        <v>409</v>
      </c>
      <c r="D30" s="121">
        <f t="shared" si="0"/>
        <v>0</v>
      </c>
      <c r="E30" s="121">
        <f t="shared" si="1"/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19950</v>
      </c>
      <c r="L30" s="121">
        <f t="shared" si="2"/>
        <v>387187</v>
      </c>
      <c r="M30" s="121">
        <f t="shared" si="3"/>
        <v>31508</v>
      </c>
      <c r="N30" s="121">
        <v>31508</v>
      </c>
      <c r="O30" s="121">
        <v>0</v>
      </c>
      <c r="P30" s="121">
        <v>0</v>
      </c>
      <c r="Q30" s="121">
        <v>0</v>
      </c>
      <c r="R30" s="121">
        <f t="shared" si="4"/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 t="shared" si="5"/>
        <v>355679</v>
      </c>
      <c r="X30" s="121">
        <v>314034</v>
      </c>
      <c r="Y30" s="121">
        <v>33217</v>
      </c>
      <c r="Z30" s="121">
        <v>0</v>
      </c>
      <c r="AA30" s="121">
        <v>8428</v>
      </c>
      <c r="AB30" s="121">
        <v>245864</v>
      </c>
      <c r="AC30" s="121">
        <v>0</v>
      </c>
      <c r="AD30" s="121">
        <v>31155</v>
      </c>
      <c r="AE30" s="121">
        <f t="shared" si="6"/>
        <v>418342</v>
      </c>
      <c r="AF30" s="121">
        <f t="shared" si="7"/>
        <v>0</v>
      </c>
      <c r="AG30" s="121">
        <f t="shared" si="8"/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 t="shared" si="9"/>
        <v>32323</v>
      </c>
      <c r="AO30" s="121">
        <f t="shared" si="10"/>
        <v>3422</v>
      </c>
      <c r="AP30" s="121">
        <v>3422</v>
      </c>
      <c r="AQ30" s="121">
        <v>0</v>
      </c>
      <c r="AR30" s="121">
        <v>0</v>
      </c>
      <c r="AS30" s="121">
        <v>0</v>
      </c>
      <c r="AT30" s="121">
        <f t="shared" si="11"/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 t="shared" si="12"/>
        <v>28901</v>
      </c>
      <c r="AZ30" s="121">
        <v>28901</v>
      </c>
      <c r="BA30" s="121">
        <v>0</v>
      </c>
      <c r="BB30" s="121">
        <v>0</v>
      </c>
      <c r="BC30" s="121">
        <v>0</v>
      </c>
      <c r="BD30" s="121">
        <v>80958</v>
      </c>
      <c r="BE30" s="121">
        <v>0</v>
      </c>
      <c r="BF30" s="121">
        <v>563</v>
      </c>
      <c r="BG30" s="121">
        <f t="shared" si="13"/>
        <v>32886</v>
      </c>
      <c r="BH30" s="121">
        <f t="shared" si="15"/>
        <v>0</v>
      </c>
      <c r="BI30" s="121">
        <f t="shared" si="16"/>
        <v>0</v>
      </c>
      <c r="BJ30" s="121">
        <f t="shared" si="17"/>
        <v>0</v>
      </c>
      <c r="BK30" s="121">
        <f t="shared" si="18"/>
        <v>0</v>
      </c>
      <c r="BL30" s="121">
        <f t="shared" si="19"/>
        <v>0</v>
      </c>
      <c r="BM30" s="121">
        <f t="shared" si="20"/>
        <v>0</v>
      </c>
      <c r="BN30" s="121">
        <f t="shared" si="21"/>
        <v>0</v>
      </c>
      <c r="BO30" s="121">
        <f t="shared" si="22"/>
        <v>19950</v>
      </c>
      <c r="BP30" s="121">
        <f t="shared" si="23"/>
        <v>419510</v>
      </c>
      <c r="BQ30" s="121">
        <f t="shared" si="24"/>
        <v>34930</v>
      </c>
      <c r="BR30" s="121">
        <f t="shared" si="25"/>
        <v>34930</v>
      </c>
      <c r="BS30" s="121">
        <f t="shared" si="26"/>
        <v>0</v>
      </c>
      <c r="BT30" s="121">
        <f t="shared" si="27"/>
        <v>0</v>
      </c>
      <c r="BU30" s="121">
        <f t="shared" si="28"/>
        <v>0</v>
      </c>
      <c r="BV30" s="121">
        <f t="shared" si="29"/>
        <v>0</v>
      </c>
      <c r="BW30" s="121">
        <f t="shared" si="30"/>
        <v>0</v>
      </c>
      <c r="BX30" s="121">
        <f t="shared" si="31"/>
        <v>0</v>
      </c>
      <c r="BY30" s="121">
        <f t="shared" si="32"/>
        <v>0</v>
      </c>
      <c r="BZ30" s="121">
        <f t="shared" si="33"/>
        <v>0</v>
      </c>
      <c r="CA30" s="121">
        <f t="shared" si="34"/>
        <v>384580</v>
      </c>
      <c r="CB30" s="121">
        <f t="shared" si="35"/>
        <v>342935</v>
      </c>
      <c r="CC30" s="121">
        <f t="shared" si="36"/>
        <v>33217</v>
      </c>
      <c r="CD30" s="121">
        <f t="shared" si="37"/>
        <v>0</v>
      </c>
      <c r="CE30" s="121">
        <f t="shared" si="38"/>
        <v>8428</v>
      </c>
      <c r="CF30" s="121">
        <f t="shared" si="39"/>
        <v>326822</v>
      </c>
      <c r="CG30" s="121">
        <f t="shared" si="40"/>
        <v>0</v>
      </c>
      <c r="CH30" s="121">
        <f t="shared" si="41"/>
        <v>31718</v>
      </c>
      <c r="CI30" s="121">
        <f t="shared" si="42"/>
        <v>451228</v>
      </c>
    </row>
    <row r="31" spans="1:87" s="136" customFormat="1" ht="13.5" customHeight="1">
      <c r="A31" s="119" t="s">
        <v>25</v>
      </c>
      <c r="B31" s="120" t="s">
        <v>422</v>
      </c>
      <c r="C31" s="119" t="s">
        <v>423</v>
      </c>
      <c r="D31" s="121">
        <f t="shared" si="0"/>
        <v>205200</v>
      </c>
      <c r="E31" s="121">
        <f t="shared" si="1"/>
        <v>205200</v>
      </c>
      <c r="F31" s="121">
        <v>0</v>
      </c>
      <c r="G31" s="121">
        <v>205200</v>
      </c>
      <c r="H31" s="121">
        <v>0</v>
      </c>
      <c r="I31" s="121">
        <v>0</v>
      </c>
      <c r="J31" s="121">
        <v>0</v>
      </c>
      <c r="K31" s="121">
        <v>0</v>
      </c>
      <c r="L31" s="121">
        <f t="shared" si="2"/>
        <v>1629039</v>
      </c>
      <c r="M31" s="121">
        <f t="shared" si="3"/>
        <v>259135</v>
      </c>
      <c r="N31" s="121">
        <v>100906</v>
      </c>
      <c r="O31" s="121">
        <v>120267</v>
      </c>
      <c r="P31" s="121">
        <v>37962</v>
      </c>
      <c r="Q31" s="121">
        <v>0</v>
      </c>
      <c r="R31" s="121">
        <f t="shared" si="4"/>
        <v>631094</v>
      </c>
      <c r="S31" s="121">
        <v>12403</v>
      </c>
      <c r="T31" s="121">
        <v>616917</v>
      </c>
      <c r="U31" s="121">
        <v>1774</v>
      </c>
      <c r="V31" s="121">
        <v>0</v>
      </c>
      <c r="W31" s="121">
        <f t="shared" si="5"/>
        <v>736940</v>
      </c>
      <c r="X31" s="121">
        <v>129676</v>
      </c>
      <c r="Y31" s="121">
        <v>504729</v>
      </c>
      <c r="Z31" s="121">
        <v>100894</v>
      </c>
      <c r="AA31" s="121">
        <v>1641</v>
      </c>
      <c r="AB31" s="121">
        <v>23120</v>
      </c>
      <c r="AC31" s="121">
        <v>1870</v>
      </c>
      <c r="AD31" s="121">
        <v>124905</v>
      </c>
      <c r="AE31" s="121">
        <f t="shared" si="6"/>
        <v>1959144</v>
      </c>
      <c r="AF31" s="121">
        <f t="shared" si="7"/>
        <v>0</v>
      </c>
      <c r="AG31" s="121">
        <f t="shared" si="8"/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 t="shared" si="9"/>
        <v>12504</v>
      </c>
      <c r="AO31" s="121">
        <f t="shared" si="10"/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 t="shared" si="11"/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 t="shared" si="12"/>
        <v>12504</v>
      </c>
      <c r="AZ31" s="121">
        <v>12504</v>
      </c>
      <c r="BA31" s="121">
        <v>0</v>
      </c>
      <c r="BB31" s="121">
        <v>0</v>
      </c>
      <c r="BC31" s="121">
        <v>0</v>
      </c>
      <c r="BD31" s="121">
        <v>34374</v>
      </c>
      <c r="BE31" s="121">
        <v>0</v>
      </c>
      <c r="BF31" s="121">
        <v>0</v>
      </c>
      <c r="BG31" s="121">
        <f t="shared" si="13"/>
        <v>12504</v>
      </c>
      <c r="BH31" s="121">
        <f t="shared" si="15"/>
        <v>205200</v>
      </c>
      <c r="BI31" s="121">
        <f t="shared" si="16"/>
        <v>205200</v>
      </c>
      <c r="BJ31" s="121">
        <f t="shared" si="17"/>
        <v>0</v>
      </c>
      <c r="BK31" s="121">
        <f t="shared" si="18"/>
        <v>205200</v>
      </c>
      <c r="BL31" s="121">
        <f t="shared" si="19"/>
        <v>0</v>
      </c>
      <c r="BM31" s="121">
        <f t="shared" si="20"/>
        <v>0</v>
      </c>
      <c r="BN31" s="121">
        <f t="shared" si="21"/>
        <v>0</v>
      </c>
      <c r="BO31" s="121">
        <f t="shared" si="22"/>
        <v>0</v>
      </c>
      <c r="BP31" s="121">
        <f t="shared" si="23"/>
        <v>1641543</v>
      </c>
      <c r="BQ31" s="121">
        <f t="shared" si="24"/>
        <v>259135</v>
      </c>
      <c r="BR31" s="121">
        <f t="shared" si="25"/>
        <v>100906</v>
      </c>
      <c r="BS31" s="121">
        <f t="shared" si="26"/>
        <v>120267</v>
      </c>
      <c r="BT31" s="121">
        <f t="shared" si="27"/>
        <v>37962</v>
      </c>
      <c r="BU31" s="121">
        <f t="shared" si="28"/>
        <v>0</v>
      </c>
      <c r="BV31" s="121">
        <f t="shared" si="29"/>
        <v>631094</v>
      </c>
      <c r="BW31" s="121">
        <f t="shared" si="30"/>
        <v>12403</v>
      </c>
      <c r="BX31" s="121">
        <f t="shared" si="31"/>
        <v>616917</v>
      </c>
      <c r="BY31" s="121">
        <f t="shared" si="32"/>
        <v>1774</v>
      </c>
      <c r="BZ31" s="121">
        <f t="shared" si="33"/>
        <v>0</v>
      </c>
      <c r="CA31" s="121">
        <f t="shared" si="34"/>
        <v>749444</v>
      </c>
      <c r="CB31" s="121">
        <f t="shared" si="35"/>
        <v>142180</v>
      </c>
      <c r="CC31" s="121">
        <f t="shared" si="36"/>
        <v>504729</v>
      </c>
      <c r="CD31" s="121">
        <f t="shared" si="37"/>
        <v>100894</v>
      </c>
      <c r="CE31" s="121">
        <f t="shared" si="38"/>
        <v>1641</v>
      </c>
      <c r="CF31" s="121">
        <f t="shared" si="39"/>
        <v>57494</v>
      </c>
      <c r="CG31" s="121">
        <f t="shared" si="40"/>
        <v>1870</v>
      </c>
      <c r="CH31" s="121">
        <f t="shared" si="41"/>
        <v>124905</v>
      </c>
      <c r="CI31" s="121">
        <f t="shared" si="42"/>
        <v>1971648</v>
      </c>
    </row>
    <row r="32" spans="1:87" s="136" customFormat="1" ht="13.5" customHeight="1">
      <c r="A32" s="119" t="s">
        <v>25</v>
      </c>
      <c r="B32" s="120" t="s">
        <v>400</v>
      </c>
      <c r="C32" s="119" t="s">
        <v>401</v>
      </c>
      <c r="D32" s="121">
        <f t="shared" si="0"/>
        <v>0</v>
      </c>
      <c r="E32" s="121">
        <f t="shared" si="1"/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 t="shared" si="2"/>
        <v>395891</v>
      </c>
      <c r="M32" s="121">
        <f t="shared" si="3"/>
        <v>34907</v>
      </c>
      <c r="N32" s="121">
        <v>34907</v>
      </c>
      <c r="O32" s="121">
        <v>0</v>
      </c>
      <c r="P32" s="121">
        <v>0</v>
      </c>
      <c r="Q32" s="121">
        <v>0</v>
      </c>
      <c r="R32" s="121">
        <f t="shared" si="4"/>
        <v>70012</v>
      </c>
      <c r="S32" s="121">
        <v>63494</v>
      </c>
      <c r="T32" s="121">
        <v>0</v>
      </c>
      <c r="U32" s="121">
        <v>6518</v>
      </c>
      <c r="V32" s="121">
        <v>756</v>
      </c>
      <c r="W32" s="121">
        <f t="shared" si="5"/>
        <v>290216</v>
      </c>
      <c r="X32" s="121">
        <v>238385</v>
      </c>
      <c r="Y32" s="121">
        <v>35946</v>
      </c>
      <c r="Z32" s="121">
        <v>4857</v>
      </c>
      <c r="AA32" s="121">
        <v>11028</v>
      </c>
      <c r="AB32" s="121">
        <v>372403</v>
      </c>
      <c r="AC32" s="121">
        <v>0</v>
      </c>
      <c r="AD32" s="121">
        <v>270308</v>
      </c>
      <c r="AE32" s="121">
        <f t="shared" si="6"/>
        <v>666199</v>
      </c>
      <c r="AF32" s="121">
        <f t="shared" si="7"/>
        <v>0</v>
      </c>
      <c r="AG32" s="121">
        <f t="shared" si="8"/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 t="shared" si="9"/>
        <v>127632</v>
      </c>
      <c r="AO32" s="121">
        <f t="shared" si="10"/>
        <v>8690</v>
      </c>
      <c r="AP32" s="121">
        <v>8690</v>
      </c>
      <c r="AQ32" s="121">
        <v>0</v>
      </c>
      <c r="AR32" s="121">
        <v>0</v>
      </c>
      <c r="AS32" s="121">
        <v>0</v>
      </c>
      <c r="AT32" s="121">
        <f t="shared" si="11"/>
        <v>45</v>
      </c>
      <c r="AU32" s="121">
        <v>45</v>
      </c>
      <c r="AV32" s="121">
        <v>0</v>
      </c>
      <c r="AW32" s="121">
        <v>0</v>
      </c>
      <c r="AX32" s="121">
        <v>0</v>
      </c>
      <c r="AY32" s="121">
        <f t="shared" si="12"/>
        <v>118897</v>
      </c>
      <c r="AZ32" s="121">
        <v>34020</v>
      </c>
      <c r="BA32" s="121">
        <v>0</v>
      </c>
      <c r="BB32" s="121">
        <v>0</v>
      </c>
      <c r="BC32" s="121">
        <v>84877</v>
      </c>
      <c r="BD32" s="121">
        <v>0</v>
      </c>
      <c r="BE32" s="121">
        <v>0</v>
      </c>
      <c r="BF32" s="121">
        <v>11745</v>
      </c>
      <c r="BG32" s="121">
        <f t="shared" si="13"/>
        <v>139377</v>
      </c>
      <c r="BH32" s="121">
        <f t="shared" si="15"/>
        <v>0</v>
      </c>
      <c r="BI32" s="121">
        <f t="shared" si="16"/>
        <v>0</v>
      </c>
      <c r="BJ32" s="121">
        <f t="shared" si="17"/>
        <v>0</v>
      </c>
      <c r="BK32" s="121">
        <f t="shared" si="18"/>
        <v>0</v>
      </c>
      <c r="BL32" s="121">
        <f t="shared" si="19"/>
        <v>0</v>
      </c>
      <c r="BM32" s="121">
        <f t="shared" si="20"/>
        <v>0</v>
      </c>
      <c r="BN32" s="121">
        <f t="shared" si="21"/>
        <v>0</v>
      </c>
      <c r="BO32" s="121">
        <f t="shared" si="22"/>
        <v>0</v>
      </c>
      <c r="BP32" s="121">
        <f t="shared" si="23"/>
        <v>523523</v>
      </c>
      <c r="BQ32" s="121">
        <f t="shared" si="24"/>
        <v>43597</v>
      </c>
      <c r="BR32" s="121">
        <f t="shared" si="25"/>
        <v>43597</v>
      </c>
      <c r="BS32" s="121">
        <f t="shared" si="26"/>
        <v>0</v>
      </c>
      <c r="BT32" s="121">
        <f t="shared" si="27"/>
        <v>0</v>
      </c>
      <c r="BU32" s="121">
        <f t="shared" si="28"/>
        <v>0</v>
      </c>
      <c r="BV32" s="121">
        <f t="shared" si="29"/>
        <v>70057</v>
      </c>
      <c r="BW32" s="121">
        <f t="shared" si="30"/>
        <v>63539</v>
      </c>
      <c r="BX32" s="121">
        <f t="shared" si="31"/>
        <v>0</v>
      </c>
      <c r="BY32" s="121">
        <f t="shared" si="32"/>
        <v>6518</v>
      </c>
      <c r="BZ32" s="121">
        <f t="shared" si="33"/>
        <v>756</v>
      </c>
      <c r="CA32" s="121">
        <f t="shared" si="34"/>
        <v>409113</v>
      </c>
      <c r="CB32" s="121">
        <f t="shared" si="35"/>
        <v>272405</v>
      </c>
      <c r="CC32" s="121">
        <f t="shared" si="36"/>
        <v>35946</v>
      </c>
      <c r="CD32" s="121">
        <f t="shared" si="37"/>
        <v>4857</v>
      </c>
      <c r="CE32" s="121">
        <f t="shared" si="38"/>
        <v>95905</v>
      </c>
      <c r="CF32" s="121">
        <f t="shared" si="39"/>
        <v>372403</v>
      </c>
      <c r="CG32" s="121">
        <f t="shared" si="40"/>
        <v>0</v>
      </c>
      <c r="CH32" s="121">
        <f t="shared" si="41"/>
        <v>282053</v>
      </c>
      <c r="CI32" s="121">
        <f t="shared" si="42"/>
        <v>805576</v>
      </c>
    </row>
    <row r="33" spans="1:87" s="136" customFormat="1" ht="13.5" customHeight="1">
      <c r="A33" s="119" t="s">
        <v>25</v>
      </c>
      <c r="B33" s="120" t="s">
        <v>376</v>
      </c>
      <c r="C33" s="119" t="s">
        <v>377</v>
      </c>
      <c r="D33" s="121">
        <f t="shared" si="0"/>
        <v>0</v>
      </c>
      <c r="E33" s="121">
        <f t="shared" si="1"/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 t="shared" si="2"/>
        <v>342205</v>
      </c>
      <c r="M33" s="121">
        <f t="shared" si="3"/>
        <v>194360</v>
      </c>
      <c r="N33" s="121">
        <v>59042</v>
      </c>
      <c r="O33" s="121">
        <v>135318</v>
      </c>
      <c r="P33" s="121">
        <v>0</v>
      </c>
      <c r="Q33" s="121">
        <v>0</v>
      </c>
      <c r="R33" s="121">
        <f t="shared" si="4"/>
        <v>6631</v>
      </c>
      <c r="S33" s="121">
        <v>6631</v>
      </c>
      <c r="T33" s="121">
        <v>0</v>
      </c>
      <c r="U33" s="121">
        <v>0</v>
      </c>
      <c r="V33" s="121">
        <v>0</v>
      </c>
      <c r="W33" s="121">
        <f t="shared" si="5"/>
        <v>141214</v>
      </c>
      <c r="X33" s="121">
        <v>131083</v>
      </c>
      <c r="Y33" s="121">
        <v>222</v>
      </c>
      <c r="Z33" s="121">
        <v>1834</v>
      </c>
      <c r="AA33" s="121">
        <v>8075</v>
      </c>
      <c r="AB33" s="121">
        <v>134822</v>
      </c>
      <c r="AC33" s="121">
        <v>0</v>
      </c>
      <c r="AD33" s="121">
        <v>50903</v>
      </c>
      <c r="AE33" s="121">
        <f t="shared" si="6"/>
        <v>393108</v>
      </c>
      <c r="AF33" s="121">
        <f t="shared" si="7"/>
        <v>0</v>
      </c>
      <c r="AG33" s="121">
        <f t="shared" si="8"/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 t="shared" si="9"/>
        <v>13668</v>
      </c>
      <c r="AO33" s="121">
        <f t="shared" si="10"/>
        <v>3330</v>
      </c>
      <c r="AP33" s="121">
        <v>3330</v>
      </c>
      <c r="AQ33" s="121">
        <v>0</v>
      </c>
      <c r="AR33" s="121">
        <v>0</v>
      </c>
      <c r="AS33" s="121">
        <v>0</v>
      </c>
      <c r="AT33" s="121">
        <f t="shared" si="11"/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 t="shared" si="12"/>
        <v>10338</v>
      </c>
      <c r="AZ33" s="121">
        <v>7962</v>
      </c>
      <c r="BA33" s="121">
        <v>0</v>
      </c>
      <c r="BB33" s="121">
        <v>0</v>
      </c>
      <c r="BC33" s="121">
        <v>2376</v>
      </c>
      <c r="BD33" s="121">
        <v>181256</v>
      </c>
      <c r="BE33" s="121">
        <v>0</v>
      </c>
      <c r="BF33" s="121">
        <v>2272</v>
      </c>
      <c r="BG33" s="121">
        <f t="shared" si="13"/>
        <v>15940</v>
      </c>
      <c r="BH33" s="121">
        <f t="shared" si="15"/>
        <v>0</v>
      </c>
      <c r="BI33" s="121">
        <f t="shared" si="16"/>
        <v>0</v>
      </c>
      <c r="BJ33" s="121">
        <f t="shared" si="17"/>
        <v>0</v>
      </c>
      <c r="BK33" s="121">
        <f t="shared" si="18"/>
        <v>0</v>
      </c>
      <c r="BL33" s="121">
        <f t="shared" si="19"/>
        <v>0</v>
      </c>
      <c r="BM33" s="121">
        <f t="shared" si="20"/>
        <v>0</v>
      </c>
      <c r="BN33" s="121">
        <f t="shared" si="21"/>
        <v>0</v>
      </c>
      <c r="BO33" s="121">
        <f t="shared" si="22"/>
        <v>0</v>
      </c>
      <c r="BP33" s="121">
        <f t="shared" si="23"/>
        <v>355873</v>
      </c>
      <c r="BQ33" s="121">
        <f t="shared" si="24"/>
        <v>197690</v>
      </c>
      <c r="BR33" s="121">
        <f t="shared" si="25"/>
        <v>62372</v>
      </c>
      <c r="BS33" s="121">
        <f t="shared" si="26"/>
        <v>135318</v>
      </c>
      <c r="BT33" s="121">
        <f t="shared" si="27"/>
        <v>0</v>
      </c>
      <c r="BU33" s="121">
        <f t="shared" si="28"/>
        <v>0</v>
      </c>
      <c r="BV33" s="121">
        <f t="shared" si="29"/>
        <v>6631</v>
      </c>
      <c r="BW33" s="121">
        <f t="shared" si="30"/>
        <v>6631</v>
      </c>
      <c r="BX33" s="121">
        <f t="shared" si="31"/>
        <v>0</v>
      </c>
      <c r="BY33" s="121">
        <f t="shared" si="32"/>
        <v>0</v>
      </c>
      <c r="BZ33" s="121">
        <f t="shared" si="33"/>
        <v>0</v>
      </c>
      <c r="CA33" s="121">
        <f t="shared" si="34"/>
        <v>151552</v>
      </c>
      <c r="CB33" s="121">
        <f t="shared" si="35"/>
        <v>139045</v>
      </c>
      <c r="CC33" s="121">
        <f t="shared" si="36"/>
        <v>222</v>
      </c>
      <c r="CD33" s="121">
        <f t="shared" si="37"/>
        <v>1834</v>
      </c>
      <c r="CE33" s="121">
        <f t="shared" si="38"/>
        <v>10451</v>
      </c>
      <c r="CF33" s="121">
        <f t="shared" si="39"/>
        <v>316078</v>
      </c>
      <c r="CG33" s="121">
        <f t="shared" si="40"/>
        <v>0</v>
      </c>
      <c r="CH33" s="121">
        <f t="shared" si="41"/>
        <v>53175</v>
      </c>
      <c r="CI33" s="121">
        <f t="shared" si="42"/>
        <v>409048</v>
      </c>
    </row>
    <row r="34" spans="1:87" s="136" customFormat="1" ht="13.5" customHeight="1">
      <c r="A34" s="119" t="s">
        <v>25</v>
      </c>
      <c r="B34" s="120" t="s">
        <v>364</v>
      </c>
      <c r="C34" s="119" t="s">
        <v>365</v>
      </c>
      <c r="D34" s="121">
        <f t="shared" si="0"/>
        <v>0</v>
      </c>
      <c r="E34" s="121">
        <f t="shared" si="1"/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108862</v>
      </c>
      <c r="L34" s="121">
        <f t="shared" si="2"/>
        <v>252750</v>
      </c>
      <c r="M34" s="121">
        <f t="shared" si="3"/>
        <v>28095</v>
      </c>
      <c r="N34" s="121">
        <v>28095</v>
      </c>
      <c r="O34" s="121">
        <v>0</v>
      </c>
      <c r="P34" s="121">
        <v>0</v>
      </c>
      <c r="Q34" s="121">
        <v>0</v>
      </c>
      <c r="R34" s="121">
        <f t="shared" si="4"/>
        <v>1831</v>
      </c>
      <c r="S34" s="121">
        <v>0</v>
      </c>
      <c r="T34" s="121">
        <v>0</v>
      </c>
      <c r="U34" s="121">
        <v>1831</v>
      </c>
      <c r="V34" s="121">
        <v>0</v>
      </c>
      <c r="W34" s="121">
        <f t="shared" si="5"/>
        <v>222459</v>
      </c>
      <c r="X34" s="121">
        <v>180097</v>
      </c>
      <c r="Y34" s="121">
        <v>39126</v>
      </c>
      <c r="Z34" s="121">
        <v>3236</v>
      </c>
      <c r="AA34" s="121">
        <v>0</v>
      </c>
      <c r="AB34" s="121">
        <v>346306</v>
      </c>
      <c r="AC34" s="121">
        <v>365</v>
      </c>
      <c r="AD34" s="121">
        <v>9220</v>
      </c>
      <c r="AE34" s="121">
        <f t="shared" si="6"/>
        <v>261970</v>
      </c>
      <c r="AF34" s="121">
        <f t="shared" si="7"/>
        <v>0</v>
      </c>
      <c r="AG34" s="121">
        <f t="shared" si="8"/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 t="shared" si="9"/>
        <v>0</v>
      </c>
      <c r="AO34" s="121">
        <f t="shared" si="10"/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 t="shared" si="11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 t="shared" si="12"/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 t="shared" si="13"/>
        <v>0</v>
      </c>
      <c r="BH34" s="121">
        <f t="shared" si="15"/>
        <v>0</v>
      </c>
      <c r="BI34" s="121">
        <f t="shared" si="16"/>
        <v>0</v>
      </c>
      <c r="BJ34" s="121">
        <f t="shared" si="17"/>
        <v>0</v>
      </c>
      <c r="BK34" s="121">
        <f t="shared" si="18"/>
        <v>0</v>
      </c>
      <c r="BL34" s="121">
        <f t="shared" si="19"/>
        <v>0</v>
      </c>
      <c r="BM34" s="121">
        <f t="shared" si="20"/>
        <v>0</v>
      </c>
      <c r="BN34" s="121">
        <f t="shared" si="21"/>
        <v>0</v>
      </c>
      <c r="BO34" s="121">
        <f t="shared" si="22"/>
        <v>108862</v>
      </c>
      <c r="BP34" s="121">
        <f t="shared" si="23"/>
        <v>252750</v>
      </c>
      <c r="BQ34" s="121">
        <f t="shared" si="24"/>
        <v>28095</v>
      </c>
      <c r="BR34" s="121">
        <f t="shared" si="25"/>
        <v>28095</v>
      </c>
      <c r="BS34" s="121">
        <f t="shared" si="26"/>
        <v>0</v>
      </c>
      <c r="BT34" s="121">
        <f t="shared" si="27"/>
        <v>0</v>
      </c>
      <c r="BU34" s="121">
        <f t="shared" si="28"/>
        <v>0</v>
      </c>
      <c r="BV34" s="121">
        <f t="shared" si="29"/>
        <v>1831</v>
      </c>
      <c r="BW34" s="121">
        <f t="shared" si="30"/>
        <v>0</v>
      </c>
      <c r="BX34" s="121">
        <f t="shared" si="31"/>
        <v>0</v>
      </c>
      <c r="BY34" s="121">
        <f t="shared" si="32"/>
        <v>1831</v>
      </c>
      <c r="BZ34" s="121">
        <f t="shared" si="33"/>
        <v>0</v>
      </c>
      <c r="CA34" s="121">
        <f t="shared" si="34"/>
        <v>222459</v>
      </c>
      <c r="CB34" s="121">
        <f t="shared" si="35"/>
        <v>180097</v>
      </c>
      <c r="CC34" s="121">
        <f t="shared" si="36"/>
        <v>39126</v>
      </c>
      <c r="CD34" s="121">
        <f t="shared" si="37"/>
        <v>3236</v>
      </c>
      <c r="CE34" s="121">
        <f t="shared" si="38"/>
        <v>0</v>
      </c>
      <c r="CF34" s="121">
        <f t="shared" si="39"/>
        <v>346306</v>
      </c>
      <c r="CG34" s="121">
        <f t="shared" si="40"/>
        <v>365</v>
      </c>
      <c r="CH34" s="121">
        <f t="shared" si="41"/>
        <v>9220</v>
      </c>
      <c r="CI34" s="121">
        <f t="shared" si="42"/>
        <v>261970</v>
      </c>
    </row>
    <row r="35" spans="1:87" s="136" customFormat="1" ht="13.5" customHeight="1">
      <c r="A35" s="119" t="s">
        <v>25</v>
      </c>
      <c r="B35" s="120" t="s">
        <v>390</v>
      </c>
      <c r="C35" s="119" t="s">
        <v>391</v>
      </c>
      <c r="D35" s="121">
        <f t="shared" si="0"/>
        <v>0</v>
      </c>
      <c r="E35" s="121">
        <f t="shared" si="1"/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15566</v>
      </c>
      <c r="L35" s="121">
        <f t="shared" si="2"/>
        <v>233723</v>
      </c>
      <c r="M35" s="121">
        <f t="shared" si="3"/>
        <v>90670</v>
      </c>
      <c r="N35" s="121">
        <v>21913</v>
      </c>
      <c r="O35" s="121">
        <v>68757</v>
      </c>
      <c r="P35" s="121">
        <v>0</v>
      </c>
      <c r="Q35" s="121">
        <v>0</v>
      </c>
      <c r="R35" s="121">
        <f t="shared" si="4"/>
        <v>5285</v>
      </c>
      <c r="S35" s="121">
        <v>5024</v>
      </c>
      <c r="T35" s="121">
        <v>261</v>
      </c>
      <c r="U35" s="121">
        <v>0</v>
      </c>
      <c r="V35" s="121">
        <v>648</v>
      </c>
      <c r="W35" s="121">
        <f t="shared" si="5"/>
        <v>137120</v>
      </c>
      <c r="X35" s="121">
        <v>91654</v>
      </c>
      <c r="Y35" s="121">
        <v>43572</v>
      </c>
      <c r="Z35" s="121">
        <v>831</v>
      </c>
      <c r="AA35" s="121">
        <v>1063</v>
      </c>
      <c r="AB35" s="121">
        <v>262605</v>
      </c>
      <c r="AC35" s="121">
        <v>0</v>
      </c>
      <c r="AD35" s="121">
        <v>8354</v>
      </c>
      <c r="AE35" s="121">
        <f t="shared" si="6"/>
        <v>242077</v>
      </c>
      <c r="AF35" s="121">
        <f t="shared" si="7"/>
        <v>0</v>
      </c>
      <c r="AG35" s="121">
        <f t="shared" si="8"/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 t="shared" si="9"/>
        <v>23700</v>
      </c>
      <c r="AO35" s="121">
        <f t="shared" si="10"/>
        <v>15831</v>
      </c>
      <c r="AP35" s="121">
        <v>15831</v>
      </c>
      <c r="AQ35" s="121">
        <v>0</v>
      </c>
      <c r="AR35" s="121">
        <v>0</v>
      </c>
      <c r="AS35" s="121">
        <v>0</v>
      </c>
      <c r="AT35" s="121">
        <f t="shared" si="11"/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 t="shared" si="12"/>
        <v>7869</v>
      </c>
      <c r="AZ35" s="121">
        <v>7364</v>
      </c>
      <c r="BA35" s="121">
        <v>0</v>
      </c>
      <c r="BB35" s="121">
        <v>0</v>
      </c>
      <c r="BC35" s="121">
        <v>505</v>
      </c>
      <c r="BD35" s="121">
        <v>45480</v>
      </c>
      <c r="BE35" s="121">
        <v>0</v>
      </c>
      <c r="BF35" s="121">
        <v>418</v>
      </c>
      <c r="BG35" s="121">
        <f t="shared" si="13"/>
        <v>24118</v>
      </c>
      <c r="BH35" s="121">
        <f t="shared" si="15"/>
        <v>0</v>
      </c>
      <c r="BI35" s="121">
        <f t="shared" si="16"/>
        <v>0</v>
      </c>
      <c r="BJ35" s="121">
        <f t="shared" si="17"/>
        <v>0</v>
      </c>
      <c r="BK35" s="121">
        <f t="shared" si="18"/>
        <v>0</v>
      </c>
      <c r="BL35" s="121">
        <f t="shared" si="19"/>
        <v>0</v>
      </c>
      <c r="BM35" s="121">
        <f t="shared" si="20"/>
        <v>0</v>
      </c>
      <c r="BN35" s="121">
        <f t="shared" si="21"/>
        <v>0</v>
      </c>
      <c r="BO35" s="121">
        <f t="shared" si="22"/>
        <v>15566</v>
      </c>
      <c r="BP35" s="121">
        <f t="shared" si="23"/>
        <v>257423</v>
      </c>
      <c r="BQ35" s="121">
        <f t="shared" si="24"/>
        <v>106501</v>
      </c>
      <c r="BR35" s="121">
        <f t="shared" si="25"/>
        <v>37744</v>
      </c>
      <c r="BS35" s="121">
        <f t="shared" si="26"/>
        <v>68757</v>
      </c>
      <c r="BT35" s="121">
        <f t="shared" si="27"/>
        <v>0</v>
      </c>
      <c r="BU35" s="121">
        <f t="shared" si="28"/>
        <v>0</v>
      </c>
      <c r="BV35" s="121">
        <f t="shared" si="29"/>
        <v>5285</v>
      </c>
      <c r="BW35" s="121">
        <f t="shared" si="30"/>
        <v>5024</v>
      </c>
      <c r="BX35" s="121">
        <f t="shared" si="31"/>
        <v>261</v>
      </c>
      <c r="BY35" s="121">
        <f t="shared" si="32"/>
        <v>0</v>
      </c>
      <c r="BZ35" s="121">
        <f t="shared" si="33"/>
        <v>648</v>
      </c>
      <c r="CA35" s="121">
        <f t="shared" si="34"/>
        <v>144989</v>
      </c>
      <c r="CB35" s="121">
        <f t="shared" si="35"/>
        <v>99018</v>
      </c>
      <c r="CC35" s="121">
        <f t="shared" si="36"/>
        <v>43572</v>
      </c>
      <c r="CD35" s="121">
        <f t="shared" si="37"/>
        <v>831</v>
      </c>
      <c r="CE35" s="121">
        <f t="shared" si="38"/>
        <v>1568</v>
      </c>
      <c r="CF35" s="121">
        <f t="shared" si="39"/>
        <v>308085</v>
      </c>
      <c r="CG35" s="121">
        <f t="shared" si="40"/>
        <v>0</v>
      </c>
      <c r="CH35" s="121">
        <f t="shared" si="41"/>
        <v>8772</v>
      </c>
      <c r="CI35" s="121">
        <f t="shared" si="42"/>
        <v>266195</v>
      </c>
    </row>
    <row r="36" spans="1:87" s="136" customFormat="1" ht="13.5" customHeight="1">
      <c r="A36" s="119" t="s">
        <v>25</v>
      </c>
      <c r="B36" s="120" t="s">
        <v>380</v>
      </c>
      <c r="C36" s="119" t="s">
        <v>381</v>
      </c>
      <c r="D36" s="121">
        <f t="shared" si="0"/>
        <v>0</v>
      </c>
      <c r="E36" s="121">
        <f t="shared" si="1"/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15472</v>
      </c>
      <c r="L36" s="121">
        <f t="shared" si="2"/>
        <v>334254</v>
      </c>
      <c r="M36" s="121">
        <f t="shared" si="3"/>
        <v>77187</v>
      </c>
      <c r="N36" s="121">
        <v>33687</v>
      </c>
      <c r="O36" s="121">
        <v>43500</v>
      </c>
      <c r="P36" s="121">
        <v>0</v>
      </c>
      <c r="Q36" s="121">
        <v>0</v>
      </c>
      <c r="R36" s="121">
        <f t="shared" si="4"/>
        <v>11534</v>
      </c>
      <c r="S36" s="121">
        <v>4418</v>
      </c>
      <c r="T36" s="121">
        <v>7116</v>
      </c>
      <c r="U36" s="121">
        <v>0</v>
      </c>
      <c r="V36" s="121">
        <v>0</v>
      </c>
      <c r="W36" s="121">
        <f t="shared" si="5"/>
        <v>245533</v>
      </c>
      <c r="X36" s="121">
        <v>195947</v>
      </c>
      <c r="Y36" s="121">
        <v>46174</v>
      </c>
      <c r="Z36" s="121">
        <v>0</v>
      </c>
      <c r="AA36" s="121">
        <v>3412</v>
      </c>
      <c r="AB36" s="121">
        <v>174215</v>
      </c>
      <c r="AC36" s="121">
        <v>0</v>
      </c>
      <c r="AD36" s="121">
        <v>33555</v>
      </c>
      <c r="AE36" s="121">
        <f t="shared" si="6"/>
        <v>367809</v>
      </c>
      <c r="AF36" s="121">
        <f t="shared" si="7"/>
        <v>0</v>
      </c>
      <c r="AG36" s="121">
        <f t="shared" si="8"/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 t="shared" si="9"/>
        <v>23484</v>
      </c>
      <c r="AO36" s="121">
        <f t="shared" si="10"/>
        <v>5614</v>
      </c>
      <c r="AP36" s="121">
        <v>5614</v>
      </c>
      <c r="AQ36" s="121">
        <v>0</v>
      </c>
      <c r="AR36" s="121">
        <v>0</v>
      </c>
      <c r="AS36" s="121">
        <v>0</v>
      </c>
      <c r="AT36" s="121">
        <f t="shared" si="11"/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 t="shared" si="12"/>
        <v>17870</v>
      </c>
      <c r="AZ36" s="121">
        <v>17826</v>
      </c>
      <c r="BA36" s="121">
        <v>0</v>
      </c>
      <c r="BB36" s="121">
        <v>0</v>
      </c>
      <c r="BC36" s="121">
        <v>44</v>
      </c>
      <c r="BD36" s="121">
        <v>39848</v>
      </c>
      <c r="BE36" s="121">
        <v>0</v>
      </c>
      <c r="BF36" s="121">
        <v>12</v>
      </c>
      <c r="BG36" s="121">
        <f t="shared" si="13"/>
        <v>23496</v>
      </c>
      <c r="BH36" s="121">
        <f t="shared" si="15"/>
        <v>0</v>
      </c>
      <c r="BI36" s="121">
        <f t="shared" si="16"/>
        <v>0</v>
      </c>
      <c r="BJ36" s="121">
        <f t="shared" si="17"/>
        <v>0</v>
      </c>
      <c r="BK36" s="121">
        <f t="shared" si="18"/>
        <v>0</v>
      </c>
      <c r="BL36" s="121">
        <f t="shared" si="19"/>
        <v>0</v>
      </c>
      <c r="BM36" s="121">
        <f t="shared" si="20"/>
        <v>0</v>
      </c>
      <c r="BN36" s="121">
        <f t="shared" si="21"/>
        <v>0</v>
      </c>
      <c r="BO36" s="121">
        <f t="shared" si="22"/>
        <v>15472</v>
      </c>
      <c r="BP36" s="121">
        <f t="shared" si="23"/>
        <v>357738</v>
      </c>
      <c r="BQ36" s="121">
        <f t="shared" si="24"/>
        <v>82801</v>
      </c>
      <c r="BR36" s="121">
        <f t="shared" si="25"/>
        <v>39301</v>
      </c>
      <c r="BS36" s="121">
        <f t="shared" si="26"/>
        <v>43500</v>
      </c>
      <c r="BT36" s="121">
        <f t="shared" si="27"/>
        <v>0</v>
      </c>
      <c r="BU36" s="121">
        <f t="shared" si="28"/>
        <v>0</v>
      </c>
      <c r="BV36" s="121">
        <f t="shared" si="29"/>
        <v>11534</v>
      </c>
      <c r="BW36" s="121">
        <f t="shared" si="30"/>
        <v>4418</v>
      </c>
      <c r="BX36" s="121">
        <f t="shared" si="31"/>
        <v>7116</v>
      </c>
      <c r="BY36" s="121">
        <f t="shared" si="32"/>
        <v>0</v>
      </c>
      <c r="BZ36" s="121">
        <f t="shared" si="33"/>
        <v>0</v>
      </c>
      <c r="CA36" s="121">
        <f t="shared" si="34"/>
        <v>263403</v>
      </c>
      <c r="CB36" s="121">
        <f t="shared" si="35"/>
        <v>213773</v>
      </c>
      <c r="CC36" s="121">
        <f t="shared" si="36"/>
        <v>46174</v>
      </c>
      <c r="CD36" s="121">
        <f t="shared" si="37"/>
        <v>0</v>
      </c>
      <c r="CE36" s="121">
        <f t="shared" si="38"/>
        <v>3456</v>
      </c>
      <c r="CF36" s="121">
        <f t="shared" si="39"/>
        <v>214063</v>
      </c>
      <c r="CG36" s="121">
        <f t="shared" si="40"/>
        <v>0</v>
      </c>
      <c r="CH36" s="121">
        <f t="shared" si="41"/>
        <v>33567</v>
      </c>
      <c r="CI36" s="121">
        <f t="shared" si="42"/>
        <v>391305</v>
      </c>
    </row>
    <row r="37" spans="1:87" s="136" customFormat="1" ht="13.5" customHeight="1">
      <c r="A37" s="119" t="s">
        <v>25</v>
      </c>
      <c r="B37" s="120" t="s">
        <v>342</v>
      </c>
      <c r="C37" s="119" t="s">
        <v>343</v>
      </c>
      <c r="D37" s="121">
        <f t="shared" si="0"/>
        <v>0</v>
      </c>
      <c r="E37" s="121">
        <f t="shared" si="1"/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 t="shared" si="2"/>
        <v>384404</v>
      </c>
      <c r="M37" s="121">
        <f t="shared" si="3"/>
        <v>29957</v>
      </c>
      <c r="N37" s="121">
        <v>29957</v>
      </c>
      <c r="O37" s="121">
        <v>0</v>
      </c>
      <c r="P37" s="121">
        <v>0</v>
      </c>
      <c r="Q37" s="121">
        <v>0</v>
      </c>
      <c r="R37" s="121">
        <f t="shared" si="4"/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 t="shared" si="5"/>
        <v>354447</v>
      </c>
      <c r="X37" s="121">
        <v>299380</v>
      </c>
      <c r="Y37" s="121">
        <v>33291</v>
      </c>
      <c r="Z37" s="121">
        <v>0</v>
      </c>
      <c r="AA37" s="121">
        <v>21776</v>
      </c>
      <c r="AB37" s="121">
        <v>461973</v>
      </c>
      <c r="AC37" s="121">
        <v>0</v>
      </c>
      <c r="AD37" s="121">
        <v>0</v>
      </c>
      <c r="AE37" s="121">
        <f t="shared" si="6"/>
        <v>384404</v>
      </c>
      <c r="AF37" s="121">
        <f t="shared" si="7"/>
        <v>0</v>
      </c>
      <c r="AG37" s="121">
        <f t="shared" si="8"/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 t="shared" si="9"/>
        <v>13919</v>
      </c>
      <c r="AO37" s="121">
        <f t="shared" si="10"/>
        <v>5991</v>
      </c>
      <c r="AP37" s="121">
        <v>5991</v>
      </c>
      <c r="AQ37" s="121">
        <v>0</v>
      </c>
      <c r="AR37" s="121">
        <v>0</v>
      </c>
      <c r="AS37" s="121">
        <v>0</v>
      </c>
      <c r="AT37" s="121">
        <f t="shared" si="11"/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 t="shared" si="12"/>
        <v>7928</v>
      </c>
      <c r="AZ37" s="121">
        <v>7928</v>
      </c>
      <c r="BA37" s="121">
        <v>0</v>
      </c>
      <c r="BB37" s="121">
        <v>0</v>
      </c>
      <c r="BC37" s="121">
        <v>0</v>
      </c>
      <c r="BD37" s="121">
        <v>132328</v>
      </c>
      <c r="BE37" s="121">
        <v>0</v>
      </c>
      <c r="BF37" s="121">
        <v>0</v>
      </c>
      <c r="BG37" s="121">
        <f t="shared" si="13"/>
        <v>13919</v>
      </c>
      <c r="BH37" s="121">
        <f t="shared" si="15"/>
        <v>0</v>
      </c>
      <c r="BI37" s="121">
        <f t="shared" si="16"/>
        <v>0</v>
      </c>
      <c r="BJ37" s="121">
        <f t="shared" si="17"/>
        <v>0</v>
      </c>
      <c r="BK37" s="121">
        <f t="shared" si="18"/>
        <v>0</v>
      </c>
      <c r="BL37" s="121">
        <f t="shared" si="19"/>
        <v>0</v>
      </c>
      <c r="BM37" s="121">
        <f t="shared" si="20"/>
        <v>0</v>
      </c>
      <c r="BN37" s="121">
        <f t="shared" si="21"/>
        <v>0</v>
      </c>
      <c r="BO37" s="121">
        <f t="shared" si="22"/>
        <v>0</v>
      </c>
      <c r="BP37" s="121">
        <f t="shared" si="23"/>
        <v>398323</v>
      </c>
      <c r="BQ37" s="121">
        <f t="shared" si="24"/>
        <v>35948</v>
      </c>
      <c r="BR37" s="121">
        <f t="shared" si="25"/>
        <v>35948</v>
      </c>
      <c r="BS37" s="121">
        <f t="shared" si="26"/>
        <v>0</v>
      </c>
      <c r="BT37" s="121">
        <f t="shared" si="27"/>
        <v>0</v>
      </c>
      <c r="BU37" s="121">
        <f t="shared" si="28"/>
        <v>0</v>
      </c>
      <c r="BV37" s="121">
        <f t="shared" si="29"/>
        <v>0</v>
      </c>
      <c r="BW37" s="121">
        <f t="shared" si="30"/>
        <v>0</v>
      </c>
      <c r="BX37" s="121">
        <f t="shared" si="31"/>
        <v>0</v>
      </c>
      <c r="BY37" s="121">
        <f t="shared" si="32"/>
        <v>0</v>
      </c>
      <c r="BZ37" s="121">
        <f t="shared" si="33"/>
        <v>0</v>
      </c>
      <c r="CA37" s="121">
        <f t="shared" si="34"/>
        <v>362375</v>
      </c>
      <c r="CB37" s="121">
        <f t="shared" si="35"/>
        <v>307308</v>
      </c>
      <c r="CC37" s="121">
        <f t="shared" si="36"/>
        <v>33291</v>
      </c>
      <c r="CD37" s="121">
        <f t="shared" si="37"/>
        <v>0</v>
      </c>
      <c r="CE37" s="121">
        <f t="shared" si="38"/>
        <v>21776</v>
      </c>
      <c r="CF37" s="121">
        <f t="shared" si="39"/>
        <v>594301</v>
      </c>
      <c r="CG37" s="121">
        <f t="shared" si="40"/>
        <v>0</v>
      </c>
      <c r="CH37" s="121">
        <f t="shared" si="41"/>
        <v>0</v>
      </c>
      <c r="CI37" s="121">
        <f t="shared" si="42"/>
        <v>398323</v>
      </c>
    </row>
    <row r="38" spans="1:87" s="136" customFormat="1" ht="13.5" customHeight="1">
      <c r="A38" s="119" t="s">
        <v>25</v>
      </c>
      <c r="B38" s="120" t="s">
        <v>404</v>
      </c>
      <c r="C38" s="119" t="s">
        <v>405</v>
      </c>
      <c r="D38" s="121">
        <f t="shared" si="0"/>
        <v>0</v>
      </c>
      <c r="E38" s="121">
        <f t="shared" si="1"/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 t="shared" si="2"/>
        <v>1299418</v>
      </c>
      <c r="M38" s="121">
        <f t="shared" si="3"/>
        <v>94091</v>
      </c>
      <c r="N38" s="121">
        <v>79723</v>
      </c>
      <c r="O38" s="121">
        <v>0</v>
      </c>
      <c r="P38" s="121">
        <v>14368</v>
      </c>
      <c r="Q38" s="121">
        <v>0</v>
      </c>
      <c r="R38" s="121">
        <f t="shared" si="4"/>
        <v>117481</v>
      </c>
      <c r="S38" s="121">
        <v>4239</v>
      </c>
      <c r="T38" s="121">
        <v>97202</v>
      </c>
      <c r="U38" s="121">
        <v>16040</v>
      </c>
      <c r="V38" s="121">
        <v>4155</v>
      </c>
      <c r="W38" s="121">
        <f t="shared" si="5"/>
        <v>1066495</v>
      </c>
      <c r="X38" s="121">
        <v>261938</v>
      </c>
      <c r="Y38" s="121">
        <v>768453</v>
      </c>
      <c r="Z38" s="121">
        <v>27463</v>
      </c>
      <c r="AA38" s="121">
        <v>8641</v>
      </c>
      <c r="AB38" s="121">
        <v>0</v>
      </c>
      <c r="AC38" s="121">
        <v>17196</v>
      </c>
      <c r="AD38" s="121">
        <v>0</v>
      </c>
      <c r="AE38" s="121">
        <f t="shared" si="6"/>
        <v>1299418</v>
      </c>
      <c r="AF38" s="121">
        <f t="shared" si="7"/>
        <v>1836</v>
      </c>
      <c r="AG38" s="121">
        <f t="shared" si="8"/>
        <v>1836</v>
      </c>
      <c r="AH38" s="121">
        <v>0</v>
      </c>
      <c r="AI38" s="121">
        <v>1836</v>
      </c>
      <c r="AJ38" s="121">
        <v>0</v>
      </c>
      <c r="AK38" s="121">
        <v>0</v>
      </c>
      <c r="AL38" s="121">
        <v>0</v>
      </c>
      <c r="AM38" s="121">
        <v>0</v>
      </c>
      <c r="AN38" s="121">
        <f t="shared" si="9"/>
        <v>67473</v>
      </c>
      <c r="AO38" s="121">
        <f t="shared" si="10"/>
        <v>38654</v>
      </c>
      <c r="AP38" s="121">
        <v>21653</v>
      </c>
      <c r="AQ38" s="121">
        <v>4800</v>
      </c>
      <c r="AR38" s="121">
        <v>12201</v>
      </c>
      <c r="AS38" s="121">
        <v>0</v>
      </c>
      <c r="AT38" s="121">
        <f t="shared" si="11"/>
        <v>20810</v>
      </c>
      <c r="AU38" s="121">
        <v>1339</v>
      </c>
      <c r="AV38" s="121">
        <v>19471</v>
      </c>
      <c r="AW38" s="121">
        <v>0</v>
      </c>
      <c r="AX38" s="121">
        <v>5892</v>
      </c>
      <c r="AY38" s="121">
        <f t="shared" si="12"/>
        <v>735</v>
      </c>
      <c r="AZ38" s="121">
        <v>0</v>
      </c>
      <c r="BA38" s="121">
        <v>0</v>
      </c>
      <c r="BB38" s="121">
        <v>0</v>
      </c>
      <c r="BC38" s="121">
        <v>735</v>
      </c>
      <c r="BD38" s="121">
        <v>0</v>
      </c>
      <c r="BE38" s="121">
        <v>1382</v>
      </c>
      <c r="BF38" s="121">
        <v>488</v>
      </c>
      <c r="BG38" s="121">
        <f t="shared" si="13"/>
        <v>69797</v>
      </c>
      <c r="BH38" s="121">
        <f t="shared" si="15"/>
        <v>1836</v>
      </c>
      <c r="BI38" s="121">
        <f t="shared" si="16"/>
        <v>1836</v>
      </c>
      <c r="BJ38" s="121">
        <f t="shared" si="17"/>
        <v>0</v>
      </c>
      <c r="BK38" s="121">
        <f t="shared" si="18"/>
        <v>1836</v>
      </c>
      <c r="BL38" s="121">
        <f t="shared" si="19"/>
        <v>0</v>
      </c>
      <c r="BM38" s="121">
        <f t="shared" si="20"/>
        <v>0</v>
      </c>
      <c r="BN38" s="121">
        <f t="shared" si="21"/>
        <v>0</v>
      </c>
      <c r="BO38" s="121">
        <f t="shared" si="22"/>
        <v>0</v>
      </c>
      <c r="BP38" s="121">
        <f t="shared" si="23"/>
        <v>1366891</v>
      </c>
      <c r="BQ38" s="121">
        <f t="shared" si="24"/>
        <v>132745</v>
      </c>
      <c r="BR38" s="121">
        <f t="shared" si="25"/>
        <v>101376</v>
      </c>
      <c r="BS38" s="121">
        <f t="shared" si="26"/>
        <v>4800</v>
      </c>
      <c r="BT38" s="121">
        <f t="shared" si="27"/>
        <v>26569</v>
      </c>
      <c r="BU38" s="121">
        <f t="shared" si="28"/>
        <v>0</v>
      </c>
      <c r="BV38" s="121">
        <f t="shared" si="29"/>
        <v>138291</v>
      </c>
      <c r="BW38" s="121">
        <f t="shared" si="30"/>
        <v>5578</v>
      </c>
      <c r="BX38" s="121">
        <f t="shared" si="31"/>
        <v>116673</v>
      </c>
      <c r="BY38" s="121">
        <f t="shared" si="32"/>
        <v>16040</v>
      </c>
      <c r="BZ38" s="121">
        <f t="shared" si="33"/>
        <v>10047</v>
      </c>
      <c r="CA38" s="121">
        <f t="shared" si="34"/>
        <v>1067230</v>
      </c>
      <c r="CB38" s="121">
        <f t="shared" si="35"/>
        <v>261938</v>
      </c>
      <c r="CC38" s="121">
        <f t="shared" si="36"/>
        <v>768453</v>
      </c>
      <c r="CD38" s="121">
        <f t="shared" si="37"/>
        <v>27463</v>
      </c>
      <c r="CE38" s="121">
        <f t="shared" si="38"/>
        <v>9376</v>
      </c>
      <c r="CF38" s="121">
        <f t="shared" si="39"/>
        <v>0</v>
      </c>
      <c r="CG38" s="121">
        <f t="shared" si="40"/>
        <v>18578</v>
      </c>
      <c r="CH38" s="121">
        <f t="shared" si="41"/>
        <v>488</v>
      </c>
      <c r="CI38" s="121">
        <f t="shared" si="42"/>
        <v>1369215</v>
      </c>
    </row>
    <row r="39" spans="1:87" s="136" customFormat="1" ht="13.5" customHeight="1">
      <c r="A39" s="119" t="s">
        <v>25</v>
      </c>
      <c r="B39" s="120" t="s">
        <v>382</v>
      </c>
      <c r="C39" s="119" t="s">
        <v>383</v>
      </c>
      <c r="D39" s="121">
        <f aca="true" t="shared" si="43" ref="D39:D70">+SUM(E39,J39)</f>
        <v>0</v>
      </c>
      <c r="E39" s="121">
        <f aca="true" t="shared" si="44" ref="E39:E70"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 aca="true" t="shared" si="45" ref="L39:L70">+SUM(M39,R39,V39,W39,AC39)</f>
        <v>316406</v>
      </c>
      <c r="M39" s="121">
        <f aca="true" t="shared" si="46" ref="M39:M70">+SUM(N39:Q39)</f>
        <v>39612</v>
      </c>
      <c r="N39" s="121">
        <v>39612</v>
      </c>
      <c r="O39" s="121">
        <v>0</v>
      </c>
      <c r="P39" s="121">
        <v>0</v>
      </c>
      <c r="Q39" s="121">
        <v>0</v>
      </c>
      <c r="R39" s="121">
        <f aca="true" t="shared" si="47" ref="R39:R70"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 aca="true" t="shared" si="48" ref="W39:W70">+SUM(X39:AA39)</f>
        <v>276794</v>
      </c>
      <c r="X39" s="121">
        <v>269522</v>
      </c>
      <c r="Y39" s="121">
        <v>6719</v>
      </c>
      <c r="Z39" s="121">
        <v>0</v>
      </c>
      <c r="AA39" s="121">
        <v>553</v>
      </c>
      <c r="AB39" s="121">
        <v>304154</v>
      </c>
      <c r="AC39" s="121">
        <v>0</v>
      </c>
      <c r="AD39" s="121">
        <v>1100</v>
      </c>
      <c r="AE39" s="121">
        <f aca="true" t="shared" si="49" ref="AE39:AE70">+SUM(D39,L39,AD39)</f>
        <v>317506</v>
      </c>
      <c r="AF39" s="121">
        <f aca="true" t="shared" si="50" ref="AF39:AF70">+SUM(AG39,AL39)</f>
        <v>0</v>
      </c>
      <c r="AG39" s="121">
        <f aca="true" t="shared" si="51" ref="AG39:AG70"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 aca="true" t="shared" si="52" ref="AN39:AN70">+SUM(AO39,AT39,AX39,AY39,BE39)</f>
        <v>26840</v>
      </c>
      <c r="AO39" s="121">
        <f aca="true" t="shared" si="53" ref="AO39:AO70">+SUM(AP39:AS39)</f>
        <v>9903</v>
      </c>
      <c r="AP39" s="121">
        <v>9903</v>
      </c>
      <c r="AQ39" s="121">
        <v>0</v>
      </c>
      <c r="AR39" s="121">
        <v>0</v>
      </c>
      <c r="AS39" s="121">
        <v>0</v>
      </c>
      <c r="AT39" s="121">
        <f aca="true" t="shared" si="54" ref="AT39:AT70"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 aca="true" t="shared" si="55" ref="AY39:AY70">+SUM(AZ39:BC39)</f>
        <v>16937</v>
      </c>
      <c r="AZ39" s="121">
        <v>0</v>
      </c>
      <c r="BA39" s="121">
        <v>0</v>
      </c>
      <c r="BB39" s="121">
        <v>0</v>
      </c>
      <c r="BC39" s="121">
        <v>16937</v>
      </c>
      <c r="BD39" s="121">
        <v>88434</v>
      </c>
      <c r="BE39" s="121">
        <v>0</v>
      </c>
      <c r="BF39" s="121">
        <v>10257</v>
      </c>
      <c r="BG39" s="121">
        <f aca="true" t="shared" si="56" ref="BG39:BG70">+SUM(BF39,AN39,AF39)</f>
        <v>37097</v>
      </c>
      <c r="BH39" s="121">
        <f t="shared" si="15"/>
        <v>0</v>
      </c>
      <c r="BI39" s="121">
        <f t="shared" si="16"/>
        <v>0</v>
      </c>
      <c r="BJ39" s="121">
        <f t="shared" si="17"/>
        <v>0</v>
      </c>
      <c r="BK39" s="121">
        <f t="shared" si="18"/>
        <v>0</v>
      </c>
      <c r="BL39" s="121">
        <f t="shared" si="19"/>
        <v>0</v>
      </c>
      <c r="BM39" s="121">
        <f t="shared" si="20"/>
        <v>0</v>
      </c>
      <c r="BN39" s="121">
        <f t="shared" si="21"/>
        <v>0</v>
      </c>
      <c r="BO39" s="121">
        <f t="shared" si="22"/>
        <v>0</v>
      </c>
      <c r="BP39" s="121">
        <f t="shared" si="23"/>
        <v>343246</v>
      </c>
      <c r="BQ39" s="121">
        <f t="shared" si="24"/>
        <v>49515</v>
      </c>
      <c r="BR39" s="121">
        <f t="shared" si="25"/>
        <v>49515</v>
      </c>
      <c r="BS39" s="121">
        <f t="shared" si="26"/>
        <v>0</v>
      </c>
      <c r="BT39" s="121">
        <f t="shared" si="27"/>
        <v>0</v>
      </c>
      <c r="BU39" s="121">
        <f t="shared" si="28"/>
        <v>0</v>
      </c>
      <c r="BV39" s="121">
        <f t="shared" si="29"/>
        <v>0</v>
      </c>
      <c r="BW39" s="121">
        <f t="shared" si="30"/>
        <v>0</v>
      </c>
      <c r="BX39" s="121">
        <f t="shared" si="31"/>
        <v>0</v>
      </c>
      <c r="BY39" s="121">
        <f t="shared" si="32"/>
        <v>0</v>
      </c>
      <c r="BZ39" s="121">
        <f t="shared" si="33"/>
        <v>0</v>
      </c>
      <c r="CA39" s="121">
        <f t="shared" si="34"/>
        <v>293731</v>
      </c>
      <c r="CB39" s="121">
        <f t="shared" si="35"/>
        <v>269522</v>
      </c>
      <c r="CC39" s="121">
        <f t="shared" si="36"/>
        <v>6719</v>
      </c>
      <c r="CD39" s="121">
        <f t="shared" si="37"/>
        <v>0</v>
      </c>
      <c r="CE39" s="121">
        <f t="shared" si="38"/>
        <v>17490</v>
      </c>
      <c r="CF39" s="121">
        <f t="shared" si="39"/>
        <v>392588</v>
      </c>
      <c r="CG39" s="121">
        <f t="shared" si="40"/>
        <v>0</v>
      </c>
      <c r="CH39" s="121">
        <f t="shared" si="41"/>
        <v>11357</v>
      </c>
      <c r="CI39" s="121">
        <f t="shared" si="42"/>
        <v>354603</v>
      </c>
    </row>
    <row r="40" spans="1:87" s="136" customFormat="1" ht="13.5" customHeight="1">
      <c r="A40" s="119" t="s">
        <v>25</v>
      </c>
      <c r="B40" s="120" t="s">
        <v>450</v>
      </c>
      <c r="C40" s="119" t="s">
        <v>451</v>
      </c>
      <c r="D40" s="121">
        <f t="shared" si="43"/>
        <v>0</v>
      </c>
      <c r="E40" s="121">
        <f t="shared" si="44"/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 t="shared" si="45"/>
        <v>952470</v>
      </c>
      <c r="M40" s="121">
        <f t="shared" si="46"/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 t="shared" si="47"/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 t="shared" si="48"/>
        <v>952470</v>
      </c>
      <c r="X40" s="121">
        <v>468909</v>
      </c>
      <c r="Y40" s="121">
        <v>297521</v>
      </c>
      <c r="Z40" s="121">
        <v>186040</v>
      </c>
      <c r="AA40" s="121">
        <v>0</v>
      </c>
      <c r="AB40" s="121">
        <v>0</v>
      </c>
      <c r="AC40" s="121">
        <v>0</v>
      </c>
      <c r="AD40" s="121">
        <v>0</v>
      </c>
      <c r="AE40" s="121">
        <f t="shared" si="49"/>
        <v>952470</v>
      </c>
      <c r="AF40" s="121">
        <f t="shared" si="50"/>
        <v>0</v>
      </c>
      <c r="AG40" s="121">
        <f t="shared" si="51"/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 t="shared" si="52"/>
        <v>16655</v>
      </c>
      <c r="AO40" s="121">
        <f t="shared" si="53"/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 t="shared" si="54"/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 t="shared" si="55"/>
        <v>16655</v>
      </c>
      <c r="AZ40" s="121">
        <v>16655</v>
      </c>
      <c r="BA40" s="121">
        <v>0</v>
      </c>
      <c r="BB40" s="121">
        <v>0</v>
      </c>
      <c r="BC40" s="121">
        <v>0</v>
      </c>
      <c r="BD40" s="121">
        <v>133862</v>
      </c>
      <c r="BE40" s="121">
        <v>0</v>
      </c>
      <c r="BF40" s="121">
        <v>0</v>
      </c>
      <c r="BG40" s="121">
        <f t="shared" si="56"/>
        <v>16655</v>
      </c>
      <c r="BH40" s="121">
        <f aca="true" t="shared" si="57" ref="BH40:BH71">SUM(D40,AF40)</f>
        <v>0</v>
      </c>
      <c r="BI40" s="121">
        <f aca="true" t="shared" si="58" ref="BI40:BI71">SUM(E40,AG40)</f>
        <v>0</v>
      </c>
      <c r="BJ40" s="121">
        <f aca="true" t="shared" si="59" ref="BJ40:BJ71">SUM(F40,AH40)</f>
        <v>0</v>
      </c>
      <c r="BK40" s="121">
        <f aca="true" t="shared" si="60" ref="BK40:BK71">SUM(G40,AI40)</f>
        <v>0</v>
      </c>
      <c r="BL40" s="121">
        <f aca="true" t="shared" si="61" ref="BL40:BL71">SUM(H40,AJ40)</f>
        <v>0</v>
      </c>
      <c r="BM40" s="121">
        <f aca="true" t="shared" si="62" ref="BM40:BM71">SUM(I40,AK40)</f>
        <v>0</v>
      </c>
      <c r="BN40" s="121">
        <f aca="true" t="shared" si="63" ref="BN40:BN71">SUM(J40,AL40)</f>
        <v>0</v>
      </c>
      <c r="BO40" s="121">
        <f aca="true" t="shared" si="64" ref="BO40:BO71">SUM(K40,AM40)</f>
        <v>0</v>
      </c>
      <c r="BP40" s="121">
        <f aca="true" t="shared" si="65" ref="BP40:BP71">SUM(L40,AN40)</f>
        <v>969125</v>
      </c>
      <c r="BQ40" s="121">
        <f aca="true" t="shared" si="66" ref="BQ40:BQ71">SUM(M40,AO40)</f>
        <v>0</v>
      </c>
      <c r="BR40" s="121">
        <f aca="true" t="shared" si="67" ref="BR40:BR71">SUM(N40,AP40)</f>
        <v>0</v>
      </c>
      <c r="BS40" s="121">
        <f aca="true" t="shared" si="68" ref="BS40:BS71">SUM(O40,AQ40)</f>
        <v>0</v>
      </c>
      <c r="BT40" s="121">
        <f aca="true" t="shared" si="69" ref="BT40:BT71">SUM(P40,AR40)</f>
        <v>0</v>
      </c>
      <c r="BU40" s="121">
        <f aca="true" t="shared" si="70" ref="BU40:BU71">SUM(Q40,AS40)</f>
        <v>0</v>
      </c>
      <c r="BV40" s="121">
        <f aca="true" t="shared" si="71" ref="BV40:BV71">SUM(R40,AT40)</f>
        <v>0</v>
      </c>
      <c r="BW40" s="121">
        <f aca="true" t="shared" si="72" ref="BW40:BW71">SUM(S40,AU40)</f>
        <v>0</v>
      </c>
      <c r="BX40" s="121">
        <f aca="true" t="shared" si="73" ref="BX40:BX71">SUM(T40,AV40)</f>
        <v>0</v>
      </c>
      <c r="BY40" s="121">
        <f aca="true" t="shared" si="74" ref="BY40:BY71">SUM(U40,AW40)</f>
        <v>0</v>
      </c>
      <c r="BZ40" s="121">
        <f aca="true" t="shared" si="75" ref="BZ40:BZ71">SUM(V40,AX40)</f>
        <v>0</v>
      </c>
      <c r="CA40" s="121">
        <f aca="true" t="shared" si="76" ref="CA40:CA71">SUM(W40,AY40)</f>
        <v>969125</v>
      </c>
      <c r="CB40" s="121">
        <f aca="true" t="shared" si="77" ref="CB40:CB71">SUM(X40,AZ40)</f>
        <v>485564</v>
      </c>
      <c r="CC40" s="121">
        <f aca="true" t="shared" si="78" ref="CC40:CC71">SUM(Y40,BA40)</f>
        <v>297521</v>
      </c>
      <c r="CD40" s="121">
        <f aca="true" t="shared" si="79" ref="CD40:CD71">SUM(Z40,BB40)</f>
        <v>186040</v>
      </c>
      <c r="CE40" s="121">
        <f aca="true" t="shared" si="80" ref="CE40:CE71">SUM(AA40,BC40)</f>
        <v>0</v>
      </c>
      <c r="CF40" s="121">
        <f aca="true" t="shared" si="81" ref="CF40:CF71">SUM(AB40,BD40)</f>
        <v>133862</v>
      </c>
      <c r="CG40" s="121">
        <f aca="true" t="shared" si="82" ref="CG40:CG71">SUM(AC40,BE40)</f>
        <v>0</v>
      </c>
      <c r="CH40" s="121">
        <f aca="true" t="shared" si="83" ref="CH40:CH71">SUM(AD40,BF40)</f>
        <v>0</v>
      </c>
      <c r="CI40" s="121">
        <f aca="true" t="shared" si="84" ref="CI40:CI71">SUM(AE40,BG40)</f>
        <v>969125</v>
      </c>
    </row>
    <row r="41" spans="1:87" s="136" customFormat="1" ht="13.5" customHeight="1">
      <c r="A41" s="119" t="s">
        <v>25</v>
      </c>
      <c r="B41" s="120" t="s">
        <v>370</v>
      </c>
      <c r="C41" s="119" t="s">
        <v>371</v>
      </c>
      <c r="D41" s="121">
        <f t="shared" si="43"/>
        <v>0</v>
      </c>
      <c r="E41" s="121">
        <f t="shared" si="44"/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 t="shared" si="45"/>
        <v>1119760</v>
      </c>
      <c r="M41" s="121">
        <f t="shared" si="46"/>
        <v>125363</v>
      </c>
      <c r="N41" s="121">
        <v>36985</v>
      </c>
      <c r="O41" s="121">
        <v>88378</v>
      </c>
      <c r="P41" s="121">
        <v>0</v>
      </c>
      <c r="Q41" s="121">
        <v>0</v>
      </c>
      <c r="R41" s="121">
        <f t="shared" si="47"/>
        <v>6611</v>
      </c>
      <c r="S41" s="121">
        <v>6611</v>
      </c>
      <c r="T41" s="121">
        <v>0</v>
      </c>
      <c r="U41" s="121">
        <v>0</v>
      </c>
      <c r="V41" s="121">
        <v>0</v>
      </c>
      <c r="W41" s="121">
        <f t="shared" si="48"/>
        <v>987786</v>
      </c>
      <c r="X41" s="121">
        <v>369310</v>
      </c>
      <c r="Y41" s="121">
        <v>602652</v>
      </c>
      <c r="Z41" s="121">
        <v>0</v>
      </c>
      <c r="AA41" s="121">
        <v>15824</v>
      </c>
      <c r="AB41" s="121">
        <v>214145</v>
      </c>
      <c r="AC41" s="121">
        <v>0</v>
      </c>
      <c r="AD41" s="121">
        <v>182</v>
      </c>
      <c r="AE41" s="121">
        <f t="shared" si="49"/>
        <v>1119942</v>
      </c>
      <c r="AF41" s="121">
        <f t="shared" si="50"/>
        <v>0</v>
      </c>
      <c r="AG41" s="121">
        <f t="shared" si="51"/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 t="shared" si="52"/>
        <v>40042</v>
      </c>
      <c r="AO41" s="121">
        <f t="shared" si="53"/>
        <v>20978</v>
      </c>
      <c r="AP41" s="121">
        <v>20978</v>
      </c>
      <c r="AQ41" s="121">
        <v>0</v>
      </c>
      <c r="AR41" s="121">
        <v>0</v>
      </c>
      <c r="AS41" s="121">
        <v>0</v>
      </c>
      <c r="AT41" s="121">
        <f t="shared" si="54"/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 t="shared" si="55"/>
        <v>19064</v>
      </c>
      <c r="AZ41" s="121">
        <v>18836</v>
      </c>
      <c r="BA41" s="121">
        <v>0</v>
      </c>
      <c r="BB41" s="121">
        <v>0</v>
      </c>
      <c r="BC41" s="121">
        <v>228</v>
      </c>
      <c r="BD41" s="121">
        <v>395303</v>
      </c>
      <c r="BE41" s="121">
        <v>0</v>
      </c>
      <c r="BF41" s="121">
        <v>143</v>
      </c>
      <c r="BG41" s="121">
        <f t="shared" si="56"/>
        <v>40185</v>
      </c>
      <c r="BH41" s="121">
        <f t="shared" si="57"/>
        <v>0</v>
      </c>
      <c r="BI41" s="121">
        <f t="shared" si="58"/>
        <v>0</v>
      </c>
      <c r="BJ41" s="121">
        <f t="shared" si="59"/>
        <v>0</v>
      </c>
      <c r="BK41" s="121">
        <f t="shared" si="60"/>
        <v>0</v>
      </c>
      <c r="BL41" s="121">
        <f t="shared" si="61"/>
        <v>0</v>
      </c>
      <c r="BM41" s="121">
        <f t="shared" si="62"/>
        <v>0</v>
      </c>
      <c r="BN41" s="121">
        <f t="shared" si="63"/>
        <v>0</v>
      </c>
      <c r="BO41" s="121">
        <f t="shared" si="64"/>
        <v>0</v>
      </c>
      <c r="BP41" s="121">
        <f t="shared" si="65"/>
        <v>1159802</v>
      </c>
      <c r="BQ41" s="121">
        <f t="shared" si="66"/>
        <v>146341</v>
      </c>
      <c r="BR41" s="121">
        <f t="shared" si="67"/>
        <v>57963</v>
      </c>
      <c r="BS41" s="121">
        <f t="shared" si="68"/>
        <v>88378</v>
      </c>
      <c r="BT41" s="121">
        <f t="shared" si="69"/>
        <v>0</v>
      </c>
      <c r="BU41" s="121">
        <f t="shared" si="70"/>
        <v>0</v>
      </c>
      <c r="BV41" s="121">
        <f t="shared" si="71"/>
        <v>6611</v>
      </c>
      <c r="BW41" s="121">
        <f t="shared" si="72"/>
        <v>6611</v>
      </c>
      <c r="BX41" s="121">
        <f t="shared" si="73"/>
        <v>0</v>
      </c>
      <c r="BY41" s="121">
        <f t="shared" si="74"/>
        <v>0</v>
      </c>
      <c r="BZ41" s="121">
        <f t="shared" si="75"/>
        <v>0</v>
      </c>
      <c r="CA41" s="121">
        <f t="shared" si="76"/>
        <v>1006850</v>
      </c>
      <c r="CB41" s="121">
        <f t="shared" si="77"/>
        <v>388146</v>
      </c>
      <c r="CC41" s="121">
        <f t="shared" si="78"/>
        <v>602652</v>
      </c>
      <c r="CD41" s="121">
        <f t="shared" si="79"/>
        <v>0</v>
      </c>
      <c r="CE41" s="121">
        <f t="shared" si="80"/>
        <v>16052</v>
      </c>
      <c r="CF41" s="121">
        <f t="shared" si="81"/>
        <v>609448</v>
      </c>
      <c r="CG41" s="121">
        <f t="shared" si="82"/>
        <v>0</v>
      </c>
      <c r="CH41" s="121">
        <f t="shared" si="83"/>
        <v>325</v>
      </c>
      <c r="CI41" s="121">
        <f t="shared" si="84"/>
        <v>1160127</v>
      </c>
    </row>
    <row r="42" spans="1:87" s="136" customFormat="1" ht="13.5" customHeight="1">
      <c r="A42" s="119" t="s">
        <v>25</v>
      </c>
      <c r="B42" s="120" t="s">
        <v>440</v>
      </c>
      <c r="C42" s="119" t="s">
        <v>441</v>
      </c>
      <c r="D42" s="121">
        <f t="shared" si="43"/>
        <v>0</v>
      </c>
      <c r="E42" s="121">
        <f t="shared" si="44"/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 t="shared" si="45"/>
        <v>178366</v>
      </c>
      <c r="M42" s="121">
        <f t="shared" si="46"/>
        <v>27500</v>
      </c>
      <c r="N42" s="121">
        <v>27500</v>
      </c>
      <c r="O42" s="121">
        <v>0</v>
      </c>
      <c r="P42" s="121">
        <v>0</v>
      </c>
      <c r="Q42" s="121">
        <v>0</v>
      </c>
      <c r="R42" s="121">
        <f t="shared" si="47"/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 t="shared" si="48"/>
        <v>150866</v>
      </c>
      <c r="X42" s="121">
        <v>143652</v>
      </c>
      <c r="Y42" s="121">
        <v>222</v>
      </c>
      <c r="Z42" s="121">
        <v>5880</v>
      </c>
      <c r="AA42" s="121">
        <v>1112</v>
      </c>
      <c r="AB42" s="121">
        <v>213926</v>
      </c>
      <c r="AC42" s="121">
        <v>0</v>
      </c>
      <c r="AD42" s="121">
        <v>0</v>
      </c>
      <c r="AE42" s="121">
        <f t="shared" si="49"/>
        <v>178366</v>
      </c>
      <c r="AF42" s="121">
        <f t="shared" si="50"/>
        <v>0</v>
      </c>
      <c r="AG42" s="121">
        <f t="shared" si="51"/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 t="shared" si="52"/>
        <v>12453</v>
      </c>
      <c r="AO42" s="121">
        <f t="shared" si="53"/>
        <v>7000</v>
      </c>
      <c r="AP42" s="121">
        <v>7000</v>
      </c>
      <c r="AQ42" s="121">
        <v>0</v>
      </c>
      <c r="AR42" s="121">
        <v>0</v>
      </c>
      <c r="AS42" s="121">
        <v>0</v>
      </c>
      <c r="AT42" s="121">
        <f t="shared" si="54"/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 t="shared" si="55"/>
        <v>5453</v>
      </c>
      <c r="AZ42" s="121">
        <v>1949</v>
      </c>
      <c r="BA42" s="121">
        <v>0</v>
      </c>
      <c r="BB42" s="121">
        <v>0</v>
      </c>
      <c r="BC42" s="121">
        <v>3504</v>
      </c>
      <c r="BD42" s="121">
        <v>74890</v>
      </c>
      <c r="BE42" s="121">
        <v>0</v>
      </c>
      <c r="BF42" s="121">
        <v>0</v>
      </c>
      <c r="BG42" s="121">
        <f t="shared" si="56"/>
        <v>12453</v>
      </c>
      <c r="BH42" s="121">
        <f t="shared" si="57"/>
        <v>0</v>
      </c>
      <c r="BI42" s="121">
        <f t="shared" si="58"/>
        <v>0</v>
      </c>
      <c r="BJ42" s="121">
        <f t="shared" si="59"/>
        <v>0</v>
      </c>
      <c r="BK42" s="121">
        <f t="shared" si="60"/>
        <v>0</v>
      </c>
      <c r="BL42" s="121">
        <f t="shared" si="61"/>
        <v>0</v>
      </c>
      <c r="BM42" s="121">
        <f t="shared" si="62"/>
        <v>0</v>
      </c>
      <c r="BN42" s="121">
        <f t="shared" si="63"/>
        <v>0</v>
      </c>
      <c r="BO42" s="121">
        <f t="shared" si="64"/>
        <v>0</v>
      </c>
      <c r="BP42" s="121">
        <f t="shared" si="65"/>
        <v>190819</v>
      </c>
      <c r="BQ42" s="121">
        <f t="shared" si="66"/>
        <v>34500</v>
      </c>
      <c r="BR42" s="121">
        <f t="shared" si="67"/>
        <v>34500</v>
      </c>
      <c r="BS42" s="121">
        <f t="shared" si="68"/>
        <v>0</v>
      </c>
      <c r="BT42" s="121">
        <f t="shared" si="69"/>
        <v>0</v>
      </c>
      <c r="BU42" s="121">
        <f t="shared" si="70"/>
        <v>0</v>
      </c>
      <c r="BV42" s="121">
        <f t="shared" si="71"/>
        <v>0</v>
      </c>
      <c r="BW42" s="121">
        <f t="shared" si="72"/>
        <v>0</v>
      </c>
      <c r="BX42" s="121">
        <f t="shared" si="73"/>
        <v>0</v>
      </c>
      <c r="BY42" s="121">
        <f t="shared" si="74"/>
        <v>0</v>
      </c>
      <c r="BZ42" s="121">
        <f t="shared" si="75"/>
        <v>0</v>
      </c>
      <c r="CA42" s="121">
        <f t="shared" si="76"/>
        <v>156319</v>
      </c>
      <c r="CB42" s="121">
        <f t="shared" si="77"/>
        <v>145601</v>
      </c>
      <c r="CC42" s="121">
        <f t="shared" si="78"/>
        <v>222</v>
      </c>
      <c r="CD42" s="121">
        <f t="shared" si="79"/>
        <v>5880</v>
      </c>
      <c r="CE42" s="121">
        <f t="shared" si="80"/>
        <v>4616</v>
      </c>
      <c r="CF42" s="121">
        <f t="shared" si="81"/>
        <v>288816</v>
      </c>
      <c r="CG42" s="121">
        <f t="shared" si="82"/>
        <v>0</v>
      </c>
      <c r="CH42" s="121">
        <f t="shared" si="83"/>
        <v>0</v>
      </c>
      <c r="CI42" s="121">
        <f t="shared" si="84"/>
        <v>190819</v>
      </c>
    </row>
    <row r="43" spans="1:87" s="136" customFormat="1" ht="13.5" customHeight="1">
      <c r="A43" s="119" t="s">
        <v>25</v>
      </c>
      <c r="B43" s="120" t="s">
        <v>418</v>
      </c>
      <c r="C43" s="119" t="s">
        <v>419</v>
      </c>
      <c r="D43" s="121">
        <f t="shared" si="43"/>
        <v>0</v>
      </c>
      <c r="E43" s="121">
        <f t="shared" si="44"/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 t="shared" si="45"/>
        <v>568445</v>
      </c>
      <c r="M43" s="121">
        <f t="shared" si="46"/>
        <v>57758</v>
      </c>
      <c r="N43" s="121">
        <v>41256</v>
      </c>
      <c r="O43" s="121">
        <v>16502</v>
      </c>
      <c r="P43" s="121">
        <v>0</v>
      </c>
      <c r="Q43" s="121">
        <v>0</v>
      </c>
      <c r="R43" s="121">
        <f t="shared" si="47"/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 t="shared" si="48"/>
        <v>510687</v>
      </c>
      <c r="X43" s="121">
        <v>481684</v>
      </c>
      <c r="Y43" s="121">
        <v>1978</v>
      </c>
      <c r="Z43" s="121">
        <v>0</v>
      </c>
      <c r="AA43" s="121">
        <v>27025</v>
      </c>
      <c r="AB43" s="121">
        <v>337241</v>
      </c>
      <c r="AC43" s="121">
        <v>0</v>
      </c>
      <c r="AD43" s="121">
        <v>98736</v>
      </c>
      <c r="AE43" s="121">
        <f t="shared" si="49"/>
        <v>667181</v>
      </c>
      <c r="AF43" s="121">
        <f t="shared" si="50"/>
        <v>0</v>
      </c>
      <c r="AG43" s="121">
        <f t="shared" si="51"/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 t="shared" si="52"/>
        <v>45325</v>
      </c>
      <c r="AO43" s="121">
        <f t="shared" si="53"/>
        <v>8251</v>
      </c>
      <c r="AP43" s="121">
        <v>8251</v>
      </c>
      <c r="AQ43" s="121">
        <v>0</v>
      </c>
      <c r="AR43" s="121">
        <v>0</v>
      </c>
      <c r="AS43" s="121">
        <v>0</v>
      </c>
      <c r="AT43" s="121">
        <f t="shared" si="54"/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 t="shared" si="55"/>
        <v>37074</v>
      </c>
      <c r="AZ43" s="121">
        <v>4750</v>
      </c>
      <c r="BA43" s="121">
        <v>0</v>
      </c>
      <c r="BB43" s="121">
        <v>0</v>
      </c>
      <c r="BC43" s="121">
        <v>32324</v>
      </c>
      <c r="BD43" s="121">
        <v>0</v>
      </c>
      <c r="BE43" s="121">
        <v>0</v>
      </c>
      <c r="BF43" s="121">
        <v>512</v>
      </c>
      <c r="BG43" s="121">
        <f t="shared" si="56"/>
        <v>45837</v>
      </c>
      <c r="BH43" s="121">
        <f t="shared" si="57"/>
        <v>0</v>
      </c>
      <c r="BI43" s="121">
        <f t="shared" si="58"/>
        <v>0</v>
      </c>
      <c r="BJ43" s="121">
        <f t="shared" si="59"/>
        <v>0</v>
      </c>
      <c r="BK43" s="121">
        <f t="shared" si="60"/>
        <v>0</v>
      </c>
      <c r="BL43" s="121">
        <f t="shared" si="61"/>
        <v>0</v>
      </c>
      <c r="BM43" s="121">
        <f t="shared" si="62"/>
        <v>0</v>
      </c>
      <c r="BN43" s="121">
        <f t="shared" si="63"/>
        <v>0</v>
      </c>
      <c r="BO43" s="121">
        <f t="shared" si="64"/>
        <v>0</v>
      </c>
      <c r="BP43" s="121">
        <f t="shared" si="65"/>
        <v>613770</v>
      </c>
      <c r="BQ43" s="121">
        <f t="shared" si="66"/>
        <v>66009</v>
      </c>
      <c r="BR43" s="121">
        <f t="shared" si="67"/>
        <v>49507</v>
      </c>
      <c r="BS43" s="121">
        <f t="shared" si="68"/>
        <v>16502</v>
      </c>
      <c r="BT43" s="121">
        <f t="shared" si="69"/>
        <v>0</v>
      </c>
      <c r="BU43" s="121">
        <f t="shared" si="70"/>
        <v>0</v>
      </c>
      <c r="BV43" s="121">
        <f t="shared" si="71"/>
        <v>0</v>
      </c>
      <c r="BW43" s="121">
        <f t="shared" si="72"/>
        <v>0</v>
      </c>
      <c r="BX43" s="121">
        <f t="shared" si="73"/>
        <v>0</v>
      </c>
      <c r="BY43" s="121">
        <f t="shared" si="74"/>
        <v>0</v>
      </c>
      <c r="BZ43" s="121">
        <f t="shared" si="75"/>
        <v>0</v>
      </c>
      <c r="CA43" s="121">
        <f t="shared" si="76"/>
        <v>547761</v>
      </c>
      <c r="CB43" s="121">
        <f t="shared" si="77"/>
        <v>486434</v>
      </c>
      <c r="CC43" s="121">
        <f t="shared" si="78"/>
        <v>1978</v>
      </c>
      <c r="CD43" s="121">
        <f t="shared" si="79"/>
        <v>0</v>
      </c>
      <c r="CE43" s="121">
        <f t="shared" si="80"/>
        <v>59349</v>
      </c>
      <c r="CF43" s="121">
        <f t="shared" si="81"/>
        <v>337241</v>
      </c>
      <c r="CG43" s="121">
        <f t="shared" si="82"/>
        <v>0</v>
      </c>
      <c r="CH43" s="121">
        <f t="shared" si="83"/>
        <v>99248</v>
      </c>
      <c r="CI43" s="121">
        <f t="shared" si="84"/>
        <v>713018</v>
      </c>
    </row>
    <row r="44" spans="1:87" s="136" customFormat="1" ht="13.5" customHeight="1">
      <c r="A44" s="119" t="s">
        <v>25</v>
      </c>
      <c r="B44" s="120" t="s">
        <v>460</v>
      </c>
      <c r="C44" s="119" t="s">
        <v>461</v>
      </c>
      <c r="D44" s="121">
        <f t="shared" si="43"/>
        <v>128021</v>
      </c>
      <c r="E44" s="121">
        <f t="shared" si="44"/>
        <v>128021</v>
      </c>
      <c r="F44" s="121">
        <v>0</v>
      </c>
      <c r="G44" s="121">
        <v>0</v>
      </c>
      <c r="H44" s="121">
        <v>0</v>
      </c>
      <c r="I44" s="121">
        <v>128021</v>
      </c>
      <c r="J44" s="121">
        <v>0</v>
      </c>
      <c r="K44" s="121">
        <v>0</v>
      </c>
      <c r="L44" s="121">
        <f t="shared" si="45"/>
        <v>842847</v>
      </c>
      <c r="M44" s="121">
        <f t="shared" si="46"/>
        <v>38131</v>
      </c>
      <c r="N44" s="121">
        <v>38131</v>
      </c>
      <c r="O44" s="121">
        <v>0</v>
      </c>
      <c r="P44" s="121">
        <v>0</v>
      </c>
      <c r="Q44" s="121">
        <v>0</v>
      </c>
      <c r="R44" s="121">
        <f t="shared" si="47"/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 t="shared" si="48"/>
        <v>804716</v>
      </c>
      <c r="X44" s="121">
        <v>522641</v>
      </c>
      <c r="Y44" s="121">
        <v>272534</v>
      </c>
      <c r="Z44" s="121">
        <v>3984</v>
      </c>
      <c r="AA44" s="121">
        <v>5557</v>
      </c>
      <c r="AB44" s="121">
        <v>181598</v>
      </c>
      <c r="AC44" s="121">
        <v>0</v>
      </c>
      <c r="AD44" s="121">
        <v>0</v>
      </c>
      <c r="AE44" s="121">
        <f t="shared" si="49"/>
        <v>970868</v>
      </c>
      <c r="AF44" s="121">
        <f t="shared" si="50"/>
        <v>0</v>
      </c>
      <c r="AG44" s="121">
        <f t="shared" si="51"/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 t="shared" si="52"/>
        <v>25421</v>
      </c>
      <c r="AO44" s="121">
        <f t="shared" si="53"/>
        <v>25421</v>
      </c>
      <c r="AP44" s="121">
        <v>25421</v>
      </c>
      <c r="AQ44" s="121">
        <v>0</v>
      </c>
      <c r="AR44" s="121">
        <v>0</v>
      </c>
      <c r="AS44" s="121">
        <v>0</v>
      </c>
      <c r="AT44" s="121">
        <f t="shared" si="54"/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 t="shared" si="55"/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138221</v>
      </c>
      <c r="BE44" s="121">
        <v>0</v>
      </c>
      <c r="BF44" s="121">
        <v>0</v>
      </c>
      <c r="BG44" s="121">
        <f t="shared" si="56"/>
        <v>25421</v>
      </c>
      <c r="BH44" s="121">
        <f t="shared" si="57"/>
        <v>128021</v>
      </c>
      <c r="BI44" s="121">
        <f t="shared" si="58"/>
        <v>128021</v>
      </c>
      <c r="BJ44" s="121">
        <f t="shared" si="59"/>
        <v>0</v>
      </c>
      <c r="BK44" s="121">
        <f t="shared" si="60"/>
        <v>0</v>
      </c>
      <c r="BL44" s="121">
        <f t="shared" si="61"/>
        <v>0</v>
      </c>
      <c r="BM44" s="121">
        <f t="shared" si="62"/>
        <v>128021</v>
      </c>
      <c r="BN44" s="121">
        <f t="shared" si="63"/>
        <v>0</v>
      </c>
      <c r="BO44" s="121">
        <f t="shared" si="64"/>
        <v>0</v>
      </c>
      <c r="BP44" s="121">
        <f t="shared" si="65"/>
        <v>868268</v>
      </c>
      <c r="BQ44" s="121">
        <f t="shared" si="66"/>
        <v>63552</v>
      </c>
      <c r="BR44" s="121">
        <f t="shared" si="67"/>
        <v>63552</v>
      </c>
      <c r="BS44" s="121">
        <f t="shared" si="68"/>
        <v>0</v>
      </c>
      <c r="BT44" s="121">
        <f t="shared" si="69"/>
        <v>0</v>
      </c>
      <c r="BU44" s="121">
        <f t="shared" si="70"/>
        <v>0</v>
      </c>
      <c r="BV44" s="121">
        <f t="shared" si="71"/>
        <v>0</v>
      </c>
      <c r="BW44" s="121">
        <f t="shared" si="72"/>
        <v>0</v>
      </c>
      <c r="BX44" s="121">
        <f t="shared" si="73"/>
        <v>0</v>
      </c>
      <c r="BY44" s="121">
        <f t="shared" si="74"/>
        <v>0</v>
      </c>
      <c r="BZ44" s="121">
        <f t="shared" si="75"/>
        <v>0</v>
      </c>
      <c r="CA44" s="121">
        <f t="shared" si="76"/>
        <v>804716</v>
      </c>
      <c r="CB44" s="121">
        <f t="shared" si="77"/>
        <v>522641</v>
      </c>
      <c r="CC44" s="121">
        <f t="shared" si="78"/>
        <v>272534</v>
      </c>
      <c r="CD44" s="121">
        <f t="shared" si="79"/>
        <v>3984</v>
      </c>
      <c r="CE44" s="121">
        <f t="shared" si="80"/>
        <v>5557</v>
      </c>
      <c r="CF44" s="121">
        <f t="shared" si="81"/>
        <v>319819</v>
      </c>
      <c r="CG44" s="121">
        <f t="shared" si="82"/>
        <v>0</v>
      </c>
      <c r="CH44" s="121">
        <f t="shared" si="83"/>
        <v>0</v>
      </c>
      <c r="CI44" s="121">
        <f t="shared" si="84"/>
        <v>996289</v>
      </c>
    </row>
    <row r="45" spans="1:87" s="136" customFormat="1" ht="13.5" customHeight="1">
      <c r="A45" s="119" t="s">
        <v>25</v>
      </c>
      <c r="B45" s="120" t="s">
        <v>444</v>
      </c>
      <c r="C45" s="119" t="s">
        <v>445</v>
      </c>
      <c r="D45" s="121">
        <f t="shared" si="43"/>
        <v>0</v>
      </c>
      <c r="E45" s="121">
        <f t="shared" si="44"/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 t="shared" si="45"/>
        <v>220073</v>
      </c>
      <c r="M45" s="121">
        <f t="shared" si="46"/>
        <v>92794</v>
      </c>
      <c r="N45" s="121">
        <v>18501</v>
      </c>
      <c r="O45" s="121">
        <v>74293</v>
      </c>
      <c r="P45" s="121">
        <v>0</v>
      </c>
      <c r="Q45" s="121">
        <v>0</v>
      </c>
      <c r="R45" s="121">
        <f t="shared" si="47"/>
        <v>43186</v>
      </c>
      <c r="S45" s="121">
        <v>43162</v>
      </c>
      <c r="T45" s="121">
        <v>24</v>
      </c>
      <c r="U45" s="121">
        <v>0</v>
      </c>
      <c r="V45" s="121">
        <v>0</v>
      </c>
      <c r="W45" s="121">
        <f t="shared" si="48"/>
        <v>84093</v>
      </c>
      <c r="X45" s="121">
        <v>66429</v>
      </c>
      <c r="Y45" s="121">
        <v>17664</v>
      </c>
      <c r="Z45" s="121">
        <v>0</v>
      </c>
      <c r="AA45" s="121">
        <v>0</v>
      </c>
      <c r="AB45" s="121">
        <v>95679</v>
      </c>
      <c r="AC45" s="121">
        <v>0</v>
      </c>
      <c r="AD45" s="121">
        <v>0</v>
      </c>
      <c r="AE45" s="121">
        <f t="shared" si="49"/>
        <v>220073</v>
      </c>
      <c r="AF45" s="121">
        <f t="shared" si="50"/>
        <v>0</v>
      </c>
      <c r="AG45" s="121">
        <f t="shared" si="51"/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 t="shared" si="52"/>
        <v>14074</v>
      </c>
      <c r="AO45" s="121">
        <f t="shared" si="53"/>
        <v>7155</v>
      </c>
      <c r="AP45" s="121">
        <v>7155</v>
      </c>
      <c r="AQ45" s="121">
        <v>0</v>
      </c>
      <c r="AR45" s="121">
        <v>0</v>
      </c>
      <c r="AS45" s="121">
        <v>0</v>
      </c>
      <c r="AT45" s="121">
        <f t="shared" si="54"/>
        <v>338</v>
      </c>
      <c r="AU45" s="121">
        <v>338</v>
      </c>
      <c r="AV45" s="121">
        <v>0</v>
      </c>
      <c r="AW45" s="121">
        <v>0</v>
      </c>
      <c r="AX45" s="121">
        <v>0</v>
      </c>
      <c r="AY45" s="121">
        <f t="shared" si="55"/>
        <v>6581</v>
      </c>
      <c r="AZ45" s="121">
        <v>6581</v>
      </c>
      <c r="BA45" s="121">
        <v>0</v>
      </c>
      <c r="BB45" s="121">
        <v>0</v>
      </c>
      <c r="BC45" s="121">
        <v>0</v>
      </c>
      <c r="BD45" s="121">
        <v>58483</v>
      </c>
      <c r="BE45" s="121">
        <v>0</v>
      </c>
      <c r="BF45" s="121">
        <v>0</v>
      </c>
      <c r="BG45" s="121">
        <f t="shared" si="56"/>
        <v>14074</v>
      </c>
      <c r="BH45" s="121">
        <f t="shared" si="57"/>
        <v>0</v>
      </c>
      <c r="BI45" s="121">
        <f t="shared" si="58"/>
        <v>0</v>
      </c>
      <c r="BJ45" s="121">
        <f t="shared" si="59"/>
        <v>0</v>
      </c>
      <c r="BK45" s="121">
        <f t="shared" si="60"/>
        <v>0</v>
      </c>
      <c r="BL45" s="121">
        <f t="shared" si="61"/>
        <v>0</v>
      </c>
      <c r="BM45" s="121">
        <f t="shared" si="62"/>
        <v>0</v>
      </c>
      <c r="BN45" s="121">
        <f t="shared" si="63"/>
        <v>0</v>
      </c>
      <c r="BO45" s="121">
        <f t="shared" si="64"/>
        <v>0</v>
      </c>
      <c r="BP45" s="121">
        <f t="shared" si="65"/>
        <v>234147</v>
      </c>
      <c r="BQ45" s="121">
        <f t="shared" si="66"/>
        <v>99949</v>
      </c>
      <c r="BR45" s="121">
        <f t="shared" si="67"/>
        <v>25656</v>
      </c>
      <c r="BS45" s="121">
        <f t="shared" si="68"/>
        <v>74293</v>
      </c>
      <c r="BT45" s="121">
        <f t="shared" si="69"/>
        <v>0</v>
      </c>
      <c r="BU45" s="121">
        <f t="shared" si="70"/>
        <v>0</v>
      </c>
      <c r="BV45" s="121">
        <f t="shared" si="71"/>
        <v>43524</v>
      </c>
      <c r="BW45" s="121">
        <f t="shared" si="72"/>
        <v>43500</v>
      </c>
      <c r="BX45" s="121">
        <f t="shared" si="73"/>
        <v>24</v>
      </c>
      <c r="BY45" s="121">
        <f t="shared" si="74"/>
        <v>0</v>
      </c>
      <c r="BZ45" s="121">
        <f t="shared" si="75"/>
        <v>0</v>
      </c>
      <c r="CA45" s="121">
        <f t="shared" si="76"/>
        <v>90674</v>
      </c>
      <c r="CB45" s="121">
        <f t="shared" si="77"/>
        <v>73010</v>
      </c>
      <c r="CC45" s="121">
        <f t="shared" si="78"/>
        <v>17664</v>
      </c>
      <c r="CD45" s="121">
        <f t="shared" si="79"/>
        <v>0</v>
      </c>
      <c r="CE45" s="121">
        <f t="shared" si="80"/>
        <v>0</v>
      </c>
      <c r="CF45" s="121">
        <f t="shared" si="81"/>
        <v>154162</v>
      </c>
      <c r="CG45" s="121">
        <f t="shared" si="82"/>
        <v>0</v>
      </c>
      <c r="CH45" s="121">
        <f t="shared" si="83"/>
        <v>0</v>
      </c>
      <c r="CI45" s="121">
        <f t="shared" si="84"/>
        <v>234147</v>
      </c>
    </row>
    <row r="46" spans="1:87" s="136" customFormat="1" ht="13.5" customHeight="1">
      <c r="A46" s="119" t="s">
        <v>25</v>
      </c>
      <c r="B46" s="120" t="s">
        <v>406</v>
      </c>
      <c r="C46" s="119" t="s">
        <v>407</v>
      </c>
      <c r="D46" s="121">
        <f t="shared" si="43"/>
        <v>0</v>
      </c>
      <c r="E46" s="121">
        <f t="shared" si="44"/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63879</v>
      </c>
      <c r="L46" s="121">
        <f t="shared" si="45"/>
        <v>156211</v>
      </c>
      <c r="M46" s="121">
        <f t="shared" si="46"/>
        <v>24656</v>
      </c>
      <c r="N46" s="121">
        <v>24656</v>
      </c>
      <c r="O46" s="121">
        <v>0</v>
      </c>
      <c r="P46" s="121">
        <v>0</v>
      </c>
      <c r="Q46" s="121">
        <v>0</v>
      </c>
      <c r="R46" s="121">
        <f t="shared" si="47"/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 t="shared" si="48"/>
        <v>131555</v>
      </c>
      <c r="X46" s="121">
        <v>122690</v>
      </c>
      <c r="Y46" s="121">
        <v>1848</v>
      </c>
      <c r="Z46" s="121">
        <v>0</v>
      </c>
      <c r="AA46" s="121">
        <v>7017</v>
      </c>
      <c r="AB46" s="121">
        <v>172016</v>
      </c>
      <c r="AC46" s="121">
        <v>0</v>
      </c>
      <c r="AD46" s="121">
        <v>38445</v>
      </c>
      <c r="AE46" s="121">
        <f t="shared" si="49"/>
        <v>194656</v>
      </c>
      <c r="AF46" s="121">
        <f t="shared" si="50"/>
        <v>0</v>
      </c>
      <c r="AG46" s="121">
        <f t="shared" si="51"/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 t="shared" si="52"/>
        <v>2695</v>
      </c>
      <c r="AO46" s="121">
        <f t="shared" si="53"/>
        <v>159</v>
      </c>
      <c r="AP46" s="121">
        <v>159</v>
      </c>
      <c r="AQ46" s="121">
        <v>0</v>
      </c>
      <c r="AR46" s="121">
        <v>0</v>
      </c>
      <c r="AS46" s="121">
        <v>0</v>
      </c>
      <c r="AT46" s="121">
        <f t="shared" si="54"/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 t="shared" si="55"/>
        <v>2536</v>
      </c>
      <c r="AZ46" s="121">
        <v>2519</v>
      </c>
      <c r="BA46" s="121">
        <v>0</v>
      </c>
      <c r="BB46" s="121">
        <v>0</v>
      </c>
      <c r="BC46" s="121">
        <v>17</v>
      </c>
      <c r="BD46" s="121">
        <v>67987</v>
      </c>
      <c r="BE46" s="121">
        <v>0</v>
      </c>
      <c r="BF46" s="121">
        <v>56</v>
      </c>
      <c r="BG46" s="121">
        <f t="shared" si="56"/>
        <v>2751</v>
      </c>
      <c r="BH46" s="121">
        <f t="shared" si="57"/>
        <v>0</v>
      </c>
      <c r="BI46" s="121">
        <f t="shared" si="58"/>
        <v>0</v>
      </c>
      <c r="BJ46" s="121">
        <f t="shared" si="59"/>
        <v>0</v>
      </c>
      <c r="BK46" s="121">
        <f t="shared" si="60"/>
        <v>0</v>
      </c>
      <c r="BL46" s="121">
        <f t="shared" si="61"/>
        <v>0</v>
      </c>
      <c r="BM46" s="121">
        <f t="shared" si="62"/>
        <v>0</v>
      </c>
      <c r="BN46" s="121">
        <f t="shared" si="63"/>
        <v>0</v>
      </c>
      <c r="BO46" s="121">
        <f t="shared" si="64"/>
        <v>63879</v>
      </c>
      <c r="BP46" s="121">
        <f t="shared" si="65"/>
        <v>158906</v>
      </c>
      <c r="BQ46" s="121">
        <f t="shared" si="66"/>
        <v>24815</v>
      </c>
      <c r="BR46" s="121">
        <f t="shared" si="67"/>
        <v>24815</v>
      </c>
      <c r="BS46" s="121">
        <f t="shared" si="68"/>
        <v>0</v>
      </c>
      <c r="BT46" s="121">
        <f t="shared" si="69"/>
        <v>0</v>
      </c>
      <c r="BU46" s="121">
        <f t="shared" si="70"/>
        <v>0</v>
      </c>
      <c r="BV46" s="121">
        <f t="shared" si="71"/>
        <v>0</v>
      </c>
      <c r="BW46" s="121">
        <f t="shared" si="72"/>
        <v>0</v>
      </c>
      <c r="BX46" s="121">
        <f t="shared" si="73"/>
        <v>0</v>
      </c>
      <c r="BY46" s="121">
        <f t="shared" si="74"/>
        <v>0</v>
      </c>
      <c r="BZ46" s="121">
        <f t="shared" si="75"/>
        <v>0</v>
      </c>
      <c r="CA46" s="121">
        <f t="shared" si="76"/>
        <v>134091</v>
      </c>
      <c r="CB46" s="121">
        <f t="shared" si="77"/>
        <v>125209</v>
      </c>
      <c r="CC46" s="121">
        <f t="shared" si="78"/>
        <v>1848</v>
      </c>
      <c r="CD46" s="121">
        <f t="shared" si="79"/>
        <v>0</v>
      </c>
      <c r="CE46" s="121">
        <f t="shared" si="80"/>
        <v>7034</v>
      </c>
      <c r="CF46" s="121">
        <f t="shared" si="81"/>
        <v>240003</v>
      </c>
      <c r="CG46" s="121">
        <f t="shared" si="82"/>
        <v>0</v>
      </c>
      <c r="CH46" s="121">
        <f t="shared" si="83"/>
        <v>38501</v>
      </c>
      <c r="CI46" s="121">
        <f t="shared" si="84"/>
        <v>197407</v>
      </c>
    </row>
    <row r="47" spans="1:87" s="136" customFormat="1" ht="13.5" customHeight="1">
      <c r="A47" s="119" t="s">
        <v>25</v>
      </c>
      <c r="B47" s="120" t="s">
        <v>328</v>
      </c>
      <c r="C47" s="119" t="s">
        <v>329</v>
      </c>
      <c r="D47" s="121">
        <f t="shared" si="43"/>
        <v>0</v>
      </c>
      <c r="E47" s="121">
        <f t="shared" si="44"/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 t="shared" si="45"/>
        <v>266221</v>
      </c>
      <c r="M47" s="121">
        <f t="shared" si="46"/>
        <v>8138</v>
      </c>
      <c r="N47" s="121">
        <v>8138</v>
      </c>
      <c r="O47" s="121">
        <v>0</v>
      </c>
      <c r="P47" s="121">
        <v>0</v>
      </c>
      <c r="Q47" s="121">
        <v>0</v>
      </c>
      <c r="R47" s="121">
        <f t="shared" si="47"/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 t="shared" si="48"/>
        <v>258083</v>
      </c>
      <c r="X47" s="121">
        <v>117490</v>
      </c>
      <c r="Y47" s="121">
        <v>140593</v>
      </c>
      <c r="Z47" s="121">
        <v>0</v>
      </c>
      <c r="AA47" s="121">
        <v>0</v>
      </c>
      <c r="AB47" s="121">
        <v>57355</v>
      </c>
      <c r="AC47" s="121">
        <v>0</v>
      </c>
      <c r="AD47" s="121">
        <v>11549</v>
      </c>
      <c r="AE47" s="121">
        <f t="shared" si="49"/>
        <v>277770</v>
      </c>
      <c r="AF47" s="121">
        <f t="shared" si="50"/>
        <v>0</v>
      </c>
      <c r="AG47" s="121">
        <f t="shared" si="51"/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 t="shared" si="52"/>
        <v>21692</v>
      </c>
      <c r="AO47" s="121">
        <f t="shared" si="53"/>
        <v>8138</v>
      </c>
      <c r="AP47" s="121">
        <v>8138</v>
      </c>
      <c r="AQ47" s="121">
        <v>0</v>
      </c>
      <c r="AR47" s="121">
        <v>0</v>
      </c>
      <c r="AS47" s="121">
        <v>0</v>
      </c>
      <c r="AT47" s="121">
        <f t="shared" si="54"/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 t="shared" si="55"/>
        <v>13554</v>
      </c>
      <c r="AZ47" s="121">
        <v>13554</v>
      </c>
      <c r="BA47" s="121">
        <v>0</v>
      </c>
      <c r="BB47" s="121">
        <v>0</v>
      </c>
      <c r="BC47" s="121">
        <v>0</v>
      </c>
      <c r="BD47" s="121">
        <v>107032</v>
      </c>
      <c r="BE47" s="121">
        <v>0</v>
      </c>
      <c r="BF47" s="121">
        <v>776</v>
      </c>
      <c r="BG47" s="121">
        <f t="shared" si="56"/>
        <v>22468</v>
      </c>
      <c r="BH47" s="121">
        <f t="shared" si="57"/>
        <v>0</v>
      </c>
      <c r="BI47" s="121">
        <f t="shared" si="58"/>
        <v>0</v>
      </c>
      <c r="BJ47" s="121">
        <f t="shared" si="59"/>
        <v>0</v>
      </c>
      <c r="BK47" s="121">
        <f t="shared" si="60"/>
        <v>0</v>
      </c>
      <c r="BL47" s="121">
        <f t="shared" si="61"/>
        <v>0</v>
      </c>
      <c r="BM47" s="121">
        <f t="shared" si="62"/>
        <v>0</v>
      </c>
      <c r="BN47" s="121">
        <f t="shared" si="63"/>
        <v>0</v>
      </c>
      <c r="BO47" s="121">
        <f t="shared" si="64"/>
        <v>0</v>
      </c>
      <c r="BP47" s="121">
        <f t="shared" si="65"/>
        <v>287913</v>
      </c>
      <c r="BQ47" s="121">
        <f t="shared" si="66"/>
        <v>16276</v>
      </c>
      <c r="BR47" s="121">
        <f t="shared" si="67"/>
        <v>16276</v>
      </c>
      <c r="BS47" s="121">
        <f t="shared" si="68"/>
        <v>0</v>
      </c>
      <c r="BT47" s="121">
        <f t="shared" si="69"/>
        <v>0</v>
      </c>
      <c r="BU47" s="121">
        <f t="shared" si="70"/>
        <v>0</v>
      </c>
      <c r="BV47" s="121">
        <f t="shared" si="71"/>
        <v>0</v>
      </c>
      <c r="BW47" s="121">
        <f t="shared" si="72"/>
        <v>0</v>
      </c>
      <c r="BX47" s="121">
        <f t="shared" si="73"/>
        <v>0</v>
      </c>
      <c r="BY47" s="121">
        <f t="shared" si="74"/>
        <v>0</v>
      </c>
      <c r="BZ47" s="121">
        <f t="shared" si="75"/>
        <v>0</v>
      </c>
      <c r="CA47" s="121">
        <f t="shared" si="76"/>
        <v>271637</v>
      </c>
      <c r="CB47" s="121">
        <f t="shared" si="77"/>
        <v>131044</v>
      </c>
      <c r="CC47" s="121">
        <f t="shared" si="78"/>
        <v>140593</v>
      </c>
      <c r="CD47" s="121">
        <f t="shared" si="79"/>
        <v>0</v>
      </c>
      <c r="CE47" s="121">
        <f t="shared" si="80"/>
        <v>0</v>
      </c>
      <c r="CF47" s="121">
        <f t="shared" si="81"/>
        <v>164387</v>
      </c>
      <c r="CG47" s="121">
        <f t="shared" si="82"/>
        <v>0</v>
      </c>
      <c r="CH47" s="121">
        <f t="shared" si="83"/>
        <v>12325</v>
      </c>
      <c r="CI47" s="121">
        <f t="shared" si="84"/>
        <v>300238</v>
      </c>
    </row>
    <row r="48" spans="1:87" s="136" customFormat="1" ht="13.5" customHeight="1">
      <c r="A48" s="119" t="s">
        <v>25</v>
      </c>
      <c r="B48" s="120" t="s">
        <v>358</v>
      </c>
      <c r="C48" s="119" t="s">
        <v>359</v>
      </c>
      <c r="D48" s="121">
        <f t="shared" si="43"/>
        <v>0</v>
      </c>
      <c r="E48" s="121">
        <f t="shared" si="44"/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 t="shared" si="45"/>
        <v>100251</v>
      </c>
      <c r="M48" s="121">
        <f t="shared" si="46"/>
        <v>10330</v>
      </c>
      <c r="N48" s="121">
        <v>10330</v>
      </c>
      <c r="O48" s="121">
        <v>0</v>
      </c>
      <c r="P48" s="121">
        <v>0</v>
      </c>
      <c r="Q48" s="121">
        <v>0</v>
      </c>
      <c r="R48" s="121">
        <f t="shared" si="47"/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 t="shared" si="48"/>
        <v>89921</v>
      </c>
      <c r="X48" s="121">
        <v>61984</v>
      </c>
      <c r="Y48" s="121">
        <v>18680</v>
      </c>
      <c r="Z48" s="121">
        <v>2201</v>
      </c>
      <c r="AA48" s="121">
        <v>7056</v>
      </c>
      <c r="AB48" s="121">
        <v>113746</v>
      </c>
      <c r="AC48" s="121">
        <v>0</v>
      </c>
      <c r="AD48" s="121">
        <v>65067</v>
      </c>
      <c r="AE48" s="121">
        <f t="shared" si="49"/>
        <v>165318</v>
      </c>
      <c r="AF48" s="121">
        <f t="shared" si="50"/>
        <v>0</v>
      </c>
      <c r="AG48" s="121">
        <f t="shared" si="51"/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 t="shared" si="52"/>
        <v>2589</v>
      </c>
      <c r="AO48" s="121">
        <f t="shared" si="53"/>
        <v>1722</v>
      </c>
      <c r="AP48" s="121">
        <v>1722</v>
      </c>
      <c r="AQ48" s="121">
        <v>0</v>
      </c>
      <c r="AR48" s="121">
        <v>0</v>
      </c>
      <c r="AS48" s="121">
        <v>0</v>
      </c>
      <c r="AT48" s="121">
        <f t="shared" si="54"/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 t="shared" si="55"/>
        <v>867</v>
      </c>
      <c r="AZ48" s="121">
        <v>867</v>
      </c>
      <c r="BA48" s="121">
        <v>0</v>
      </c>
      <c r="BB48" s="121">
        <v>0</v>
      </c>
      <c r="BC48" s="121">
        <v>0</v>
      </c>
      <c r="BD48" s="121">
        <v>21005</v>
      </c>
      <c r="BE48" s="121">
        <v>0</v>
      </c>
      <c r="BF48" s="121">
        <v>310</v>
      </c>
      <c r="BG48" s="121">
        <f t="shared" si="56"/>
        <v>2899</v>
      </c>
      <c r="BH48" s="121">
        <f t="shared" si="57"/>
        <v>0</v>
      </c>
      <c r="BI48" s="121">
        <f t="shared" si="58"/>
        <v>0</v>
      </c>
      <c r="BJ48" s="121">
        <f t="shared" si="59"/>
        <v>0</v>
      </c>
      <c r="BK48" s="121">
        <f t="shared" si="60"/>
        <v>0</v>
      </c>
      <c r="BL48" s="121">
        <f t="shared" si="61"/>
        <v>0</v>
      </c>
      <c r="BM48" s="121">
        <f t="shared" si="62"/>
        <v>0</v>
      </c>
      <c r="BN48" s="121">
        <f t="shared" si="63"/>
        <v>0</v>
      </c>
      <c r="BO48" s="121">
        <f t="shared" si="64"/>
        <v>0</v>
      </c>
      <c r="BP48" s="121">
        <f t="shared" si="65"/>
        <v>102840</v>
      </c>
      <c r="BQ48" s="121">
        <f t="shared" si="66"/>
        <v>12052</v>
      </c>
      <c r="BR48" s="121">
        <f t="shared" si="67"/>
        <v>12052</v>
      </c>
      <c r="BS48" s="121">
        <f t="shared" si="68"/>
        <v>0</v>
      </c>
      <c r="BT48" s="121">
        <f t="shared" si="69"/>
        <v>0</v>
      </c>
      <c r="BU48" s="121">
        <f t="shared" si="70"/>
        <v>0</v>
      </c>
      <c r="BV48" s="121">
        <f t="shared" si="71"/>
        <v>0</v>
      </c>
      <c r="BW48" s="121">
        <f t="shared" si="72"/>
        <v>0</v>
      </c>
      <c r="BX48" s="121">
        <f t="shared" si="73"/>
        <v>0</v>
      </c>
      <c r="BY48" s="121">
        <f t="shared" si="74"/>
        <v>0</v>
      </c>
      <c r="BZ48" s="121">
        <f t="shared" si="75"/>
        <v>0</v>
      </c>
      <c r="CA48" s="121">
        <f t="shared" si="76"/>
        <v>90788</v>
      </c>
      <c r="CB48" s="121">
        <f t="shared" si="77"/>
        <v>62851</v>
      </c>
      <c r="CC48" s="121">
        <f t="shared" si="78"/>
        <v>18680</v>
      </c>
      <c r="CD48" s="121">
        <f t="shared" si="79"/>
        <v>2201</v>
      </c>
      <c r="CE48" s="121">
        <f t="shared" si="80"/>
        <v>7056</v>
      </c>
      <c r="CF48" s="121">
        <f t="shared" si="81"/>
        <v>134751</v>
      </c>
      <c r="CG48" s="121">
        <f t="shared" si="82"/>
        <v>0</v>
      </c>
      <c r="CH48" s="121">
        <f t="shared" si="83"/>
        <v>65377</v>
      </c>
      <c r="CI48" s="121">
        <f t="shared" si="84"/>
        <v>168217</v>
      </c>
    </row>
    <row r="49" spans="1:87" s="136" customFormat="1" ht="13.5" customHeight="1">
      <c r="A49" s="119" t="s">
        <v>25</v>
      </c>
      <c r="B49" s="120" t="s">
        <v>464</v>
      </c>
      <c r="C49" s="119" t="s">
        <v>465</v>
      </c>
      <c r="D49" s="121">
        <f t="shared" si="43"/>
        <v>0</v>
      </c>
      <c r="E49" s="121">
        <f t="shared" si="44"/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 t="shared" si="45"/>
        <v>132154</v>
      </c>
      <c r="M49" s="121">
        <f t="shared" si="46"/>
        <v>16924</v>
      </c>
      <c r="N49" s="121">
        <v>16924</v>
      </c>
      <c r="O49" s="121">
        <v>0</v>
      </c>
      <c r="P49" s="121">
        <v>0</v>
      </c>
      <c r="Q49" s="121">
        <v>0</v>
      </c>
      <c r="R49" s="121">
        <f t="shared" si="47"/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 t="shared" si="48"/>
        <v>115230</v>
      </c>
      <c r="X49" s="121">
        <v>97890</v>
      </c>
      <c r="Y49" s="121">
        <v>8243</v>
      </c>
      <c r="Z49" s="121">
        <v>2744</v>
      </c>
      <c r="AA49" s="121">
        <v>6353</v>
      </c>
      <c r="AB49" s="121">
        <v>176368</v>
      </c>
      <c r="AC49" s="121">
        <v>0</v>
      </c>
      <c r="AD49" s="121">
        <v>48583</v>
      </c>
      <c r="AE49" s="121">
        <f t="shared" si="49"/>
        <v>180737</v>
      </c>
      <c r="AF49" s="121">
        <f t="shared" si="50"/>
        <v>0</v>
      </c>
      <c r="AG49" s="121">
        <f t="shared" si="51"/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 t="shared" si="52"/>
        <v>32220</v>
      </c>
      <c r="AO49" s="121">
        <f t="shared" si="53"/>
        <v>3124</v>
      </c>
      <c r="AP49" s="121">
        <v>3124</v>
      </c>
      <c r="AQ49" s="121">
        <v>0</v>
      </c>
      <c r="AR49" s="121">
        <v>0</v>
      </c>
      <c r="AS49" s="121">
        <v>0</v>
      </c>
      <c r="AT49" s="121">
        <f t="shared" si="54"/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 t="shared" si="55"/>
        <v>29096</v>
      </c>
      <c r="AZ49" s="121">
        <v>28966</v>
      </c>
      <c r="BA49" s="121">
        <v>0</v>
      </c>
      <c r="BB49" s="121">
        <v>0</v>
      </c>
      <c r="BC49" s="121">
        <v>130</v>
      </c>
      <c r="BD49" s="121">
        <v>50359</v>
      </c>
      <c r="BE49" s="121">
        <v>0</v>
      </c>
      <c r="BF49" s="121">
        <v>19660</v>
      </c>
      <c r="BG49" s="121">
        <f t="shared" si="56"/>
        <v>51880</v>
      </c>
      <c r="BH49" s="121">
        <f t="shared" si="57"/>
        <v>0</v>
      </c>
      <c r="BI49" s="121">
        <f t="shared" si="58"/>
        <v>0</v>
      </c>
      <c r="BJ49" s="121">
        <f t="shared" si="59"/>
        <v>0</v>
      </c>
      <c r="BK49" s="121">
        <f t="shared" si="60"/>
        <v>0</v>
      </c>
      <c r="BL49" s="121">
        <f t="shared" si="61"/>
        <v>0</v>
      </c>
      <c r="BM49" s="121">
        <f t="shared" si="62"/>
        <v>0</v>
      </c>
      <c r="BN49" s="121">
        <f t="shared" si="63"/>
        <v>0</v>
      </c>
      <c r="BO49" s="121">
        <f t="shared" si="64"/>
        <v>0</v>
      </c>
      <c r="BP49" s="121">
        <f t="shared" si="65"/>
        <v>164374</v>
      </c>
      <c r="BQ49" s="121">
        <f t="shared" si="66"/>
        <v>20048</v>
      </c>
      <c r="BR49" s="121">
        <f t="shared" si="67"/>
        <v>20048</v>
      </c>
      <c r="BS49" s="121">
        <f t="shared" si="68"/>
        <v>0</v>
      </c>
      <c r="BT49" s="121">
        <f t="shared" si="69"/>
        <v>0</v>
      </c>
      <c r="BU49" s="121">
        <f t="shared" si="70"/>
        <v>0</v>
      </c>
      <c r="BV49" s="121">
        <f t="shared" si="71"/>
        <v>0</v>
      </c>
      <c r="BW49" s="121">
        <f t="shared" si="72"/>
        <v>0</v>
      </c>
      <c r="BX49" s="121">
        <f t="shared" si="73"/>
        <v>0</v>
      </c>
      <c r="BY49" s="121">
        <f t="shared" si="74"/>
        <v>0</v>
      </c>
      <c r="BZ49" s="121">
        <f t="shared" si="75"/>
        <v>0</v>
      </c>
      <c r="CA49" s="121">
        <f t="shared" si="76"/>
        <v>144326</v>
      </c>
      <c r="CB49" s="121">
        <f t="shared" si="77"/>
        <v>126856</v>
      </c>
      <c r="CC49" s="121">
        <f t="shared" si="78"/>
        <v>8243</v>
      </c>
      <c r="CD49" s="121">
        <f t="shared" si="79"/>
        <v>2744</v>
      </c>
      <c r="CE49" s="121">
        <f t="shared" si="80"/>
        <v>6483</v>
      </c>
      <c r="CF49" s="121">
        <f t="shared" si="81"/>
        <v>226727</v>
      </c>
      <c r="CG49" s="121">
        <f t="shared" si="82"/>
        <v>0</v>
      </c>
      <c r="CH49" s="121">
        <f t="shared" si="83"/>
        <v>68243</v>
      </c>
      <c r="CI49" s="121">
        <f t="shared" si="84"/>
        <v>232617</v>
      </c>
    </row>
    <row r="50" spans="1:87" s="136" customFormat="1" ht="13.5" customHeight="1">
      <c r="A50" s="119" t="s">
        <v>25</v>
      </c>
      <c r="B50" s="120" t="s">
        <v>412</v>
      </c>
      <c r="C50" s="119" t="s">
        <v>413</v>
      </c>
      <c r="D50" s="121">
        <f t="shared" si="43"/>
        <v>0</v>
      </c>
      <c r="E50" s="121">
        <f t="shared" si="44"/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 t="shared" si="45"/>
        <v>152439</v>
      </c>
      <c r="M50" s="121">
        <f t="shared" si="46"/>
        <v>13032</v>
      </c>
      <c r="N50" s="121">
        <v>13032</v>
      </c>
      <c r="O50" s="121">
        <v>0</v>
      </c>
      <c r="P50" s="121">
        <v>0</v>
      </c>
      <c r="Q50" s="121">
        <v>0</v>
      </c>
      <c r="R50" s="121">
        <f t="shared" si="47"/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 t="shared" si="48"/>
        <v>139407</v>
      </c>
      <c r="X50" s="121">
        <v>139407</v>
      </c>
      <c r="Y50" s="121">
        <v>0</v>
      </c>
      <c r="Z50" s="121">
        <v>0</v>
      </c>
      <c r="AA50" s="121">
        <v>0</v>
      </c>
      <c r="AB50" s="121">
        <v>154109</v>
      </c>
      <c r="AC50" s="121">
        <v>0</v>
      </c>
      <c r="AD50" s="121">
        <v>80611</v>
      </c>
      <c r="AE50" s="121">
        <f t="shared" si="49"/>
        <v>233050</v>
      </c>
      <c r="AF50" s="121">
        <f t="shared" si="50"/>
        <v>0</v>
      </c>
      <c r="AG50" s="121">
        <f t="shared" si="51"/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 t="shared" si="52"/>
        <v>6516</v>
      </c>
      <c r="AO50" s="121">
        <f t="shared" si="53"/>
        <v>6516</v>
      </c>
      <c r="AP50" s="121">
        <v>6516</v>
      </c>
      <c r="AQ50" s="121">
        <v>0</v>
      </c>
      <c r="AR50" s="121">
        <v>0</v>
      </c>
      <c r="AS50" s="121">
        <v>0</v>
      </c>
      <c r="AT50" s="121">
        <f t="shared" si="54"/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 t="shared" si="55"/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47492</v>
      </c>
      <c r="BE50" s="121">
        <v>0</v>
      </c>
      <c r="BF50" s="121">
        <v>10596</v>
      </c>
      <c r="BG50" s="121">
        <f t="shared" si="56"/>
        <v>17112</v>
      </c>
      <c r="BH50" s="121">
        <f t="shared" si="57"/>
        <v>0</v>
      </c>
      <c r="BI50" s="121">
        <f t="shared" si="58"/>
        <v>0</v>
      </c>
      <c r="BJ50" s="121">
        <f t="shared" si="59"/>
        <v>0</v>
      </c>
      <c r="BK50" s="121">
        <f t="shared" si="60"/>
        <v>0</v>
      </c>
      <c r="BL50" s="121">
        <f t="shared" si="61"/>
        <v>0</v>
      </c>
      <c r="BM50" s="121">
        <f t="shared" si="62"/>
        <v>0</v>
      </c>
      <c r="BN50" s="121">
        <f t="shared" si="63"/>
        <v>0</v>
      </c>
      <c r="BO50" s="121">
        <f t="shared" si="64"/>
        <v>0</v>
      </c>
      <c r="BP50" s="121">
        <f t="shared" si="65"/>
        <v>158955</v>
      </c>
      <c r="BQ50" s="121">
        <f t="shared" si="66"/>
        <v>19548</v>
      </c>
      <c r="BR50" s="121">
        <f t="shared" si="67"/>
        <v>19548</v>
      </c>
      <c r="BS50" s="121">
        <f t="shared" si="68"/>
        <v>0</v>
      </c>
      <c r="BT50" s="121">
        <f t="shared" si="69"/>
        <v>0</v>
      </c>
      <c r="BU50" s="121">
        <f t="shared" si="70"/>
        <v>0</v>
      </c>
      <c r="BV50" s="121">
        <f t="shared" si="71"/>
        <v>0</v>
      </c>
      <c r="BW50" s="121">
        <f t="shared" si="72"/>
        <v>0</v>
      </c>
      <c r="BX50" s="121">
        <f t="shared" si="73"/>
        <v>0</v>
      </c>
      <c r="BY50" s="121">
        <f t="shared" si="74"/>
        <v>0</v>
      </c>
      <c r="BZ50" s="121">
        <f t="shared" si="75"/>
        <v>0</v>
      </c>
      <c r="CA50" s="121">
        <f t="shared" si="76"/>
        <v>139407</v>
      </c>
      <c r="CB50" s="121">
        <f t="shared" si="77"/>
        <v>139407</v>
      </c>
      <c r="CC50" s="121">
        <f t="shared" si="78"/>
        <v>0</v>
      </c>
      <c r="CD50" s="121">
        <f t="shared" si="79"/>
        <v>0</v>
      </c>
      <c r="CE50" s="121">
        <f t="shared" si="80"/>
        <v>0</v>
      </c>
      <c r="CF50" s="121">
        <f t="shared" si="81"/>
        <v>201601</v>
      </c>
      <c r="CG50" s="121">
        <f t="shared" si="82"/>
        <v>0</v>
      </c>
      <c r="CH50" s="121">
        <f t="shared" si="83"/>
        <v>91207</v>
      </c>
      <c r="CI50" s="121">
        <f t="shared" si="84"/>
        <v>250162</v>
      </c>
    </row>
    <row r="51" spans="1:87" s="136" customFormat="1" ht="13.5" customHeight="1">
      <c r="A51" s="119" t="s">
        <v>25</v>
      </c>
      <c r="B51" s="120" t="s">
        <v>446</v>
      </c>
      <c r="C51" s="119" t="s">
        <v>447</v>
      </c>
      <c r="D51" s="121">
        <f t="shared" si="43"/>
        <v>0</v>
      </c>
      <c r="E51" s="121">
        <f t="shared" si="44"/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 t="shared" si="45"/>
        <v>159265</v>
      </c>
      <c r="M51" s="121">
        <f t="shared" si="46"/>
        <v>14838</v>
      </c>
      <c r="N51" s="121">
        <v>14838</v>
      </c>
      <c r="O51" s="121">
        <v>0</v>
      </c>
      <c r="P51" s="121">
        <v>0</v>
      </c>
      <c r="Q51" s="121">
        <v>0</v>
      </c>
      <c r="R51" s="121">
        <f t="shared" si="47"/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 t="shared" si="48"/>
        <v>144427</v>
      </c>
      <c r="X51" s="121">
        <v>119629</v>
      </c>
      <c r="Y51" s="121">
        <v>8816</v>
      </c>
      <c r="Z51" s="121">
        <v>0</v>
      </c>
      <c r="AA51" s="121">
        <v>15982</v>
      </c>
      <c r="AB51" s="121">
        <v>186017</v>
      </c>
      <c r="AC51" s="121">
        <v>0</v>
      </c>
      <c r="AD51" s="121">
        <v>32997</v>
      </c>
      <c r="AE51" s="121">
        <f t="shared" si="49"/>
        <v>192262</v>
      </c>
      <c r="AF51" s="121">
        <f t="shared" si="50"/>
        <v>0</v>
      </c>
      <c r="AG51" s="121">
        <f t="shared" si="51"/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 t="shared" si="52"/>
        <v>2968</v>
      </c>
      <c r="AO51" s="121">
        <f t="shared" si="53"/>
        <v>2968</v>
      </c>
      <c r="AP51" s="121">
        <v>2968</v>
      </c>
      <c r="AQ51" s="121">
        <v>0</v>
      </c>
      <c r="AR51" s="121">
        <v>0</v>
      </c>
      <c r="AS51" s="121">
        <v>0</v>
      </c>
      <c r="AT51" s="121">
        <f t="shared" si="54"/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 t="shared" si="55"/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51630</v>
      </c>
      <c r="BE51" s="121">
        <v>0</v>
      </c>
      <c r="BF51" s="121">
        <v>14993</v>
      </c>
      <c r="BG51" s="121">
        <f t="shared" si="56"/>
        <v>17961</v>
      </c>
      <c r="BH51" s="121">
        <f t="shared" si="57"/>
        <v>0</v>
      </c>
      <c r="BI51" s="121">
        <f t="shared" si="58"/>
        <v>0</v>
      </c>
      <c r="BJ51" s="121">
        <f t="shared" si="59"/>
        <v>0</v>
      </c>
      <c r="BK51" s="121">
        <f t="shared" si="60"/>
        <v>0</v>
      </c>
      <c r="BL51" s="121">
        <f t="shared" si="61"/>
        <v>0</v>
      </c>
      <c r="BM51" s="121">
        <f t="shared" si="62"/>
        <v>0</v>
      </c>
      <c r="BN51" s="121">
        <f t="shared" si="63"/>
        <v>0</v>
      </c>
      <c r="BO51" s="121">
        <f t="shared" si="64"/>
        <v>0</v>
      </c>
      <c r="BP51" s="121">
        <f t="shared" si="65"/>
        <v>162233</v>
      </c>
      <c r="BQ51" s="121">
        <f t="shared" si="66"/>
        <v>17806</v>
      </c>
      <c r="BR51" s="121">
        <f t="shared" si="67"/>
        <v>17806</v>
      </c>
      <c r="BS51" s="121">
        <f t="shared" si="68"/>
        <v>0</v>
      </c>
      <c r="BT51" s="121">
        <f t="shared" si="69"/>
        <v>0</v>
      </c>
      <c r="BU51" s="121">
        <f t="shared" si="70"/>
        <v>0</v>
      </c>
      <c r="BV51" s="121">
        <f t="shared" si="71"/>
        <v>0</v>
      </c>
      <c r="BW51" s="121">
        <f t="shared" si="72"/>
        <v>0</v>
      </c>
      <c r="BX51" s="121">
        <f t="shared" si="73"/>
        <v>0</v>
      </c>
      <c r="BY51" s="121">
        <f t="shared" si="74"/>
        <v>0</v>
      </c>
      <c r="BZ51" s="121">
        <f t="shared" si="75"/>
        <v>0</v>
      </c>
      <c r="CA51" s="121">
        <f t="shared" si="76"/>
        <v>144427</v>
      </c>
      <c r="CB51" s="121">
        <f t="shared" si="77"/>
        <v>119629</v>
      </c>
      <c r="CC51" s="121">
        <f t="shared" si="78"/>
        <v>8816</v>
      </c>
      <c r="CD51" s="121">
        <f t="shared" si="79"/>
        <v>0</v>
      </c>
      <c r="CE51" s="121">
        <f t="shared" si="80"/>
        <v>15982</v>
      </c>
      <c r="CF51" s="121">
        <f t="shared" si="81"/>
        <v>237647</v>
      </c>
      <c r="CG51" s="121">
        <f t="shared" si="82"/>
        <v>0</v>
      </c>
      <c r="CH51" s="121">
        <f t="shared" si="83"/>
        <v>47990</v>
      </c>
      <c r="CI51" s="121">
        <f t="shared" si="84"/>
        <v>210223</v>
      </c>
    </row>
    <row r="52" spans="1:87" s="136" customFormat="1" ht="13.5" customHeight="1">
      <c r="A52" s="119" t="s">
        <v>25</v>
      </c>
      <c r="B52" s="120" t="s">
        <v>348</v>
      </c>
      <c r="C52" s="119" t="s">
        <v>349</v>
      </c>
      <c r="D52" s="121">
        <f t="shared" si="43"/>
        <v>0</v>
      </c>
      <c r="E52" s="121">
        <f t="shared" si="44"/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 t="shared" si="45"/>
        <v>54994</v>
      </c>
      <c r="M52" s="121">
        <f t="shared" si="46"/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 t="shared" si="47"/>
        <v>33607</v>
      </c>
      <c r="S52" s="121">
        <v>16200</v>
      </c>
      <c r="T52" s="121">
        <v>17407</v>
      </c>
      <c r="U52" s="121">
        <v>0</v>
      </c>
      <c r="V52" s="121">
        <v>0</v>
      </c>
      <c r="W52" s="121">
        <f t="shared" si="48"/>
        <v>21387</v>
      </c>
      <c r="X52" s="121">
        <v>21387</v>
      </c>
      <c r="Y52" s="121">
        <v>0</v>
      </c>
      <c r="Z52" s="121">
        <v>0</v>
      </c>
      <c r="AA52" s="121">
        <v>0</v>
      </c>
      <c r="AB52" s="121">
        <v>35500</v>
      </c>
      <c r="AC52" s="121">
        <v>0</v>
      </c>
      <c r="AD52" s="121">
        <v>0</v>
      </c>
      <c r="AE52" s="121">
        <f t="shared" si="49"/>
        <v>54994</v>
      </c>
      <c r="AF52" s="121">
        <f t="shared" si="50"/>
        <v>0</v>
      </c>
      <c r="AG52" s="121">
        <f t="shared" si="51"/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 t="shared" si="52"/>
        <v>0</v>
      </c>
      <c r="AO52" s="121">
        <f t="shared" si="53"/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 t="shared" si="54"/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 t="shared" si="55"/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20476</v>
      </c>
      <c r="BE52" s="121">
        <v>0</v>
      </c>
      <c r="BF52" s="121">
        <v>0</v>
      </c>
      <c r="BG52" s="121">
        <f t="shared" si="56"/>
        <v>0</v>
      </c>
      <c r="BH52" s="121">
        <f t="shared" si="57"/>
        <v>0</v>
      </c>
      <c r="BI52" s="121">
        <f t="shared" si="58"/>
        <v>0</v>
      </c>
      <c r="BJ52" s="121">
        <f t="shared" si="59"/>
        <v>0</v>
      </c>
      <c r="BK52" s="121">
        <f t="shared" si="60"/>
        <v>0</v>
      </c>
      <c r="BL52" s="121">
        <f t="shared" si="61"/>
        <v>0</v>
      </c>
      <c r="BM52" s="121">
        <f t="shared" si="62"/>
        <v>0</v>
      </c>
      <c r="BN52" s="121">
        <f t="shared" si="63"/>
        <v>0</v>
      </c>
      <c r="BO52" s="121">
        <f t="shared" si="64"/>
        <v>0</v>
      </c>
      <c r="BP52" s="121">
        <f t="shared" si="65"/>
        <v>54994</v>
      </c>
      <c r="BQ52" s="121">
        <f t="shared" si="66"/>
        <v>0</v>
      </c>
      <c r="BR52" s="121">
        <f t="shared" si="67"/>
        <v>0</v>
      </c>
      <c r="BS52" s="121">
        <f t="shared" si="68"/>
        <v>0</v>
      </c>
      <c r="BT52" s="121">
        <f t="shared" si="69"/>
        <v>0</v>
      </c>
      <c r="BU52" s="121">
        <f t="shared" si="70"/>
        <v>0</v>
      </c>
      <c r="BV52" s="121">
        <f t="shared" si="71"/>
        <v>33607</v>
      </c>
      <c r="BW52" s="121">
        <f t="shared" si="72"/>
        <v>16200</v>
      </c>
      <c r="BX52" s="121">
        <f t="shared" si="73"/>
        <v>17407</v>
      </c>
      <c r="BY52" s="121">
        <f t="shared" si="74"/>
        <v>0</v>
      </c>
      <c r="BZ52" s="121">
        <f t="shared" si="75"/>
        <v>0</v>
      </c>
      <c r="CA52" s="121">
        <f t="shared" si="76"/>
        <v>21387</v>
      </c>
      <c r="CB52" s="121">
        <f t="shared" si="77"/>
        <v>21387</v>
      </c>
      <c r="CC52" s="121">
        <f t="shared" si="78"/>
        <v>0</v>
      </c>
      <c r="CD52" s="121">
        <f t="shared" si="79"/>
        <v>0</v>
      </c>
      <c r="CE52" s="121">
        <f t="shared" si="80"/>
        <v>0</v>
      </c>
      <c r="CF52" s="121">
        <f t="shared" si="81"/>
        <v>55976</v>
      </c>
      <c r="CG52" s="121">
        <f t="shared" si="82"/>
        <v>0</v>
      </c>
      <c r="CH52" s="121">
        <f t="shared" si="83"/>
        <v>0</v>
      </c>
      <c r="CI52" s="121">
        <f t="shared" si="84"/>
        <v>54994</v>
      </c>
    </row>
    <row r="53" spans="1:87" s="136" customFormat="1" ht="13.5" customHeight="1">
      <c r="A53" s="119" t="s">
        <v>25</v>
      </c>
      <c r="B53" s="120" t="s">
        <v>338</v>
      </c>
      <c r="C53" s="119" t="s">
        <v>339</v>
      </c>
      <c r="D53" s="121">
        <f t="shared" si="43"/>
        <v>0</v>
      </c>
      <c r="E53" s="121">
        <f t="shared" si="44"/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6158</v>
      </c>
      <c r="L53" s="121">
        <f t="shared" si="45"/>
        <v>235550</v>
      </c>
      <c r="M53" s="121">
        <f t="shared" si="46"/>
        <v>10876</v>
      </c>
      <c r="N53" s="121">
        <v>10876</v>
      </c>
      <c r="O53" s="121">
        <v>0</v>
      </c>
      <c r="P53" s="121">
        <v>0</v>
      </c>
      <c r="Q53" s="121">
        <v>0</v>
      </c>
      <c r="R53" s="121">
        <f t="shared" si="47"/>
        <v>35429</v>
      </c>
      <c r="S53" s="121">
        <v>35429</v>
      </c>
      <c r="T53" s="121">
        <v>0</v>
      </c>
      <c r="U53" s="121">
        <v>0</v>
      </c>
      <c r="V53" s="121">
        <v>0</v>
      </c>
      <c r="W53" s="121">
        <f t="shared" si="48"/>
        <v>189245</v>
      </c>
      <c r="X53" s="121">
        <v>165104</v>
      </c>
      <c r="Y53" s="121">
        <v>22240</v>
      </c>
      <c r="Z53" s="121">
        <v>0</v>
      </c>
      <c r="AA53" s="121">
        <v>1901</v>
      </c>
      <c r="AB53" s="121">
        <v>79235</v>
      </c>
      <c r="AC53" s="121">
        <v>0</v>
      </c>
      <c r="AD53" s="121">
        <v>1021</v>
      </c>
      <c r="AE53" s="121">
        <f t="shared" si="49"/>
        <v>236571</v>
      </c>
      <c r="AF53" s="121">
        <f t="shared" si="50"/>
        <v>0</v>
      </c>
      <c r="AG53" s="121">
        <f t="shared" si="51"/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 t="shared" si="52"/>
        <v>15811</v>
      </c>
      <c r="AO53" s="121">
        <f t="shared" si="53"/>
        <v>3625</v>
      </c>
      <c r="AP53" s="121">
        <v>3625</v>
      </c>
      <c r="AQ53" s="121">
        <v>0</v>
      </c>
      <c r="AR53" s="121">
        <v>0</v>
      </c>
      <c r="AS53" s="121">
        <v>0</v>
      </c>
      <c r="AT53" s="121">
        <f t="shared" si="54"/>
        <v>279</v>
      </c>
      <c r="AU53" s="121">
        <v>279</v>
      </c>
      <c r="AV53" s="121">
        <v>0</v>
      </c>
      <c r="AW53" s="121">
        <v>0</v>
      </c>
      <c r="AX53" s="121">
        <v>0</v>
      </c>
      <c r="AY53" s="121">
        <f t="shared" si="55"/>
        <v>11907</v>
      </c>
      <c r="AZ53" s="121">
        <v>11907</v>
      </c>
      <c r="BA53" s="121">
        <v>0</v>
      </c>
      <c r="BB53" s="121">
        <v>0</v>
      </c>
      <c r="BC53" s="121">
        <v>0</v>
      </c>
      <c r="BD53" s="121">
        <v>37215</v>
      </c>
      <c r="BE53" s="121">
        <v>0</v>
      </c>
      <c r="BF53" s="121">
        <v>0</v>
      </c>
      <c r="BG53" s="121">
        <f t="shared" si="56"/>
        <v>15811</v>
      </c>
      <c r="BH53" s="121">
        <f t="shared" si="57"/>
        <v>0</v>
      </c>
      <c r="BI53" s="121">
        <f t="shared" si="58"/>
        <v>0</v>
      </c>
      <c r="BJ53" s="121">
        <f t="shared" si="59"/>
        <v>0</v>
      </c>
      <c r="BK53" s="121">
        <f t="shared" si="60"/>
        <v>0</v>
      </c>
      <c r="BL53" s="121">
        <f t="shared" si="61"/>
        <v>0</v>
      </c>
      <c r="BM53" s="121">
        <f t="shared" si="62"/>
        <v>0</v>
      </c>
      <c r="BN53" s="121">
        <f t="shared" si="63"/>
        <v>0</v>
      </c>
      <c r="BO53" s="121">
        <f t="shared" si="64"/>
        <v>6158</v>
      </c>
      <c r="BP53" s="121">
        <f t="shared" si="65"/>
        <v>251361</v>
      </c>
      <c r="BQ53" s="121">
        <f t="shared" si="66"/>
        <v>14501</v>
      </c>
      <c r="BR53" s="121">
        <f t="shared" si="67"/>
        <v>14501</v>
      </c>
      <c r="BS53" s="121">
        <f t="shared" si="68"/>
        <v>0</v>
      </c>
      <c r="BT53" s="121">
        <f t="shared" si="69"/>
        <v>0</v>
      </c>
      <c r="BU53" s="121">
        <f t="shared" si="70"/>
        <v>0</v>
      </c>
      <c r="BV53" s="121">
        <f t="shared" si="71"/>
        <v>35708</v>
      </c>
      <c r="BW53" s="121">
        <f t="shared" si="72"/>
        <v>35708</v>
      </c>
      <c r="BX53" s="121">
        <f t="shared" si="73"/>
        <v>0</v>
      </c>
      <c r="BY53" s="121">
        <f t="shared" si="74"/>
        <v>0</v>
      </c>
      <c r="BZ53" s="121">
        <f t="shared" si="75"/>
        <v>0</v>
      </c>
      <c r="CA53" s="121">
        <f t="shared" si="76"/>
        <v>201152</v>
      </c>
      <c r="CB53" s="121">
        <f t="shared" si="77"/>
        <v>177011</v>
      </c>
      <c r="CC53" s="121">
        <f t="shared" si="78"/>
        <v>22240</v>
      </c>
      <c r="CD53" s="121">
        <f t="shared" si="79"/>
        <v>0</v>
      </c>
      <c r="CE53" s="121">
        <f t="shared" si="80"/>
        <v>1901</v>
      </c>
      <c r="CF53" s="121">
        <f t="shared" si="81"/>
        <v>116450</v>
      </c>
      <c r="CG53" s="121">
        <f t="shared" si="82"/>
        <v>0</v>
      </c>
      <c r="CH53" s="121">
        <f t="shared" si="83"/>
        <v>1021</v>
      </c>
      <c r="CI53" s="121">
        <f t="shared" si="84"/>
        <v>252382</v>
      </c>
    </row>
    <row r="54" spans="1:87" s="136" customFormat="1" ht="13.5" customHeight="1">
      <c r="A54" s="119" t="s">
        <v>25</v>
      </c>
      <c r="B54" s="120" t="s">
        <v>454</v>
      </c>
      <c r="C54" s="119" t="s">
        <v>455</v>
      </c>
      <c r="D54" s="121">
        <f t="shared" si="43"/>
        <v>0</v>
      </c>
      <c r="E54" s="121">
        <f t="shared" si="44"/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11349</v>
      </c>
      <c r="L54" s="121">
        <f t="shared" si="45"/>
        <v>228160</v>
      </c>
      <c r="M54" s="121">
        <f t="shared" si="46"/>
        <v>16992</v>
      </c>
      <c r="N54" s="121">
        <v>16992</v>
      </c>
      <c r="O54" s="121">
        <v>0</v>
      </c>
      <c r="P54" s="121">
        <v>0</v>
      </c>
      <c r="Q54" s="121">
        <v>0</v>
      </c>
      <c r="R54" s="121">
        <f t="shared" si="47"/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 t="shared" si="48"/>
        <v>211168</v>
      </c>
      <c r="X54" s="121">
        <v>179136</v>
      </c>
      <c r="Y54" s="121">
        <v>31623</v>
      </c>
      <c r="Z54" s="121">
        <v>0</v>
      </c>
      <c r="AA54" s="121">
        <v>409</v>
      </c>
      <c r="AB54" s="121">
        <v>137052</v>
      </c>
      <c r="AC54" s="121">
        <v>0</v>
      </c>
      <c r="AD54" s="121">
        <v>32559</v>
      </c>
      <c r="AE54" s="121">
        <f t="shared" si="49"/>
        <v>260719</v>
      </c>
      <c r="AF54" s="121">
        <f t="shared" si="50"/>
        <v>0</v>
      </c>
      <c r="AG54" s="121">
        <f t="shared" si="51"/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 t="shared" si="52"/>
        <v>21208</v>
      </c>
      <c r="AO54" s="121">
        <f t="shared" si="53"/>
        <v>5664</v>
      </c>
      <c r="AP54" s="121">
        <v>5664</v>
      </c>
      <c r="AQ54" s="121">
        <v>0</v>
      </c>
      <c r="AR54" s="121">
        <v>0</v>
      </c>
      <c r="AS54" s="121">
        <v>0</v>
      </c>
      <c r="AT54" s="121">
        <f t="shared" si="54"/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 t="shared" si="55"/>
        <v>15544</v>
      </c>
      <c r="AZ54" s="121">
        <v>15420</v>
      </c>
      <c r="BA54" s="121">
        <v>0</v>
      </c>
      <c r="BB54" s="121">
        <v>0</v>
      </c>
      <c r="BC54" s="121">
        <v>124</v>
      </c>
      <c r="BD54" s="121">
        <v>59811</v>
      </c>
      <c r="BE54" s="121">
        <v>0</v>
      </c>
      <c r="BF54" s="121">
        <v>103</v>
      </c>
      <c r="BG54" s="121">
        <f t="shared" si="56"/>
        <v>21311</v>
      </c>
      <c r="BH54" s="121">
        <f t="shared" si="57"/>
        <v>0</v>
      </c>
      <c r="BI54" s="121">
        <f t="shared" si="58"/>
        <v>0</v>
      </c>
      <c r="BJ54" s="121">
        <f t="shared" si="59"/>
        <v>0</v>
      </c>
      <c r="BK54" s="121">
        <f t="shared" si="60"/>
        <v>0</v>
      </c>
      <c r="BL54" s="121">
        <f t="shared" si="61"/>
        <v>0</v>
      </c>
      <c r="BM54" s="121">
        <f t="shared" si="62"/>
        <v>0</v>
      </c>
      <c r="BN54" s="121">
        <f t="shared" si="63"/>
        <v>0</v>
      </c>
      <c r="BO54" s="121">
        <f t="shared" si="64"/>
        <v>11349</v>
      </c>
      <c r="BP54" s="121">
        <f t="shared" si="65"/>
        <v>249368</v>
      </c>
      <c r="BQ54" s="121">
        <f t="shared" si="66"/>
        <v>22656</v>
      </c>
      <c r="BR54" s="121">
        <f t="shared" si="67"/>
        <v>22656</v>
      </c>
      <c r="BS54" s="121">
        <f t="shared" si="68"/>
        <v>0</v>
      </c>
      <c r="BT54" s="121">
        <f t="shared" si="69"/>
        <v>0</v>
      </c>
      <c r="BU54" s="121">
        <f t="shared" si="70"/>
        <v>0</v>
      </c>
      <c r="BV54" s="121">
        <f t="shared" si="71"/>
        <v>0</v>
      </c>
      <c r="BW54" s="121">
        <f t="shared" si="72"/>
        <v>0</v>
      </c>
      <c r="BX54" s="121">
        <f t="shared" si="73"/>
        <v>0</v>
      </c>
      <c r="BY54" s="121">
        <f t="shared" si="74"/>
        <v>0</v>
      </c>
      <c r="BZ54" s="121">
        <f t="shared" si="75"/>
        <v>0</v>
      </c>
      <c r="CA54" s="121">
        <f t="shared" si="76"/>
        <v>226712</v>
      </c>
      <c r="CB54" s="121">
        <f t="shared" si="77"/>
        <v>194556</v>
      </c>
      <c r="CC54" s="121">
        <f t="shared" si="78"/>
        <v>31623</v>
      </c>
      <c r="CD54" s="121">
        <f t="shared" si="79"/>
        <v>0</v>
      </c>
      <c r="CE54" s="121">
        <f t="shared" si="80"/>
        <v>533</v>
      </c>
      <c r="CF54" s="121">
        <f t="shared" si="81"/>
        <v>196863</v>
      </c>
      <c r="CG54" s="121">
        <f t="shared" si="82"/>
        <v>0</v>
      </c>
      <c r="CH54" s="121">
        <f t="shared" si="83"/>
        <v>32662</v>
      </c>
      <c r="CI54" s="121">
        <f t="shared" si="84"/>
        <v>282030</v>
      </c>
    </row>
    <row r="55" spans="1:87" s="136" customFormat="1" ht="13.5" customHeight="1">
      <c r="A55" s="119" t="s">
        <v>25</v>
      </c>
      <c r="B55" s="120" t="s">
        <v>468</v>
      </c>
      <c r="C55" s="119" t="s">
        <v>469</v>
      </c>
      <c r="D55" s="121">
        <f t="shared" si="43"/>
        <v>557</v>
      </c>
      <c r="E55" s="121">
        <f t="shared" si="44"/>
        <v>557</v>
      </c>
      <c r="F55" s="121">
        <v>0</v>
      </c>
      <c r="G55" s="121">
        <v>0</v>
      </c>
      <c r="H55" s="121">
        <v>0</v>
      </c>
      <c r="I55" s="121">
        <v>557</v>
      </c>
      <c r="J55" s="121">
        <v>0</v>
      </c>
      <c r="K55" s="121">
        <v>0</v>
      </c>
      <c r="L55" s="121">
        <f t="shared" si="45"/>
        <v>72423</v>
      </c>
      <c r="M55" s="121">
        <f t="shared" si="46"/>
        <v>15903</v>
      </c>
      <c r="N55" s="121">
        <v>15903</v>
      </c>
      <c r="O55" s="121">
        <v>0</v>
      </c>
      <c r="P55" s="121">
        <v>0</v>
      </c>
      <c r="Q55" s="121">
        <v>0</v>
      </c>
      <c r="R55" s="121">
        <f t="shared" si="47"/>
        <v>29602</v>
      </c>
      <c r="S55" s="121">
        <v>0</v>
      </c>
      <c r="T55" s="121">
        <v>0</v>
      </c>
      <c r="U55" s="121">
        <v>29602</v>
      </c>
      <c r="V55" s="121">
        <v>0</v>
      </c>
      <c r="W55" s="121">
        <f t="shared" si="48"/>
        <v>26918</v>
      </c>
      <c r="X55" s="121">
        <v>26918</v>
      </c>
      <c r="Y55" s="121">
        <v>0</v>
      </c>
      <c r="Z55" s="121">
        <v>0</v>
      </c>
      <c r="AA55" s="121">
        <v>0</v>
      </c>
      <c r="AB55" s="121">
        <v>355681</v>
      </c>
      <c r="AC55" s="121">
        <v>0</v>
      </c>
      <c r="AD55" s="121">
        <v>2864</v>
      </c>
      <c r="AE55" s="121">
        <f t="shared" si="49"/>
        <v>75844</v>
      </c>
      <c r="AF55" s="121">
        <f t="shared" si="50"/>
        <v>0</v>
      </c>
      <c r="AG55" s="121">
        <f t="shared" si="51"/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 t="shared" si="52"/>
        <v>52804</v>
      </c>
      <c r="AO55" s="121">
        <f t="shared" si="53"/>
        <v>15903</v>
      </c>
      <c r="AP55" s="121">
        <v>15903</v>
      </c>
      <c r="AQ55" s="121">
        <v>0</v>
      </c>
      <c r="AR55" s="121">
        <v>0</v>
      </c>
      <c r="AS55" s="121">
        <v>0</v>
      </c>
      <c r="AT55" s="121">
        <f t="shared" si="54"/>
        <v>26285</v>
      </c>
      <c r="AU55" s="121">
        <v>26026</v>
      </c>
      <c r="AV55" s="121">
        <v>259</v>
      </c>
      <c r="AW55" s="121">
        <v>0</v>
      </c>
      <c r="AX55" s="121">
        <v>0</v>
      </c>
      <c r="AY55" s="121">
        <f t="shared" si="55"/>
        <v>10616</v>
      </c>
      <c r="AZ55" s="121">
        <v>10616</v>
      </c>
      <c r="BA55" s="121">
        <v>0</v>
      </c>
      <c r="BB55" s="121">
        <v>0</v>
      </c>
      <c r="BC55" s="121">
        <v>0</v>
      </c>
      <c r="BD55" s="121">
        <v>67011</v>
      </c>
      <c r="BE55" s="121">
        <v>0</v>
      </c>
      <c r="BF55" s="121">
        <v>0</v>
      </c>
      <c r="BG55" s="121">
        <f t="shared" si="56"/>
        <v>52804</v>
      </c>
      <c r="BH55" s="121">
        <f t="shared" si="57"/>
        <v>557</v>
      </c>
      <c r="BI55" s="121">
        <f t="shared" si="58"/>
        <v>557</v>
      </c>
      <c r="BJ55" s="121">
        <f t="shared" si="59"/>
        <v>0</v>
      </c>
      <c r="BK55" s="121">
        <f t="shared" si="60"/>
        <v>0</v>
      </c>
      <c r="BL55" s="121">
        <f t="shared" si="61"/>
        <v>0</v>
      </c>
      <c r="BM55" s="121">
        <f t="shared" si="62"/>
        <v>557</v>
      </c>
      <c r="BN55" s="121">
        <f t="shared" si="63"/>
        <v>0</v>
      </c>
      <c r="BO55" s="121">
        <f t="shared" si="64"/>
        <v>0</v>
      </c>
      <c r="BP55" s="121">
        <f t="shared" si="65"/>
        <v>125227</v>
      </c>
      <c r="BQ55" s="121">
        <f t="shared" si="66"/>
        <v>31806</v>
      </c>
      <c r="BR55" s="121">
        <f t="shared" si="67"/>
        <v>31806</v>
      </c>
      <c r="BS55" s="121">
        <f t="shared" si="68"/>
        <v>0</v>
      </c>
      <c r="BT55" s="121">
        <f t="shared" si="69"/>
        <v>0</v>
      </c>
      <c r="BU55" s="121">
        <f t="shared" si="70"/>
        <v>0</v>
      </c>
      <c r="BV55" s="121">
        <f t="shared" si="71"/>
        <v>55887</v>
      </c>
      <c r="BW55" s="121">
        <f t="shared" si="72"/>
        <v>26026</v>
      </c>
      <c r="BX55" s="121">
        <f t="shared" si="73"/>
        <v>259</v>
      </c>
      <c r="BY55" s="121">
        <f t="shared" si="74"/>
        <v>29602</v>
      </c>
      <c r="BZ55" s="121">
        <f t="shared" si="75"/>
        <v>0</v>
      </c>
      <c r="CA55" s="121">
        <f t="shared" si="76"/>
        <v>37534</v>
      </c>
      <c r="CB55" s="121">
        <f t="shared" si="77"/>
        <v>37534</v>
      </c>
      <c r="CC55" s="121">
        <f t="shared" si="78"/>
        <v>0</v>
      </c>
      <c r="CD55" s="121">
        <f t="shared" si="79"/>
        <v>0</v>
      </c>
      <c r="CE55" s="121">
        <f t="shared" si="80"/>
        <v>0</v>
      </c>
      <c r="CF55" s="121">
        <f t="shared" si="81"/>
        <v>422692</v>
      </c>
      <c r="CG55" s="121">
        <f t="shared" si="82"/>
        <v>0</v>
      </c>
      <c r="CH55" s="121">
        <f t="shared" si="83"/>
        <v>2864</v>
      </c>
      <c r="CI55" s="121">
        <f t="shared" si="84"/>
        <v>128648</v>
      </c>
    </row>
    <row r="56" spans="1:87" s="136" customFormat="1" ht="13.5" customHeight="1">
      <c r="A56" s="119" t="s">
        <v>25</v>
      </c>
      <c r="B56" s="120" t="s">
        <v>426</v>
      </c>
      <c r="C56" s="119" t="s">
        <v>427</v>
      </c>
      <c r="D56" s="121">
        <f t="shared" si="43"/>
        <v>0</v>
      </c>
      <c r="E56" s="121">
        <f t="shared" si="44"/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 t="shared" si="45"/>
        <v>0</v>
      </c>
      <c r="M56" s="121">
        <f t="shared" si="46"/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 t="shared" si="47"/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 t="shared" si="48"/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280595</v>
      </c>
      <c r="AC56" s="121">
        <v>0</v>
      </c>
      <c r="AD56" s="121">
        <v>0</v>
      </c>
      <c r="AE56" s="121">
        <f t="shared" si="49"/>
        <v>0</v>
      </c>
      <c r="AF56" s="121">
        <f t="shared" si="50"/>
        <v>0</v>
      </c>
      <c r="AG56" s="121">
        <f t="shared" si="51"/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 t="shared" si="52"/>
        <v>0</v>
      </c>
      <c r="AO56" s="121">
        <f t="shared" si="53"/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 t="shared" si="54"/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 t="shared" si="55"/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69825</v>
      </c>
      <c r="BE56" s="121">
        <v>0</v>
      </c>
      <c r="BF56" s="121">
        <v>0</v>
      </c>
      <c r="BG56" s="121">
        <f t="shared" si="56"/>
        <v>0</v>
      </c>
      <c r="BH56" s="121">
        <f t="shared" si="57"/>
        <v>0</v>
      </c>
      <c r="BI56" s="121">
        <f t="shared" si="58"/>
        <v>0</v>
      </c>
      <c r="BJ56" s="121">
        <f t="shared" si="59"/>
        <v>0</v>
      </c>
      <c r="BK56" s="121">
        <f t="shared" si="60"/>
        <v>0</v>
      </c>
      <c r="BL56" s="121">
        <f t="shared" si="61"/>
        <v>0</v>
      </c>
      <c r="BM56" s="121">
        <f t="shared" si="62"/>
        <v>0</v>
      </c>
      <c r="BN56" s="121">
        <f t="shared" si="63"/>
        <v>0</v>
      </c>
      <c r="BO56" s="121">
        <f t="shared" si="64"/>
        <v>0</v>
      </c>
      <c r="BP56" s="121">
        <f t="shared" si="65"/>
        <v>0</v>
      </c>
      <c r="BQ56" s="121">
        <f t="shared" si="66"/>
        <v>0</v>
      </c>
      <c r="BR56" s="121">
        <f t="shared" si="67"/>
        <v>0</v>
      </c>
      <c r="BS56" s="121">
        <f t="shared" si="68"/>
        <v>0</v>
      </c>
      <c r="BT56" s="121">
        <f t="shared" si="69"/>
        <v>0</v>
      </c>
      <c r="BU56" s="121">
        <f t="shared" si="70"/>
        <v>0</v>
      </c>
      <c r="BV56" s="121">
        <f t="shared" si="71"/>
        <v>0</v>
      </c>
      <c r="BW56" s="121">
        <f t="shared" si="72"/>
        <v>0</v>
      </c>
      <c r="BX56" s="121">
        <f t="shared" si="73"/>
        <v>0</v>
      </c>
      <c r="BY56" s="121">
        <f t="shared" si="74"/>
        <v>0</v>
      </c>
      <c r="BZ56" s="121">
        <f t="shared" si="75"/>
        <v>0</v>
      </c>
      <c r="CA56" s="121">
        <f t="shared" si="76"/>
        <v>0</v>
      </c>
      <c r="CB56" s="121">
        <f t="shared" si="77"/>
        <v>0</v>
      </c>
      <c r="CC56" s="121">
        <f t="shared" si="78"/>
        <v>0</v>
      </c>
      <c r="CD56" s="121">
        <f t="shared" si="79"/>
        <v>0</v>
      </c>
      <c r="CE56" s="121">
        <f t="shared" si="80"/>
        <v>0</v>
      </c>
      <c r="CF56" s="121">
        <f t="shared" si="81"/>
        <v>350420</v>
      </c>
      <c r="CG56" s="121">
        <f t="shared" si="82"/>
        <v>0</v>
      </c>
      <c r="CH56" s="121">
        <f t="shared" si="83"/>
        <v>0</v>
      </c>
      <c r="CI56" s="121">
        <f t="shared" si="84"/>
        <v>0</v>
      </c>
    </row>
    <row r="57" spans="1:87" s="136" customFormat="1" ht="13.5" customHeight="1">
      <c r="A57" s="119" t="s">
        <v>25</v>
      </c>
      <c r="B57" s="120" t="s">
        <v>414</v>
      </c>
      <c r="C57" s="119" t="s">
        <v>415</v>
      </c>
      <c r="D57" s="121">
        <f t="shared" si="43"/>
        <v>0</v>
      </c>
      <c r="E57" s="121">
        <f t="shared" si="44"/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 t="shared" si="45"/>
        <v>207246</v>
      </c>
      <c r="M57" s="121">
        <f t="shared" si="46"/>
        <v>18580</v>
      </c>
      <c r="N57" s="121">
        <v>18580</v>
      </c>
      <c r="O57" s="121">
        <v>0</v>
      </c>
      <c r="P57" s="121">
        <v>0</v>
      </c>
      <c r="Q57" s="121">
        <v>0</v>
      </c>
      <c r="R57" s="121">
        <f t="shared" si="47"/>
        <v>3597</v>
      </c>
      <c r="S57" s="121">
        <v>0</v>
      </c>
      <c r="T57" s="121">
        <v>0</v>
      </c>
      <c r="U57" s="121">
        <v>3597</v>
      </c>
      <c r="V57" s="121">
        <v>0</v>
      </c>
      <c r="W57" s="121">
        <f t="shared" si="48"/>
        <v>185069</v>
      </c>
      <c r="X57" s="121">
        <v>137640</v>
      </c>
      <c r="Y57" s="121">
        <v>42472</v>
      </c>
      <c r="Z57" s="121">
        <v>4726</v>
      </c>
      <c r="AA57" s="121">
        <v>231</v>
      </c>
      <c r="AB57" s="121">
        <v>391012</v>
      </c>
      <c r="AC57" s="121">
        <v>0</v>
      </c>
      <c r="AD57" s="121">
        <v>8706</v>
      </c>
      <c r="AE57" s="121">
        <f t="shared" si="49"/>
        <v>215952</v>
      </c>
      <c r="AF57" s="121">
        <f t="shared" si="50"/>
        <v>0</v>
      </c>
      <c r="AG57" s="121">
        <f t="shared" si="51"/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 t="shared" si="52"/>
        <v>34189</v>
      </c>
      <c r="AO57" s="121">
        <f t="shared" si="53"/>
        <v>11314</v>
      </c>
      <c r="AP57" s="121">
        <v>11314</v>
      </c>
      <c r="AQ57" s="121">
        <v>0</v>
      </c>
      <c r="AR57" s="121">
        <v>0</v>
      </c>
      <c r="AS57" s="121">
        <v>0</v>
      </c>
      <c r="AT57" s="121">
        <f t="shared" si="54"/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 t="shared" si="55"/>
        <v>22875</v>
      </c>
      <c r="AZ57" s="121">
        <v>22875</v>
      </c>
      <c r="BA57" s="121">
        <v>0</v>
      </c>
      <c r="BB57" s="121">
        <v>0</v>
      </c>
      <c r="BC57" s="121">
        <v>0</v>
      </c>
      <c r="BD57" s="121">
        <v>59854</v>
      </c>
      <c r="BE57" s="121">
        <v>0</v>
      </c>
      <c r="BF57" s="121">
        <v>11440</v>
      </c>
      <c r="BG57" s="121">
        <f t="shared" si="56"/>
        <v>45629</v>
      </c>
      <c r="BH57" s="121">
        <f t="shared" si="57"/>
        <v>0</v>
      </c>
      <c r="BI57" s="121">
        <f t="shared" si="58"/>
        <v>0</v>
      </c>
      <c r="BJ57" s="121">
        <f t="shared" si="59"/>
        <v>0</v>
      </c>
      <c r="BK57" s="121">
        <f t="shared" si="60"/>
        <v>0</v>
      </c>
      <c r="BL57" s="121">
        <f t="shared" si="61"/>
        <v>0</v>
      </c>
      <c r="BM57" s="121">
        <f t="shared" si="62"/>
        <v>0</v>
      </c>
      <c r="BN57" s="121">
        <f t="shared" si="63"/>
        <v>0</v>
      </c>
      <c r="BO57" s="121">
        <f t="shared" si="64"/>
        <v>0</v>
      </c>
      <c r="BP57" s="121">
        <f t="shared" si="65"/>
        <v>241435</v>
      </c>
      <c r="BQ57" s="121">
        <f t="shared" si="66"/>
        <v>29894</v>
      </c>
      <c r="BR57" s="121">
        <f t="shared" si="67"/>
        <v>29894</v>
      </c>
      <c r="BS57" s="121">
        <f t="shared" si="68"/>
        <v>0</v>
      </c>
      <c r="BT57" s="121">
        <f t="shared" si="69"/>
        <v>0</v>
      </c>
      <c r="BU57" s="121">
        <f t="shared" si="70"/>
        <v>0</v>
      </c>
      <c r="BV57" s="121">
        <f t="shared" si="71"/>
        <v>3597</v>
      </c>
      <c r="BW57" s="121">
        <f t="shared" si="72"/>
        <v>0</v>
      </c>
      <c r="BX57" s="121">
        <f t="shared" si="73"/>
        <v>0</v>
      </c>
      <c r="BY57" s="121">
        <f t="shared" si="74"/>
        <v>3597</v>
      </c>
      <c r="BZ57" s="121">
        <f t="shared" si="75"/>
        <v>0</v>
      </c>
      <c r="CA57" s="121">
        <f t="shared" si="76"/>
        <v>207944</v>
      </c>
      <c r="CB57" s="121">
        <f t="shared" si="77"/>
        <v>160515</v>
      </c>
      <c r="CC57" s="121">
        <f t="shared" si="78"/>
        <v>42472</v>
      </c>
      <c r="CD57" s="121">
        <f t="shared" si="79"/>
        <v>4726</v>
      </c>
      <c r="CE57" s="121">
        <f t="shared" si="80"/>
        <v>231</v>
      </c>
      <c r="CF57" s="121">
        <f t="shared" si="81"/>
        <v>450866</v>
      </c>
      <c r="CG57" s="121">
        <f t="shared" si="82"/>
        <v>0</v>
      </c>
      <c r="CH57" s="121">
        <f t="shared" si="83"/>
        <v>20146</v>
      </c>
      <c r="CI57" s="121">
        <f t="shared" si="84"/>
        <v>261581</v>
      </c>
    </row>
    <row r="58" spans="1:87" s="136" customFormat="1" ht="13.5" customHeight="1">
      <c r="A58" s="119" t="s">
        <v>25</v>
      </c>
      <c r="B58" s="120" t="s">
        <v>394</v>
      </c>
      <c r="C58" s="119" t="s">
        <v>395</v>
      </c>
      <c r="D58" s="121">
        <f t="shared" si="43"/>
        <v>0</v>
      </c>
      <c r="E58" s="121">
        <f t="shared" si="44"/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 t="shared" si="45"/>
        <v>342067</v>
      </c>
      <c r="M58" s="121">
        <f t="shared" si="46"/>
        <v>31257</v>
      </c>
      <c r="N58" s="121">
        <v>31257</v>
      </c>
      <c r="O58" s="121">
        <v>0</v>
      </c>
      <c r="P58" s="121">
        <v>0</v>
      </c>
      <c r="Q58" s="121">
        <v>0</v>
      </c>
      <c r="R58" s="121">
        <f t="shared" si="47"/>
        <v>14178</v>
      </c>
      <c r="S58" s="121">
        <v>12285</v>
      </c>
      <c r="T58" s="121">
        <v>240</v>
      </c>
      <c r="U58" s="121">
        <v>1653</v>
      </c>
      <c r="V58" s="121">
        <v>0</v>
      </c>
      <c r="W58" s="121">
        <f t="shared" si="48"/>
        <v>296632</v>
      </c>
      <c r="X58" s="121">
        <v>116590</v>
      </c>
      <c r="Y58" s="121">
        <v>141064</v>
      </c>
      <c r="Z58" s="121">
        <v>29358</v>
      </c>
      <c r="AA58" s="121">
        <v>9620</v>
      </c>
      <c r="AB58" s="121">
        <v>0</v>
      </c>
      <c r="AC58" s="121">
        <v>0</v>
      </c>
      <c r="AD58" s="121">
        <v>137361</v>
      </c>
      <c r="AE58" s="121">
        <f t="shared" si="49"/>
        <v>479428</v>
      </c>
      <c r="AF58" s="121">
        <f t="shared" si="50"/>
        <v>0</v>
      </c>
      <c r="AG58" s="121">
        <f t="shared" si="51"/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 t="shared" si="52"/>
        <v>0</v>
      </c>
      <c r="AO58" s="121">
        <f t="shared" si="53"/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 t="shared" si="54"/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 t="shared" si="55"/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44672</v>
      </c>
      <c r="BE58" s="121">
        <v>0</v>
      </c>
      <c r="BF58" s="121">
        <v>0</v>
      </c>
      <c r="BG58" s="121">
        <f t="shared" si="56"/>
        <v>0</v>
      </c>
      <c r="BH58" s="121">
        <f t="shared" si="57"/>
        <v>0</v>
      </c>
      <c r="BI58" s="121">
        <f t="shared" si="58"/>
        <v>0</v>
      </c>
      <c r="BJ58" s="121">
        <f t="shared" si="59"/>
        <v>0</v>
      </c>
      <c r="BK58" s="121">
        <f t="shared" si="60"/>
        <v>0</v>
      </c>
      <c r="BL58" s="121">
        <f t="shared" si="61"/>
        <v>0</v>
      </c>
      <c r="BM58" s="121">
        <f t="shared" si="62"/>
        <v>0</v>
      </c>
      <c r="BN58" s="121">
        <f t="shared" si="63"/>
        <v>0</v>
      </c>
      <c r="BO58" s="121">
        <f t="shared" si="64"/>
        <v>0</v>
      </c>
      <c r="BP58" s="121">
        <f t="shared" si="65"/>
        <v>342067</v>
      </c>
      <c r="BQ58" s="121">
        <f t="shared" si="66"/>
        <v>31257</v>
      </c>
      <c r="BR58" s="121">
        <f t="shared" si="67"/>
        <v>31257</v>
      </c>
      <c r="BS58" s="121">
        <f t="shared" si="68"/>
        <v>0</v>
      </c>
      <c r="BT58" s="121">
        <f t="shared" si="69"/>
        <v>0</v>
      </c>
      <c r="BU58" s="121">
        <f t="shared" si="70"/>
        <v>0</v>
      </c>
      <c r="BV58" s="121">
        <f t="shared" si="71"/>
        <v>14178</v>
      </c>
      <c r="BW58" s="121">
        <f t="shared" si="72"/>
        <v>12285</v>
      </c>
      <c r="BX58" s="121">
        <f t="shared" si="73"/>
        <v>240</v>
      </c>
      <c r="BY58" s="121">
        <f t="shared" si="74"/>
        <v>1653</v>
      </c>
      <c r="BZ58" s="121">
        <f t="shared" si="75"/>
        <v>0</v>
      </c>
      <c r="CA58" s="121">
        <f t="shared" si="76"/>
        <v>296632</v>
      </c>
      <c r="CB58" s="121">
        <f t="shared" si="77"/>
        <v>116590</v>
      </c>
      <c r="CC58" s="121">
        <f t="shared" si="78"/>
        <v>141064</v>
      </c>
      <c r="CD58" s="121">
        <f t="shared" si="79"/>
        <v>29358</v>
      </c>
      <c r="CE58" s="121">
        <f t="shared" si="80"/>
        <v>9620</v>
      </c>
      <c r="CF58" s="121">
        <f t="shared" si="81"/>
        <v>44672</v>
      </c>
      <c r="CG58" s="121">
        <f t="shared" si="82"/>
        <v>0</v>
      </c>
      <c r="CH58" s="121">
        <f t="shared" si="83"/>
        <v>137361</v>
      </c>
      <c r="CI58" s="121">
        <f t="shared" si="84"/>
        <v>479428</v>
      </c>
    </row>
    <row r="59" spans="1:87" s="136" customFormat="1" ht="13.5" customHeight="1">
      <c r="A59" s="119" t="s">
        <v>25</v>
      </c>
      <c r="B59" s="120" t="s">
        <v>434</v>
      </c>
      <c r="C59" s="119" t="s">
        <v>435</v>
      </c>
      <c r="D59" s="121">
        <f t="shared" si="43"/>
        <v>0</v>
      </c>
      <c r="E59" s="121">
        <f t="shared" si="44"/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 t="shared" si="45"/>
        <v>0</v>
      </c>
      <c r="M59" s="121">
        <f t="shared" si="46"/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 t="shared" si="47"/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 t="shared" si="48"/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110608</v>
      </c>
      <c r="AC59" s="121">
        <v>0</v>
      </c>
      <c r="AD59" s="121">
        <v>0</v>
      </c>
      <c r="AE59" s="121">
        <f t="shared" si="49"/>
        <v>0</v>
      </c>
      <c r="AF59" s="121">
        <f t="shared" si="50"/>
        <v>0</v>
      </c>
      <c r="AG59" s="121">
        <f t="shared" si="51"/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3016</v>
      </c>
      <c r="AN59" s="121">
        <f t="shared" si="52"/>
        <v>0</v>
      </c>
      <c r="AO59" s="121">
        <f t="shared" si="53"/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 t="shared" si="54"/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 t="shared" si="55"/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53156</v>
      </c>
      <c r="BE59" s="121">
        <v>0</v>
      </c>
      <c r="BF59" s="121">
        <v>0</v>
      </c>
      <c r="BG59" s="121">
        <f t="shared" si="56"/>
        <v>0</v>
      </c>
      <c r="BH59" s="121">
        <f t="shared" si="57"/>
        <v>0</v>
      </c>
      <c r="BI59" s="121">
        <f t="shared" si="58"/>
        <v>0</v>
      </c>
      <c r="BJ59" s="121">
        <f t="shared" si="59"/>
        <v>0</v>
      </c>
      <c r="BK59" s="121">
        <f t="shared" si="60"/>
        <v>0</v>
      </c>
      <c r="BL59" s="121">
        <f t="shared" si="61"/>
        <v>0</v>
      </c>
      <c r="BM59" s="121">
        <f t="shared" si="62"/>
        <v>0</v>
      </c>
      <c r="BN59" s="121">
        <f t="shared" si="63"/>
        <v>0</v>
      </c>
      <c r="BO59" s="121">
        <f t="shared" si="64"/>
        <v>3016</v>
      </c>
      <c r="BP59" s="121">
        <f t="shared" si="65"/>
        <v>0</v>
      </c>
      <c r="BQ59" s="121">
        <f t="shared" si="66"/>
        <v>0</v>
      </c>
      <c r="BR59" s="121">
        <f t="shared" si="67"/>
        <v>0</v>
      </c>
      <c r="BS59" s="121">
        <f t="shared" si="68"/>
        <v>0</v>
      </c>
      <c r="BT59" s="121">
        <f t="shared" si="69"/>
        <v>0</v>
      </c>
      <c r="BU59" s="121">
        <f t="shared" si="70"/>
        <v>0</v>
      </c>
      <c r="BV59" s="121">
        <f t="shared" si="71"/>
        <v>0</v>
      </c>
      <c r="BW59" s="121">
        <f t="shared" si="72"/>
        <v>0</v>
      </c>
      <c r="BX59" s="121">
        <f t="shared" si="73"/>
        <v>0</v>
      </c>
      <c r="BY59" s="121">
        <f t="shared" si="74"/>
        <v>0</v>
      </c>
      <c r="BZ59" s="121">
        <f t="shared" si="75"/>
        <v>0</v>
      </c>
      <c r="CA59" s="121">
        <f t="shared" si="76"/>
        <v>0</v>
      </c>
      <c r="CB59" s="121">
        <f t="shared" si="77"/>
        <v>0</v>
      </c>
      <c r="CC59" s="121">
        <f t="shared" si="78"/>
        <v>0</v>
      </c>
      <c r="CD59" s="121">
        <f t="shared" si="79"/>
        <v>0</v>
      </c>
      <c r="CE59" s="121">
        <f t="shared" si="80"/>
        <v>0</v>
      </c>
      <c r="CF59" s="121">
        <f t="shared" si="81"/>
        <v>163764</v>
      </c>
      <c r="CG59" s="121">
        <f t="shared" si="82"/>
        <v>0</v>
      </c>
      <c r="CH59" s="121">
        <f t="shared" si="83"/>
        <v>0</v>
      </c>
      <c r="CI59" s="121">
        <f t="shared" si="84"/>
        <v>0</v>
      </c>
    </row>
    <row r="60" spans="1:87" s="136" customFormat="1" ht="13.5" customHeight="1">
      <c r="A60" s="119" t="s">
        <v>25</v>
      </c>
      <c r="B60" s="120" t="s">
        <v>350</v>
      </c>
      <c r="C60" s="119" t="s">
        <v>351</v>
      </c>
      <c r="D60" s="121">
        <f t="shared" si="43"/>
        <v>0</v>
      </c>
      <c r="E60" s="121">
        <f t="shared" si="44"/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 t="shared" si="45"/>
        <v>379</v>
      </c>
      <c r="M60" s="121">
        <f t="shared" si="46"/>
        <v>379</v>
      </c>
      <c r="N60" s="121">
        <v>379</v>
      </c>
      <c r="O60" s="121">
        <v>0</v>
      </c>
      <c r="P60" s="121">
        <v>0</v>
      </c>
      <c r="Q60" s="121">
        <v>0</v>
      </c>
      <c r="R60" s="121">
        <f t="shared" si="47"/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 t="shared" si="48"/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73641</v>
      </c>
      <c r="AC60" s="121">
        <v>0</v>
      </c>
      <c r="AD60" s="121">
        <v>0</v>
      </c>
      <c r="AE60" s="121">
        <f t="shared" si="49"/>
        <v>379</v>
      </c>
      <c r="AF60" s="121">
        <f t="shared" si="50"/>
        <v>0</v>
      </c>
      <c r="AG60" s="121">
        <f t="shared" si="51"/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1073</v>
      </c>
      <c r="AN60" s="121">
        <f t="shared" si="52"/>
        <v>379</v>
      </c>
      <c r="AO60" s="121">
        <f t="shared" si="53"/>
        <v>379</v>
      </c>
      <c r="AP60" s="121">
        <v>379</v>
      </c>
      <c r="AQ60" s="121">
        <v>0</v>
      </c>
      <c r="AR60" s="121">
        <v>0</v>
      </c>
      <c r="AS60" s="121">
        <v>0</v>
      </c>
      <c r="AT60" s="121">
        <f t="shared" si="54"/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 t="shared" si="55"/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10817</v>
      </c>
      <c r="BE60" s="121">
        <v>0</v>
      </c>
      <c r="BF60" s="121">
        <v>0</v>
      </c>
      <c r="BG60" s="121">
        <f t="shared" si="56"/>
        <v>379</v>
      </c>
      <c r="BH60" s="121">
        <f t="shared" si="57"/>
        <v>0</v>
      </c>
      <c r="BI60" s="121">
        <f t="shared" si="58"/>
        <v>0</v>
      </c>
      <c r="BJ60" s="121">
        <f t="shared" si="59"/>
        <v>0</v>
      </c>
      <c r="BK60" s="121">
        <f t="shared" si="60"/>
        <v>0</v>
      </c>
      <c r="BL60" s="121">
        <f t="shared" si="61"/>
        <v>0</v>
      </c>
      <c r="BM60" s="121">
        <f t="shared" si="62"/>
        <v>0</v>
      </c>
      <c r="BN60" s="121">
        <f t="shared" si="63"/>
        <v>0</v>
      </c>
      <c r="BO60" s="121">
        <f t="shared" si="64"/>
        <v>1073</v>
      </c>
      <c r="BP60" s="121">
        <f t="shared" si="65"/>
        <v>758</v>
      </c>
      <c r="BQ60" s="121">
        <f t="shared" si="66"/>
        <v>758</v>
      </c>
      <c r="BR60" s="121">
        <f t="shared" si="67"/>
        <v>758</v>
      </c>
      <c r="BS60" s="121">
        <f t="shared" si="68"/>
        <v>0</v>
      </c>
      <c r="BT60" s="121">
        <f t="shared" si="69"/>
        <v>0</v>
      </c>
      <c r="BU60" s="121">
        <f t="shared" si="70"/>
        <v>0</v>
      </c>
      <c r="BV60" s="121">
        <f t="shared" si="71"/>
        <v>0</v>
      </c>
      <c r="BW60" s="121">
        <f t="shared" si="72"/>
        <v>0</v>
      </c>
      <c r="BX60" s="121">
        <f t="shared" si="73"/>
        <v>0</v>
      </c>
      <c r="BY60" s="121">
        <f t="shared" si="74"/>
        <v>0</v>
      </c>
      <c r="BZ60" s="121">
        <f t="shared" si="75"/>
        <v>0</v>
      </c>
      <c r="CA60" s="121">
        <f t="shared" si="76"/>
        <v>0</v>
      </c>
      <c r="CB60" s="121">
        <f t="shared" si="77"/>
        <v>0</v>
      </c>
      <c r="CC60" s="121">
        <f t="shared" si="78"/>
        <v>0</v>
      </c>
      <c r="CD60" s="121">
        <f t="shared" si="79"/>
        <v>0</v>
      </c>
      <c r="CE60" s="121">
        <f t="shared" si="80"/>
        <v>0</v>
      </c>
      <c r="CF60" s="121">
        <f t="shared" si="81"/>
        <v>84458</v>
      </c>
      <c r="CG60" s="121">
        <f t="shared" si="82"/>
        <v>0</v>
      </c>
      <c r="CH60" s="121">
        <f t="shared" si="83"/>
        <v>0</v>
      </c>
      <c r="CI60" s="121">
        <f t="shared" si="84"/>
        <v>758</v>
      </c>
    </row>
    <row r="61" spans="1:87" s="136" customFormat="1" ht="13.5" customHeight="1">
      <c r="A61" s="119" t="s">
        <v>25</v>
      </c>
      <c r="B61" s="120" t="s">
        <v>420</v>
      </c>
      <c r="C61" s="119" t="s">
        <v>421</v>
      </c>
      <c r="D61" s="121">
        <f t="shared" si="43"/>
        <v>0</v>
      </c>
      <c r="E61" s="121">
        <f t="shared" si="44"/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 t="shared" si="45"/>
        <v>0</v>
      </c>
      <c r="M61" s="121">
        <f t="shared" si="46"/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 t="shared" si="47"/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 t="shared" si="48"/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25060</v>
      </c>
      <c r="AC61" s="121">
        <v>0</v>
      </c>
      <c r="AD61" s="121">
        <v>0</v>
      </c>
      <c r="AE61" s="121">
        <f t="shared" si="49"/>
        <v>0</v>
      </c>
      <c r="AF61" s="121">
        <f t="shared" si="50"/>
        <v>0</v>
      </c>
      <c r="AG61" s="121">
        <f t="shared" si="51"/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684</v>
      </c>
      <c r="AN61" s="121">
        <f t="shared" si="52"/>
        <v>0</v>
      </c>
      <c r="AO61" s="121">
        <f t="shared" si="53"/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 t="shared" si="54"/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 t="shared" si="55"/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16804</v>
      </c>
      <c r="BE61" s="121">
        <v>0</v>
      </c>
      <c r="BF61" s="121">
        <v>0</v>
      </c>
      <c r="BG61" s="121">
        <f t="shared" si="56"/>
        <v>0</v>
      </c>
      <c r="BH61" s="121">
        <f t="shared" si="57"/>
        <v>0</v>
      </c>
      <c r="BI61" s="121">
        <f t="shared" si="58"/>
        <v>0</v>
      </c>
      <c r="BJ61" s="121">
        <f t="shared" si="59"/>
        <v>0</v>
      </c>
      <c r="BK61" s="121">
        <f t="shared" si="60"/>
        <v>0</v>
      </c>
      <c r="BL61" s="121">
        <f t="shared" si="61"/>
        <v>0</v>
      </c>
      <c r="BM61" s="121">
        <f t="shared" si="62"/>
        <v>0</v>
      </c>
      <c r="BN61" s="121">
        <f t="shared" si="63"/>
        <v>0</v>
      </c>
      <c r="BO61" s="121">
        <f t="shared" si="64"/>
        <v>684</v>
      </c>
      <c r="BP61" s="121">
        <f t="shared" si="65"/>
        <v>0</v>
      </c>
      <c r="BQ61" s="121">
        <f t="shared" si="66"/>
        <v>0</v>
      </c>
      <c r="BR61" s="121">
        <f t="shared" si="67"/>
        <v>0</v>
      </c>
      <c r="BS61" s="121">
        <f t="shared" si="68"/>
        <v>0</v>
      </c>
      <c r="BT61" s="121">
        <f t="shared" si="69"/>
        <v>0</v>
      </c>
      <c r="BU61" s="121">
        <f t="shared" si="70"/>
        <v>0</v>
      </c>
      <c r="BV61" s="121">
        <f t="shared" si="71"/>
        <v>0</v>
      </c>
      <c r="BW61" s="121">
        <f t="shared" si="72"/>
        <v>0</v>
      </c>
      <c r="BX61" s="121">
        <f t="shared" si="73"/>
        <v>0</v>
      </c>
      <c r="BY61" s="121">
        <f t="shared" si="74"/>
        <v>0</v>
      </c>
      <c r="BZ61" s="121">
        <f t="shared" si="75"/>
        <v>0</v>
      </c>
      <c r="CA61" s="121">
        <f t="shared" si="76"/>
        <v>0</v>
      </c>
      <c r="CB61" s="121">
        <f t="shared" si="77"/>
        <v>0</v>
      </c>
      <c r="CC61" s="121">
        <f t="shared" si="78"/>
        <v>0</v>
      </c>
      <c r="CD61" s="121">
        <f t="shared" si="79"/>
        <v>0</v>
      </c>
      <c r="CE61" s="121">
        <f t="shared" si="80"/>
        <v>0</v>
      </c>
      <c r="CF61" s="121">
        <f t="shared" si="81"/>
        <v>41864</v>
      </c>
      <c r="CG61" s="121">
        <f t="shared" si="82"/>
        <v>0</v>
      </c>
      <c r="CH61" s="121">
        <f t="shared" si="83"/>
        <v>0</v>
      </c>
      <c r="CI61" s="121">
        <f t="shared" si="84"/>
        <v>0</v>
      </c>
    </row>
    <row r="62" spans="1:87" s="136" customFormat="1" ht="13.5" customHeight="1">
      <c r="A62" s="119" t="s">
        <v>25</v>
      </c>
      <c r="B62" s="120" t="s">
        <v>362</v>
      </c>
      <c r="C62" s="119" t="s">
        <v>363</v>
      </c>
      <c r="D62" s="121">
        <f t="shared" si="43"/>
        <v>0</v>
      </c>
      <c r="E62" s="121">
        <f t="shared" si="44"/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 t="shared" si="45"/>
        <v>0</v>
      </c>
      <c r="M62" s="121">
        <f t="shared" si="46"/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 t="shared" si="47"/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 t="shared" si="48"/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f t="shared" si="49"/>
        <v>0</v>
      </c>
      <c r="AF62" s="121">
        <f t="shared" si="50"/>
        <v>250572</v>
      </c>
      <c r="AG62" s="121">
        <f t="shared" si="51"/>
        <v>250572</v>
      </c>
      <c r="AH62" s="121">
        <v>0</v>
      </c>
      <c r="AI62" s="121">
        <v>250572</v>
      </c>
      <c r="AJ62" s="121">
        <v>0</v>
      </c>
      <c r="AK62" s="121">
        <v>0</v>
      </c>
      <c r="AL62" s="121">
        <v>0</v>
      </c>
      <c r="AM62" s="121">
        <v>0</v>
      </c>
      <c r="AN62" s="121">
        <f t="shared" si="52"/>
        <v>330025</v>
      </c>
      <c r="AO62" s="121">
        <f t="shared" si="53"/>
        <v>63898</v>
      </c>
      <c r="AP62" s="121">
        <v>63898</v>
      </c>
      <c r="AQ62" s="121">
        <v>0</v>
      </c>
      <c r="AR62" s="121">
        <v>0</v>
      </c>
      <c r="AS62" s="121">
        <v>0</v>
      </c>
      <c r="AT62" s="121">
        <f t="shared" si="54"/>
        <v>182437</v>
      </c>
      <c r="AU62" s="121">
        <v>0</v>
      </c>
      <c r="AV62" s="121">
        <v>182437</v>
      </c>
      <c r="AW62" s="121">
        <v>0</v>
      </c>
      <c r="AX62" s="121">
        <v>0</v>
      </c>
      <c r="AY62" s="121">
        <f t="shared" si="55"/>
        <v>83690</v>
      </c>
      <c r="AZ62" s="121">
        <v>0</v>
      </c>
      <c r="BA62" s="121">
        <v>65793</v>
      </c>
      <c r="BB62" s="121">
        <v>2515</v>
      </c>
      <c r="BC62" s="121">
        <v>15382</v>
      </c>
      <c r="BD62" s="121">
        <v>0</v>
      </c>
      <c r="BE62" s="121">
        <v>0</v>
      </c>
      <c r="BF62" s="121">
        <v>38732</v>
      </c>
      <c r="BG62" s="121">
        <f t="shared" si="56"/>
        <v>619329</v>
      </c>
      <c r="BH62" s="121">
        <f t="shared" si="57"/>
        <v>250572</v>
      </c>
      <c r="BI62" s="121">
        <f t="shared" si="58"/>
        <v>250572</v>
      </c>
      <c r="BJ62" s="121">
        <f t="shared" si="59"/>
        <v>0</v>
      </c>
      <c r="BK62" s="121">
        <f t="shared" si="60"/>
        <v>250572</v>
      </c>
      <c r="BL62" s="121">
        <f t="shared" si="61"/>
        <v>0</v>
      </c>
      <c r="BM62" s="121">
        <f t="shared" si="62"/>
        <v>0</v>
      </c>
      <c r="BN62" s="121">
        <f t="shared" si="63"/>
        <v>0</v>
      </c>
      <c r="BO62" s="121">
        <f t="shared" si="64"/>
        <v>0</v>
      </c>
      <c r="BP62" s="121">
        <f t="shared" si="65"/>
        <v>330025</v>
      </c>
      <c r="BQ62" s="121">
        <f t="shared" si="66"/>
        <v>63898</v>
      </c>
      <c r="BR62" s="121">
        <f t="shared" si="67"/>
        <v>63898</v>
      </c>
      <c r="BS62" s="121">
        <f t="shared" si="68"/>
        <v>0</v>
      </c>
      <c r="BT62" s="121">
        <f t="shared" si="69"/>
        <v>0</v>
      </c>
      <c r="BU62" s="121">
        <f t="shared" si="70"/>
        <v>0</v>
      </c>
      <c r="BV62" s="121">
        <f t="shared" si="71"/>
        <v>182437</v>
      </c>
      <c r="BW62" s="121">
        <f t="shared" si="72"/>
        <v>0</v>
      </c>
      <c r="BX62" s="121">
        <f t="shared" si="73"/>
        <v>182437</v>
      </c>
      <c r="BY62" s="121">
        <f t="shared" si="74"/>
        <v>0</v>
      </c>
      <c r="BZ62" s="121">
        <f t="shared" si="75"/>
        <v>0</v>
      </c>
      <c r="CA62" s="121">
        <f t="shared" si="76"/>
        <v>83690</v>
      </c>
      <c r="CB62" s="121">
        <f t="shared" si="77"/>
        <v>0</v>
      </c>
      <c r="CC62" s="121">
        <f t="shared" si="78"/>
        <v>65793</v>
      </c>
      <c r="CD62" s="121">
        <f t="shared" si="79"/>
        <v>2515</v>
      </c>
      <c r="CE62" s="121">
        <f t="shared" si="80"/>
        <v>15382</v>
      </c>
      <c r="CF62" s="121">
        <f t="shared" si="81"/>
        <v>0</v>
      </c>
      <c r="CG62" s="121">
        <f t="shared" si="82"/>
        <v>0</v>
      </c>
      <c r="CH62" s="121">
        <f t="shared" si="83"/>
        <v>38732</v>
      </c>
      <c r="CI62" s="121">
        <f t="shared" si="84"/>
        <v>619329</v>
      </c>
    </row>
    <row r="63" spans="1:87" s="136" customFormat="1" ht="13.5" customHeight="1">
      <c r="A63" s="119" t="s">
        <v>25</v>
      </c>
      <c r="B63" s="120" t="s">
        <v>388</v>
      </c>
      <c r="C63" s="119" t="s">
        <v>389</v>
      </c>
      <c r="D63" s="121">
        <f t="shared" si="43"/>
        <v>0</v>
      </c>
      <c r="E63" s="121">
        <f t="shared" si="44"/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 t="shared" si="45"/>
        <v>0</v>
      </c>
      <c r="M63" s="121">
        <f t="shared" si="46"/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 t="shared" si="47"/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 t="shared" si="48"/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f t="shared" si="49"/>
        <v>0</v>
      </c>
      <c r="AF63" s="121">
        <f t="shared" si="50"/>
        <v>0</v>
      </c>
      <c r="AG63" s="121">
        <f t="shared" si="51"/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 t="shared" si="52"/>
        <v>278962</v>
      </c>
      <c r="AO63" s="121">
        <f t="shared" si="53"/>
        <v>34041</v>
      </c>
      <c r="AP63" s="121">
        <v>28752</v>
      </c>
      <c r="AQ63" s="121">
        <v>0</v>
      </c>
      <c r="AR63" s="121">
        <v>5289</v>
      </c>
      <c r="AS63" s="121">
        <v>0</v>
      </c>
      <c r="AT63" s="121">
        <f t="shared" si="54"/>
        <v>166934</v>
      </c>
      <c r="AU63" s="121">
        <v>0</v>
      </c>
      <c r="AV63" s="121">
        <v>166934</v>
      </c>
      <c r="AW63" s="121">
        <v>0</v>
      </c>
      <c r="AX63" s="121">
        <v>0</v>
      </c>
      <c r="AY63" s="121">
        <f t="shared" si="55"/>
        <v>77987</v>
      </c>
      <c r="AZ63" s="121">
        <v>0</v>
      </c>
      <c r="BA63" s="121">
        <v>73999</v>
      </c>
      <c r="BB63" s="121">
        <v>3988</v>
      </c>
      <c r="BC63" s="121">
        <v>0</v>
      </c>
      <c r="BD63" s="121">
        <v>0</v>
      </c>
      <c r="BE63" s="121">
        <v>0</v>
      </c>
      <c r="BF63" s="121">
        <v>29624</v>
      </c>
      <c r="BG63" s="121">
        <f t="shared" si="56"/>
        <v>308586</v>
      </c>
      <c r="BH63" s="121">
        <f t="shared" si="57"/>
        <v>0</v>
      </c>
      <c r="BI63" s="121">
        <f t="shared" si="58"/>
        <v>0</v>
      </c>
      <c r="BJ63" s="121">
        <f t="shared" si="59"/>
        <v>0</v>
      </c>
      <c r="BK63" s="121">
        <f t="shared" si="60"/>
        <v>0</v>
      </c>
      <c r="BL63" s="121">
        <f t="shared" si="61"/>
        <v>0</v>
      </c>
      <c r="BM63" s="121">
        <f t="shared" si="62"/>
        <v>0</v>
      </c>
      <c r="BN63" s="121">
        <f t="shared" si="63"/>
        <v>0</v>
      </c>
      <c r="BO63" s="121">
        <f t="shared" si="64"/>
        <v>0</v>
      </c>
      <c r="BP63" s="121">
        <f t="shared" si="65"/>
        <v>278962</v>
      </c>
      <c r="BQ63" s="121">
        <f t="shared" si="66"/>
        <v>34041</v>
      </c>
      <c r="BR63" s="121">
        <f t="shared" si="67"/>
        <v>28752</v>
      </c>
      <c r="BS63" s="121">
        <f t="shared" si="68"/>
        <v>0</v>
      </c>
      <c r="BT63" s="121">
        <f t="shared" si="69"/>
        <v>5289</v>
      </c>
      <c r="BU63" s="121">
        <f t="shared" si="70"/>
        <v>0</v>
      </c>
      <c r="BV63" s="121">
        <f t="shared" si="71"/>
        <v>166934</v>
      </c>
      <c r="BW63" s="121">
        <f t="shared" si="72"/>
        <v>0</v>
      </c>
      <c r="BX63" s="121">
        <f t="shared" si="73"/>
        <v>166934</v>
      </c>
      <c r="BY63" s="121">
        <f t="shared" si="74"/>
        <v>0</v>
      </c>
      <c r="BZ63" s="121">
        <f t="shared" si="75"/>
        <v>0</v>
      </c>
      <c r="CA63" s="121">
        <f t="shared" si="76"/>
        <v>77987</v>
      </c>
      <c r="CB63" s="121">
        <f t="shared" si="77"/>
        <v>0</v>
      </c>
      <c r="CC63" s="121">
        <f t="shared" si="78"/>
        <v>73999</v>
      </c>
      <c r="CD63" s="121">
        <f t="shared" si="79"/>
        <v>3988</v>
      </c>
      <c r="CE63" s="121">
        <f t="shared" si="80"/>
        <v>0</v>
      </c>
      <c r="CF63" s="121">
        <f t="shared" si="81"/>
        <v>0</v>
      </c>
      <c r="CG63" s="121">
        <f t="shared" si="82"/>
        <v>0</v>
      </c>
      <c r="CH63" s="121">
        <f t="shared" si="83"/>
        <v>29624</v>
      </c>
      <c r="CI63" s="121">
        <f t="shared" si="84"/>
        <v>308586</v>
      </c>
    </row>
    <row r="64" spans="1:87" s="136" customFormat="1" ht="13.5" customHeight="1">
      <c r="A64" s="119" t="s">
        <v>25</v>
      </c>
      <c r="B64" s="120" t="s">
        <v>340</v>
      </c>
      <c r="C64" s="119" t="s">
        <v>341</v>
      </c>
      <c r="D64" s="121">
        <f t="shared" si="43"/>
        <v>52929</v>
      </c>
      <c r="E64" s="121">
        <f t="shared" si="44"/>
        <v>52929</v>
      </c>
      <c r="F64" s="121">
        <v>0</v>
      </c>
      <c r="G64" s="121">
        <v>52929</v>
      </c>
      <c r="H64" s="121">
        <v>0</v>
      </c>
      <c r="I64" s="121">
        <v>0</v>
      </c>
      <c r="J64" s="121">
        <v>0</v>
      </c>
      <c r="K64" s="121">
        <v>0</v>
      </c>
      <c r="L64" s="121">
        <f t="shared" si="45"/>
        <v>834052</v>
      </c>
      <c r="M64" s="121">
        <f t="shared" si="46"/>
        <v>83989</v>
      </c>
      <c r="N64" s="121">
        <v>57743</v>
      </c>
      <c r="O64" s="121">
        <v>0</v>
      </c>
      <c r="P64" s="121">
        <v>26246</v>
      </c>
      <c r="Q64" s="121">
        <v>0</v>
      </c>
      <c r="R64" s="121">
        <f t="shared" si="47"/>
        <v>369249</v>
      </c>
      <c r="S64" s="121">
        <v>0</v>
      </c>
      <c r="T64" s="121">
        <v>366615</v>
      </c>
      <c r="U64" s="121">
        <v>2634</v>
      </c>
      <c r="V64" s="121">
        <v>0</v>
      </c>
      <c r="W64" s="121">
        <f t="shared" si="48"/>
        <v>380814</v>
      </c>
      <c r="X64" s="121">
        <v>0</v>
      </c>
      <c r="Y64" s="121">
        <v>278729</v>
      </c>
      <c r="Z64" s="121">
        <v>102085</v>
      </c>
      <c r="AA64" s="121">
        <v>0</v>
      </c>
      <c r="AB64" s="121">
        <v>0</v>
      </c>
      <c r="AC64" s="121">
        <v>0</v>
      </c>
      <c r="AD64" s="121">
        <v>0</v>
      </c>
      <c r="AE64" s="121">
        <f t="shared" si="49"/>
        <v>886981</v>
      </c>
      <c r="AF64" s="121">
        <f t="shared" si="50"/>
        <v>0</v>
      </c>
      <c r="AG64" s="121">
        <f t="shared" si="51"/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 t="shared" si="52"/>
        <v>218068</v>
      </c>
      <c r="AO64" s="121">
        <f t="shared" si="53"/>
        <v>76988</v>
      </c>
      <c r="AP64" s="121">
        <v>38494</v>
      </c>
      <c r="AQ64" s="121">
        <v>0</v>
      </c>
      <c r="AR64" s="121">
        <v>25663</v>
      </c>
      <c r="AS64" s="121">
        <v>12831</v>
      </c>
      <c r="AT64" s="121">
        <f t="shared" si="54"/>
        <v>97491</v>
      </c>
      <c r="AU64" s="121">
        <v>0</v>
      </c>
      <c r="AV64" s="121">
        <v>97175</v>
      </c>
      <c r="AW64" s="121">
        <v>316</v>
      </c>
      <c r="AX64" s="121">
        <v>0</v>
      </c>
      <c r="AY64" s="121">
        <f t="shared" si="55"/>
        <v>43589</v>
      </c>
      <c r="AZ64" s="121">
        <v>0</v>
      </c>
      <c r="BA64" s="121">
        <v>43589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 t="shared" si="56"/>
        <v>218068</v>
      </c>
      <c r="BH64" s="121">
        <f t="shared" si="57"/>
        <v>52929</v>
      </c>
      <c r="BI64" s="121">
        <f t="shared" si="58"/>
        <v>52929</v>
      </c>
      <c r="BJ64" s="121">
        <f t="shared" si="59"/>
        <v>0</v>
      </c>
      <c r="BK64" s="121">
        <f t="shared" si="60"/>
        <v>52929</v>
      </c>
      <c r="BL64" s="121">
        <f t="shared" si="61"/>
        <v>0</v>
      </c>
      <c r="BM64" s="121">
        <f t="shared" si="62"/>
        <v>0</v>
      </c>
      <c r="BN64" s="121">
        <f t="shared" si="63"/>
        <v>0</v>
      </c>
      <c r="BO64" s="121">
        <f t="shared" si="64"/>
        <v>0</v>
      </c>
      <c r="BP64" s="121">
        <f t="shared" si="65"/>
        <v>1052120</v>
      </c>
      <c r="BQ64" s="121">
        <f t="shared" si="66"/>
        <v>160977</v>
      </c>
      <c r="BR64" s="121">
        <f t="shared" si="67"/>
        <v>96237</v>
      </c>
      <c r="BS64" s="121">
        <f t="shared" si="68"/>
        <v>0</v>
      </c>
      <c r="BT64" s="121">
        <f t="shared" si="69"/>
        <v>51909</v>
      </c>
      <c r="BU64" s="121">
        <f t="shared" si="70"/>
        <v>12831</v>
      </c>
      <c r="BV64" s="121">
        <f t="shared" si="71"/>
        <v>466740</v>
      </c>
      <c r="BW64" s="121">
        <f t="shared" si="72"/>
        <v>0</v>
      </c>
      <c r="BX64" s="121">
        <f t="shared" si="73"/>
        <v>463790</v>
      </c>
      <c r="BY64" s="121">
        <f t="shared" si="74"/>
        <v>2950</v>
      </c>
      <c r="BZ64" s="121">
        <f t="shared" si="75"/>
        <v>0</v>
      </c>
      <c r="CA64" s="121">
        <f t="shared" si="76"/>
        <v>424403</v>
      </c>
      <c r="CB64" s="121">
        <f t="shared" si="77"/>
        <v>0</v>
      </c>
      <c r="CC64" s="121">
        <f t="shared" si="78"/>
        <v>322318</v>
      </c>
      <c r="CD64" s="121">
        <f t="shared" si="79"/>
        <v>102085</v>
      </c>
      <c r="CE64" s="121">
        <f t="shared" si="80"/>
        <v>0</v>
      </c>
      <c r="CF64" s="121">
        <f t="shared" si="81"/>
        <v>0</v>
      </c>
      <c r="CG64" s="121">
        <f t="shared" si="82"/>
        <v>0</v>
      </c>
      <c r="CH64" s="121">
        <f t="shared" si="83"/>
        <v>0</v>
      </c>
      <c r="CI64" s="121">
        <f t="shared" si="84"/>
        <v>1105049</v>
      </c>
    </row>
    <row r="65" spans="1:87" s="136" customFormat="1" ht="13.5" customHeight="1">
      <c r="A65" s="119" t="s">
        <v>25</v>
      </c>
      <c r="B65" s="120" t="s">
        <v>366</v>
      </c>
      <c r="C65" s="119" t="s">
        <v>367</v>
      </c>
      <c r="D65" s="121">
        <f t="shared" si="43"/>
        <v>1367000</v>
      </c>
      <c r="E65" s="121">
        <f t="shared" si="44"/>
        <v>1367000</v>
      </c>
      <c r="F65" s="121">
        <v>0</v>
      </c>
      <c r="G65" s="121">
        <v>1367000</v>
      </c>
      <c r="H65" s="121">
        <v>0</v>
      </c>
      <c r="I65" s="121">
        <v>0</v>
      </c>
      <c r="J65" s="121">
        <v>0</v>
      </c>
      <c r="K65" s="121">
        <v>0</v>
      </c>
      <c r="L65" s="121">
        <f t="shared" si="45"/>
        <v>1044504</v>
      </c>
      <c r="M65" s="121">
        <f t="shared" si="46"/>
        <v>149587</v>
      </c>
      <c r="N65" s="121">
        <v>149587</v>
      </c>
      <c r="O65" s="121">
        <v>0</v>
      </c>
      <c r="P65" s="121">
        <v>0</v>
      </c>
      <c r="Q65" s="121">
        <v>0</v>
      </c>
      <c r="R65" s="121">
        <f t="shared" si="47"/>
        <v>458999</v>
      </c>
      <c r="S65" s="121">
        <v>0</v>
      </c>
      <c r="T65" s="121">
        <v>458999</v>
      </c>
      <c r="U65" s="121">
        <v>0</v>
      </c>
      <c r="V65" s="121">
        <v>0</v>
      </c>
      <c r="W65" s="121">
        <f t="shared" si="48"/>
        <v>435918</v>
      </c>
      <c r="X65" s="121">
        <v>0</v>
      </c>
      <c r="Y65" s="121">
        <v>341632</v>
      </c>
      <c r="Z65" s="121">
        <v>94286</v>
      </c>
      <c r="AA65" s="121">
        <v>0</v>
      </c>
      <c r="AB65" s="121">
        <v>0</v>
      </c>
      <c r="AC65" s="121">
        <v>0</v>
      </c>
      <c r="AD65" s="121">
        <v>144094</v>
      </c>
      <c r="AE65" s="121">
        <f t="shared" si="49"/>
        <v>2555598</v>
      </c>
      <c r="AF65" s="121">
        <f t="shared" si="50"/>
        <v>0</v>
      </c>
      <c r="AG65" s="121">
        <f t="shared" si="51"/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 t="shared" si="52"/>
        <v>0</v>
      </c>
      <c r="AO65" s="121">
        <f t="shared" si="53"/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 t="shared" si="54"/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 t="shared" si="55"/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 t="shared" si="56"/>
        <v>0</v>
      </c>
      <c r="BH65" s="121">
        <f t="shared" si="57"/>
        <v>1367000</v>
      </c>
      <c r="BI65" s="121">
        <f t="shared" si="58"/>
        <v>1367000</v>
      </c>
      <c r="BJ65" s="121">
        <f t="shared" si="59"/>
        <v>0</v>
      </c>
      <c r="BK65" s="121">
        <f t="shared" si="60"/>
        <v>1367000</v>
      </c>
      <c r="BL65" s="121">
        <f t="shared" si="61"/>
        <v>0</v>
      </c>
      <c r="BM65" s="121">
        <f t="shared" si="62"/>
        <v>0</v>
      </c>
      <c r="BN65" s="121">
        <f t="shared" si="63"/>
        <v>0</v>
      </c>
      <c r="BO65" s="121">
        <f t="shared" si="64"/>
        <v>0</v>
      </c>
      <c r="BP65" s="121">
        <f t="shared" si="65"/>
        <v>1044504</v>
      </c>
      <c r="BQ65" s="121">
        <f t="shared" si="66"/>
        <v>149587</v>
      </c>
      <c r="BR65" s="121">
        <f t="shared" si="67"/>
        <v>149587</v>
      </c>
      <c r="BS65" s="121">
        <f t="shared" si="68"/>
        <v>0</v>
      </c>
      <c r="BT65" s="121">
        <f t="shared" si="69"/>
        <v>0</v>
      </c>
      <c r="BU65" s="121">
        <f t="shared" si="70"/>
        <v>0</v>
      </c>
      <c r="BV65" s="121">
        <f t="shared" si="71"/>
        <v>458999</v>
      </c>
      <c r="BW65" s="121">
        <f t="shared" si="72"/>
        <v>0</v>
      </c>
      <c r="BX65" s="121">
        <f t="shared" si="73"/>
        <v>458999</v>
      </c>
      <c r="BY65" s="121">
        <f t="shared" si="74"/>
        <v>0</v>
      </c>
      <c r="BZ65" s="121">
        <f t="shared" si="75"/>
        <v>0</v>
      </c>
      <c r="CA65" s="121">
        <f t="shared" si="76"/>
        <v>435918</v>
      </c>
      <c r="CB65" s="121">
        <f t="shared" si="77"/>
        <v>0</v>
      </c>
      <c r="CC65" s="121">
        <f t="shared" si="78"/>
        <v>341632</v>
      </c>
      <c r="CD65" s="121">
        <f t="shared" si="79"/>
        <v>94286</v>
      </c>
      <c r="CE65" s="121">
        <f t="shared" si="80"/>
        <v>0</v>
      </c>
      <c r="CF65" s="121">
        <f t="shared" si="81"/>
        <v>0</v>
      </c>
      <c r="CG65" s="121">
        <f t="shared" si="82"/>
        <v>0</v>
      </c>
      <c r="CH65" s="121">
        <f t="shared" si="83"/>
        <v>144094</v>
      </c>
      <c r="CI65" s="121">
        <f t="shared" si="84"/>
        <v>2555598</v>
      </c>
    </row>
    <row r="66" spans="1:87" s="136" customFormat="1" ht="13.5" customHeight="1">
      <c r="A66" s="119" t="s">
        <v>25</v>
      </c>
      <c r="B66" s="120" t="s">
        <v>386</v>
      </c>
      <c r="C66" s="119" t="s">
        <v>387</v>
      </c>
      <c r="D66" s="121">
        <f t="shared" si="43"/>
        <v>0</v>
      </c>
      <c r="E66" s="121">
        <f t="shared" si="44"/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 t="shared" si="45"/>
        <v>1029862</v>
      </c>
      <c r="M66" s="121">
        <f t="shared" si="46"/>
        <v>28601</v>
      </c>
      <c r="N66" s="121">
        <v>28601</v>
      </c>
      <c r="O66" s="121">
        <v>0</v>
      </c>
      <c r="P66" s="121">
        <v>0</v>
      </c>
      <c r="Q66" s="121">
        <v>0</v>
      </c>
      <c r="R66" s="121">
        <f t="shared" si="47"/>
        <v>584942</v>
      </c>
      <c r="S66" s="121">
        <v>0</v>
      </c>
      <c r="T66" s="121">
        <v>584798</v>
      </c>
      <c r="U66" s="121">
        <v>144</v>
      </c>
      <c r="V66" s="121">
        <v>0</v>
      </c>
      <c r="W66" s="121">
        <f t="shared" si="48"/>
        <v>416319</v>
      </c>
      <c r="X66" s="121">
        <v>0</v>
      </c>
      <c r="Y66" s="121">
        <v>347669</v>
      </c>
      <c r="Z66" s="121">
        <v>68650</v>
      </c>
      <c r="AA66" s="121">
        <v>0</v>
      </c>
      <c r="AB66" s="121">
        <v>0</v>
      </c>
      <c r="AC66" s="121">
        <v>0</v>
      </c>
      <c r="AD66" s="121">
        <v>121229</v>
      </c>
      <c r="AE66" s="121">
        <f t="shared" si="49"/>
        <v>1151091</v>
      </c>
      <c r="AF66" s="121">
        <f t="shared" si="50"/>
        <v>0</v>
      </c>
      <c r="AG66" s="121">
        <f t="shared" si="51"/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 t="shared" si="52"/>
        <v>0</v>
      </c>
      <c r="AO66" s="121">
        <f t="shared" si="53"/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 t="shared" si="54"/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 t="shared" si="55"/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 t="shared" si="56"/>
        <v>0</v>
      </c>
      <c r="BH66" s="121">
        <f t="shared" si="57"/>
        <v>0</v>
      </c>
      <c r="BI66" s="121">
        <f t="shared" si="58"/>
        <v>0</v>
      </c>
      <c r="BJ66" s="121">
        <f t="shared" si="59"/>
        <v>0</v>
      </c>
      <c r="BK66" s="121">
        <f t="shared" si="60"/>
        <v>0</v>
      </c>
      <c r="BL66" s="121">
        <f t="shared" si="61"/>
        <v>0</v>
      </c>
      <c r="BM66" s="121">
        <f t="shared" si="62"/>
        <v>0</v>
      </c>
      <c r="BN66" s="121">
        <f t="shared" si="63"/>
        <v>0</v>
      </c>
      <c r="BO66" s="121">
        <f t="shared" si="64"/>
        <v>0</v>
      </c>
      <c r="BP66" s="121">
        <f t="shared" si="65"/>
        <v>1029862</v>
      </c>
      <c r="BQ66" s="121">
        <f t="shared" si="66"/>
        <v>28601</v>
      </c>
      <c r="BR66" s="121">
        <f t="shared" si="67"/>
        <v>28601</v>
      </c>
      <c r="BS66" s="121">
        <f t="shared" si="68"/>
        <v>0</v>
      </c>
      <c r="BT66" s="121">
        <f t="shared" si="69"/>
        <v>0</v>
      </c>
      <c r="BU66" s="121">
        <f t="shared" si="70"/>
        <v>0</v>
      </c>
      <c r="BV66" s="121">
        <f t="shared" si="71"/>
        <v>584942</v>
      </c>
      <c r="BW66" s="121">
        <f t="shared" si="72"/>
        <v>0</v>
      </c>
      <c r="BX66" s="121">
        <f t="shared" si="73"/>
        <v>584798</v>
      </c>
      <c r="BY66" s="121">
        <f t="shared" si="74"/>
        <v>144</v>
      </c>
      <c r="BZ66" s="121">
        <f t="shared" si="75"/>
        <v>0</v>
      </c>
      <c r="CA66" s="121">
        <f t="shared" si="76"/>
        <v>416319</v>
      </c>
      <c r="CB66" s="121">
        <f t="shared" si="77"/>
        <v>0</v>
      </c>
      <c r="CC66" s="121">
        <f t="shared" si="78"/>
        <v>347669</v>
      </c>
      <c r="CD66" s="121">
        <f t="shared" si="79"/>
        <v>68650</v>
      </c>
      <c r="CE66" s="121">
        <f t="shared" si="80"/>
        <v>0</v>
      </c>
      <c r="CF66" s="121">
        <f t="shared" si="81"/>
        <v>0</v>
      </c>
      <c r="CG66" s="121">
        <f t="shared" si="82"/>
        <v>0</v>
      </c>
      <c r="CH66" s="121">
        <f t="shared" si="83"/>
        <v>121229</v>
      </c>
      <c r="CI66" s="121">
        <f t="shared" si="84"/>
        <v>1151091</v>
      </c>
    </row>
    <row r="67" spans="1:87" s="136" customFormat="1" ht="13.5" customHeight="1">
      <c r="A67" s="119" t="s">
        <v>25</v>
      </c>
      <c r="B67" s="120" t="s">
        <v>396</v>
      </c>
      <c r="C67" s="119" t="s">
        <v>397</v>
      </c>
      <c r="D67" s="121">
        <f t="shared" si="43"/>
        <v>0</v>
      </c>
      <c r="E67" s="121">
        <f t="shared" si="44"/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 t="shared" si="45"/>
        <v>0</v>
      </c>
      <c r="M67" s="121">
        <f t="shared" si="46"/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 t="shared" si="47"/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 t="shared" si="48"/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f t="shared" si="49"/>
        <v>0</v>
      </c>
      <c r="AF67" s="121">
        <f t="shared" si="50"/>
        <v>0</v>
      </c>
      <c r="AG67" s="121">
        <f t="shared" si="51"/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 t="shared" si="52"/>
        <v>135867</v>
      </c>
      <c r="AO67" s="121">
        <f t="shared" si="53"/>
        <v>7599</v>
      </c>
      <c r="AP67" s="121">
        <v>0</v>
      </c>
      <c r="AQ67" s="121">
        <v>0</v>
      </c>
      <c r="AR67" s="121">
        <v>7599</v>
      </c>
      <c r="AS67" s="121">
        <v>0</v>
      </c>
      <c r="AT67" s="121">
        <f t="shared" si="54"/>
        <v>79715</v>
      </c>
      <c r="AU67" s="121">
        <v>0</v>
      </c>
      <c r="AV67" s="121">
        <v>79715</v>
      </c>
      <c r="AW67" s="121">
        <v>0</v>
      </c>
      <c r="AX67" s="121">
        <v>0</v>
      </c>
      <c r="AY67" s="121">
        <f t="shared" si="55"/>
        <v>48553</v>
      </c>
      <c r="AZ67" s="121">
        <v>0</v>
      </c>
      <c r="BA67" s="121">
        <v>48553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f t="shared" si="56"/>
        <v>135867</v>
      </c>
      <c r="BH67" s="121">
        <f t="shared" si="57"/>
        <v>0</v>
      </c>
      <c r="BI67" s="121">
        <f t="shared" si="58"/>
        <v>0</v>
      </c>
      <c r="BJ67" s="121">
        <f t="shared" si="59"/>
        <v>0</v>
      </c>
      <c r="BK67" s="121">
        <f t="shared" si="60"/>
        <v>0</v>
      </c>
      <c r="BL67" s="121">
        <f t="shared" si="61"/>
        <v>0</v>
      </c>
      <c r="BM67" s="121">
        <f t="shared" si="62"/>
        <v>0</v>
      </c>
      <c r="BN67" s="121">
        <f t="shared" si="63"/>
        <v>0</v>
      </c>
      <c r="BO67" s="121">
        <f t="shared" si="64"/>
        <v>0</v>
      </c>
      <c r="BP67" s="121">
        <f t="shared" si="65"/>
        <v>135867</v>
      </c>
      <c r="BQ67" s="121">
        <f t="shared" si="66"/>
        <v>7599</v>
      </c>
      <c r="BR67" s="121">
        <f t="shared" si="67"/>
        <v>0</v>
      </c>
      <c r="BS67" s="121">
        <f t="shared" si="68"/>
        <v>0</v>
      </c>
      <c r="BT67" s="121">
        <f t="shared" si="69"/>
        <v>7599</v>
      </c>
      <c r="BU67" s="121">
        <f t="shared" si="70"/>
        <v>0</v>
      </c>
      <c r="BV67" s="121">
        <f t="shared" si="71"/>
        <v>79715</v>
      </c>
      <c r="BW67" s="121">
        <f t="shared" si="72"/>
        <v>0</v>
      </c>
      <c r="BX67" s="121">
        <f t="shared" si="73"/>
        <v>79715</v>
      </c>
      <c r="BY67" s="121">
        <f t="shared" si="74"/>
        <v>0</v>
      </c>
      <c r="BZ67" s="121">
        <f t="shared" si="75"/>
        <v>0</v>
      </c>
      <c r="CA67" s="121">
        <f t="shared" si="76"/>
        <v>48553</v>
      </c>
      <c r="CB67" s="121">
        <f t="shared" si="77"/>
        <v>0</v>
      </c>
      <c r="CC67" s="121">
        <f t="shared" si="78"/>
        <v>48553</v>
      </c>
      <c r="CD67" s="121">
        <f t="shared" si="79"/>
        <v>0</v>
      </c>
      <c r="CE67" s="121">
        <f t="shared" si="80"/>
        <v>0</v>
      </c>
      <c r="CF67" s="121">
        <f t="shared" si="81"/>
        <v>0</v>
      </c>
      <c r="CG67" s="121">
        <f t="shared" si="82"/>
        <v>0</v>
      </c>
      <c r="CH67" s="121">
        <f t="shared" si="83"/>
        <v>0</v>
      </c>
      <c r="CI67" s="121">
        <f t="shared" si="84"/>
        <v>135867</v>
      </c>
    </row>
    <row r="68" spans="1:87" s="136" customFormat="1" ht="13.5" customHeight="1">
      <c r="A68" s="119" t="s">
        <v>25</v>
      </c>
      <c r="B68" s="120" t="s">
        <v>424</v>
      </c>
      <c r="C68" s="119" t="s">
        <v>425</v>
      </c>
      <c r="D68" s="121">
        <f t="shared" si="43"/>
        <v>0</v>
      </c>
      <c r="E68" s="121">
        <f t="shared" si="44"/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 t="shared" si="45"/>
        <v>44519</v>
      </c>
      <c r="M68" s="121">
        <f t="shared" si="46"/>
        <v>36293</v>
      </c>
      <c r="N68" s="121">
        <v>36293</v>
      </c>
      <c r="O68" s="121">
        <v>0</v>
      </c>
      <c r="P68" s="121">
        <v>0</v>
      </c>
      <c r="Q68" s="121">
        <v>0</v>
      </c>
      <c r="R68" s="121">
        <f t="shared" si="47"/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 t="shared" si="48"/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21">
        <v>8226</v>
      </c>
      <c r="AD68" s="121">
        <v>3040</v>
      </c>
      <c r="AE68" s="121">
        <f t="shared" si="49"/>
        <v>47559</v>
      </c>
      <c r="AF68" s="121">
        <f t="shared" si="50"/>
        <v>0</v>
      </c>
      <c r="AG68" s="121">
        <f t="shared" si="51"/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 t="shared" si="52"/>
        <v>188611</v>
      </c>
      <c r="AO68" s="121">
        <f t="shared" si="53"/>
        <v>55313</v>
      </c>
      <c r="AP68" s="121">
        <v>8250</v>
      </c>
      <c r="AQ68" s="121">
        <v>0</v>
      </c>
      <c r="AR68" s="121">
        <v>47063</v>
      </c>
      <c r="AS68" s="121">
        <v>0</v>
      </c>
      <c r="AT68" s="121">
        <f t="shared" si="54"/>
        <v>124695</v>
      </c>
      <c r="AU68" s="121">
        <v>0</v>
      </c>
      <c r="AV68" s="121">
        <v>123979</v>
      </c>
      <c r="AW68" s="121">
        <v>716</v>
      </c>
      <c r="AX68" s="121">
        <v>0</v>
      </c>
      <c r="AY68" s="121">
        <f t="shared" si="55"/>
        <v>8603</v>
      </c>
      <c r="AZ68" s="121">
        <v>0</v>
      </c>
      <c r="BA68" s="121">
        <v>7668</v>
      </c>
      <c r="BB68" s="121">
        <v>935</v>
      </c>
      <c r="BC68" s="121">
        <v>0</v>
      </c>
      <c r="BD68" s="121">
        <v>0</v>
      </c>
      <c r="BE68" s="121">
        <v>0</v>
      </c>
      <c r="BF68" s="121">
        <v>28342</v>
      </c>
      <c r="BG68" s="121">
        <f t="shared" si="56"/>
        <v>216953</v>
      </c>
      <c r="BH68" s="121">
        <f t="shared" si="57"/>
        <v>0</v>
      </c>
      <c r="BI68" s="121">
        <f t="shared" si="58"/>
        <v>0</v>
      </c>
      <c r="BJ68" s="121">
        <f t="shared" si="59"/>
        <v>0</v>
      </c>
      <c r="BK68" s="121">
        <f t="shared" si="60"/>
        <v>0</v>
      </c>
      <c r="BL68" s="121">
        <f t="shared" si="61"/>
        <v>0</v>
      </c>
      <c r="BM68" s="121">
        <f t="shared" si="62"/>
        <v>0</v>
      </c>
      <c r="BN68" s="121">
        <f t="shared" si="63"/>
        <v>0</v>
      </c>
      <c r="BO68" s="121">
        <f t="shared" si="64"/>
        <v>0</v>
      </c>
      <c r="BP68" s="121">
        <f t="shared" si="65"/>
        <v>233130</v>
      </c>
      <c r="BQ68" s="121">
        <f t="shared" si="66"/>
        <v>91606</v>
      </c>
      <c r="BR68" s="121">
        <f t="shared" si="67"/>
        <v>44543</v>
      </c>
      <c r="BS68" s="121">
        <f t="shared" si="68"/>
        <v>0</v>
      </c>
      <c r="BT68" s="121">
        <f t="shared" si="69"/>
        <v>47063</v>
      </c>
      <c r="BU68" s="121">
        <f t="shared" si="70"/>
        <v>0</v>
      </c>
      <c r="BV68" s="121">
        <f t="shared" si="71"/>
        <v>124695</v>
      </c>
      <c r="BW68" s="121">
        <f t="shared" si="72"/>
        <v>0</v>
      </c>
      <c r="BX68" s="121">
        <f t="shared" si="73"/>
        <v>123979</v>
      </c>
      <c r="BY68" s="121">
        <f t="shared" si="74"/>
        <v>716</v>
      </c>
      <c r="BZ68" s="121">
        <f t="shared" si="75"/>
        <v>0</v>
      </c>
      <c r="CA68" s="121">
        <f t="shared" si="76"/>
        <v>8603</v>
      </c>
      <c r="CB68" s="121">
        <f t="shared" si="77"/>
        <v>0</v>
      </c>
      <c r="CC68" s="121">
        <f t="shared" si="78"/>
        <v>7668</v>
      </c>
      <c r="CD68" s="121">
        <f t="shared" si="79"/>
        <v>935</v>
      </c>
      <c r="CE68" s="121">
        <f t="shared" si="80"/>
        <v>0</v>
      </c>
      <c r="CF68" s="121">
        <f t="shared" si="81"/>
        <v>0</v>
      </c>
      <c r="CG68" s="121">
        <f t="shared" si="82"/>
        <v>8226</v>
      </c>
      <c r="CH68" s="121">
        <f t="shared" si="83"/>
        <v>31382</v>
      </c>
      <c r="CI68" s="121">
        <f t="shared" si="84"/>
        <v>264512</v>
      </c>
    </row>
    <row r="69" spans="1:87" s="136" customFormat="1" ht="13.5" customHeight="1">
      <c r="A69" s="119" t="s">
        <v>25</v>
      </c>
      <c r="B69" s="120" t="s">
        <v>356</v>
      </c>
      <c r="C69" s="119" t="s">
        <v>357</v>
      </c>
      <c r="D69" s="121">
        <f t="shared" si="43"/>
        <v>0</v>
      </c>
      <c r="E69" s="121">
        <f t="shared" si="44"/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 t="shared" si="45"/>
        <v>868289</v>
      </c>
      <c r="M69" s="121">
        <f t="shared" si="46"/>
        <v>246677</v>
      </c>
      <c r="N69" s="121">
        <v>67458</v>
      </c>
      <c r="O69" s="121">
        <v>0</v>
      </c>
      <c r="P69" s="121">
        <v>179219</v>
      </c>
      <c r="Q69" s="121">
        <v>0</v>
      </c>
      <c r="R69" s="121">
        <f t="shared" si="47"/>
        <v>471686</v>
      </c>
      <c r="S69" s="121">
        <v>0</v>
      </c>
      <c r="T69" s="121">
        <v>443757</v>
      </c>
      <c r="U69" s="121">
        <v>27929</v>
      </c>
      <c r="V69" s="121">
        <v>0</v>
      </c>
      <c r="W69" s="121">
        <f t="shared" si="48"/>
        <v>149926</v>
      </c>
      <c r="X69" s="121">
        <v>0</v>
      </c>
      <c r="Y69" s="121">
        <v>28771</v>
      </c>
      <c r="Z69" s="121">
        <v>121155</v>
      </c>
      <c r="AA69" s="121">
        <v>0</v>
      </c>
      <c r="AB69" s="121">
        <v>0</v>
      </c>
      <c r="AC69" s="121">
        <v>0</v>
      </c>
      <c r="AD69" s="121">
        <v>134963</v>
      </c>
      <c r="AE69" s="121">
        <f t="shared" si="49"/>
        <v>1003252</v>
      </c>
      <c r="AF69" s="121">
        <f t="shared" si="50"/>
        <v>0</v>
      </c>
      <c r="AG69" s="121">
        <f t="shared" si="51"/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 t="shared" si="52"/>
        <v>0</v>
      </c>
      <c r="AO69" s="121">
        <f t="shared" si="53"/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 t="shared" si="54"/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 t="shared" si="55"/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f t="shared" si="56"/>
        <v>0</v>
      </c>
      <c r="BH69" s="121">
        <f t="shared" si="57"/>
        <v>0</v>
      </c>
      <c r="BI69" s="121">
        <f t="shared" si="58"/>
        <v>0</v>
      </c>
      <c r="BJ69" s="121">
        <f t="shared" si="59"/>
        <v>0</v>
      </c>
      <c r="BK69" s="121">
        <f t="shared" si="60"/>
        <v>0</v>
      </c>
      <c r="BL69" s="121">
        <f t="shared" si="61"/>
        <v>0</v>
      </c>
      <c r="BM69" s="121">
        <f t="shared" si="62"/>
        <v>0</v>
      </c>
      <c r="BN69" s="121">
        <f t="shared" si="63"/>
        <v>0</v>
      </c>
      <c r="BO69" s="121">
        <f t="shared" si="64"/>
        <v>0</v>
      </c>
      <c r="BP69" s="121">
        <f t="shared" si="65"/>
        <v>868289</v>
      </c>
      <c r="BQ69" s="121">
        <f t="shared" si="66"/>
        <v>246677</v>
      </c>
      <c r="BR69" s="121">
        <f t="shared" si="67"/>
        <v>67458</v>
      </c>
      <c r="BS69" s="121">
        <f t="shared" si="68"/>
        <v>0</v>
      </c>
      <c r="BT69" s="121">
        <f t="shared" si="69"/>
        <v>179219</v>
      </c>
      <c r="BU69" s="121">
        <f t="shared" si="70"/>
        <v>0</v>
      </c>
      <c r="BV69" s="121">
        <f t="shared" si="71"/>
        <v>471686</v>
      </c>
      <c r="BW69" s="121">
        <f t="shared" si="72"/>
        <v>0</v>
      </c>
      <c r="BX69" s="121">
        <f t="shared" si="73"/>
        <v>443757</v>
      </c>
      <c r="BY69" s="121">
        <f t="shared" si="74"/>
        <v>27929</v>
      </c>
      <c r="BZ69" s="121">
        <f t="shared" si="75"/>
        <v>0</v>
      </c>
      <c r="CA69" s="121">
        <f t="shared" si="76"/>
        <v>149926</v>
      </c>
      <c r="CB69" s="121">
        <f t="shared" si="77"/>
        <v>0</v>
      </c>
      <c r="CC69" s="121">
        <f t="shared" si="78"/>
        <v>28771</v>
      </c>
      <c r="CD69" s="121">
        <f t="shared" si="79"/>
        <v>121155</v>
      </c>
      <c r="CE69" s="121">
        <f t="shared" si="80"/>
        <v>0</v>
      </c>
      <c r="CF69" s="121">
        <f t="shared" si="81"/>
        <v>0</v>
      </c>
      <c r="CG69" s="121">
        <f t="shared" si="82"/>
        <v>0</v>
      </c>
      <c r="CH69" s="121">
        <f t="shared" si="83"/>
        <v>134963</v>
      </c>
      <c r="CI69" s="121">
        <f t="shared" si="84"/>
        <v>1003252</v>
      </c>
    </row>
    <row r="70" spans="1:87" s="136" customFormat="1" ht="13.5" customHeight="1">
      <c r="A70" s="119" t="s">
        <v>25</v>
      </c>
      <c r="B70" s="120" t="s">
        <v>334</v>
      </c>
      <c r="C70" s="119" t="s">
        <v>335</v>
      </c>
      <c r="D70" s="121">
        <f t="shared" si="43"/>
        <v>537357</v>
      </c>
      <c r="E70" s="121">
        <f t="shared" si="44"/>
        <v>537357</v>
      </c>
      <c r="F70" s="121">
        <v>0</v>
      </c>
      <c r="G70" s="121">
        <v>537357</v>
      </c>
      <c r="H70" s="121">
        <v>0</v>
      </c>
      <c r="I70" s="121">
        <v>0</v>
      </c>
      <c r="J70" s="121">
        <v>0</v>
      </c>
      <c r="K70" s="121">
        <v>0</v>
      </c>
      <c r="L70" s="121">
        <f t="shared" si="45"/>
        <v>1391301</v>
      </c>
      <c r="M70" s="121">
        <f t="shared" si="46"/>
        <v>179282</v>
      </c>
      <c r="N70" s="121">
        <v>179282</v>
      </c>
      <c r="O70" s="121">
        <v>0</v>
      </c>
      <c r="P70" s="121">
        <v>0</v>
      </c>
      <c r="Q70" s="121">
        <v>0</v>
      </c>
      <c r="R70" s="121">
        <f t="shared" si="47"/>
        <v>375123</v>
      </c>
      <c r="S70" s="121">
        <v>0</v>
      </c>
      <c r="T70" s="121">
        <v>250921</v>
      </c>
      <c r="U70" s="121">
        <v>124202</v>
      </c>
      <c r="V70" s="121">
        <v>0</v>
      </c>
      <c r="W70" s="121">
        <f t="shared" si="48"/>
        <v>836896</v>
      </c>
      <c r="X70" s="121">
        <v>0</v>
      </c>
      <c r="Y70" s="121">
        <v>570230</v>
      </c>
      <c r="Z70" s="121">
        <v>266666</v>
      </c>
      <c r="AA70" s="121">
        <v>0</v>
      </c>
      <c r="AB70" s="121">
        <v>0</v>
      </c>
      <c r="AC70" s="121">
        <v>0</v>
      </c>
      <c r="AD70" s="121">
        <v>217353</v>
      </c>
      <c r="AE70" s="121">
        <f t="shared" si="49"/>
        <v>2146011</v>
      </c>
      <c r="AF70" s="121">
        <f t="shared" si="50"/>
        <v>102200</v>
      </c>
      <c r="AG70" s="121">
        <f t="shared" si="51"/>
        <v>102200</v>
      </c>
      <c r="AH70" s="121">
        <v>0</v>
      </c>
      <c r="AI70" s="121">
        <v>102200</v>
      </c>
      <c r="AJ70" s="121">
        <v>0</v>
      </c>
      <c r="AK70" s="121">
        <v>0</v>
      </c>
      <c r="AL70" s="121">
        <v>0</v>
      </c>
      <c r="AM70" s="121">
        <v>0</v>
      </c>
      <c r="AN70" s="121">
        <f t="shared" si="52"/>
        <v>351929</v>
      </c>
      <c r="AO70" s="121">
        <f t="shared" si="53"/>
        <v>79014</v>
      </c>
      <c r="AP70" s="121">
        <v>79014</v>
      </c>
      <c r="AQ70" s="121">
        <v>0</v>
      </c>
      <c r="AR70" s="121">
        <v>0</v>
      </c>
      <c r="AS70" s="121">
        <v>0</v>
      </c>
      <c r="AT70" s="121">
        <f t="shared" si="54"/>
        <v>232157</v>
      </c>
      <c r="AU70" s="121">
        <v>0</v>
      </c>
      <c r="AV70" s="121">
        <v>232157</v>
      </c>
      <c r="AW70" s="121">
        <v>0</v>
      </c>
      <c r="AX70" s="121">
        <v>0</v>
      </c>
      <c r="AY70" s="121">
        <f t="shared" si="55"/>
        <v>40758</v>
      </c>
      <c r="AZ70" s="121">
        <v>0</v>
      </c>
      <c r="BA70" s="121">
        <v>25825</v>
      </c>
      <c r="BB70" s="121">
        <v>14933</v>
      </c>
      <c r="BC70" s="121">
        <v>0</v>
      </c>
      <c r="BD70" s="121">
        <v>0</v>
      </c>
      <c r="BE70" s="121">
        <v>0</v>
      </c>
      <c r="BF70" s="121">
        <v>0</v>
      </c>
      <c r="BG70" s="121">
        <f t="shared" si="56"/>
        <v>454129</v>
      </c>
      <c r="BH70" s="121">
        <f t="shared" si="57"/>
        <v>639557</v>
      </c>
      <c r="BI70" s="121">
        <f t="shared" si="58"/>
        <v>639557</v>
      </c>
      <c r="BJ70" s="121">
        <f t="shared" si="59"/>
        <v>0</v>
      </c>
      <c r="BK70" s="121">
        <f t="shared" si="60"/>
        <v>639557</v>
      </c>
      <c r="BL70" s="121">
        <f t="shared" si="61"/>
        <v>0</v>
      </c>
      <c r="BM70" s="121">
        <f t="shared" si="62"/>
        <v>0</v>
      </c>
      <c r="BN70" s="121">
        <f t="shared" si="63"/>
        <v>0</v>
      </c>
      <c r="BO70" s="121">
        <f t="shared" si="64"/>
        <v>0</v>
      </c>
      <c r="BP70" s="121">
        <f t="shared" si="65"/>
        <v>1743230</v>
      </c>
      <c r="BQ70" s="121">
        <f t="shared" si="66"/>
        <v>258296</v>
      </c>
      <c r="BR70" s="121">
        <f t="shared" si="67"/>
        <v>258296</v>
      </c>
      <c r="BS70" s="121">
        <f t="shared" si="68"/>
        <v>0</v>
      </c>
      <c r="BT70" s="121">
        <f t="shared" si="69"/>
        <v>0</v>
      </c>
      <c r="BU70" s="121">
        <f t="shared" si="70"/>
        <v>0</v>
      </c>
      <c r="BV70" s="121">
        <f t="shared" si="71"/>
        <v>607280</v>
      </c>
      <c r="BW70" s="121">
        <f t="shared" si="72"/>
        <v>0</v>
      </c>
      <c r="BX70" s="121">
        <f t="shared" si="73"/>
        <v>483078</v>
      </c>
      <c r="BY70" s="121">
        <f t="shared" si="74"/>
        <v>124202</v>
      </c>
      <c r="BZ70" s="121">
        <f t="shared" si="75"/>
        <v>0</v>
      </c>
      <c r="CA70" s="121">
        <f t="shared" si="76"/>
        <v>877654</v>
      </c>
      <c r="CB70" s="121">
        <f t="shared" si="77"/>
        <v>0</v>
      </c>
      <c r="CC70" s="121">
        <f t="shared" si="78"/>
        <v>596055</v>
      </c>
      <c r="CD70" s="121">
        <f t="shared" si="79"/>
        <v>281599</v>
      </c>
      <c r="CE70" s="121">
        <f t="shared" si="80"/>
        <v>0</v>
      </c>
      <c r="CF70" s="121">
        <f t="shared" si="81"/>
        <v>0</v>
      </c>
      <c r="CG70" s="121">
        <f t="shared" si="82"/>
        <v>0</v>
      </c>
      <c r="CH70" s="121">
        <f t="shared" si="83"/>
        <v>217353</v>
      </c>
      <c r="CI70" s="121">
        <f t="shared" si="84"/>
        <v>2600140</v>
      </c>
    </row>
    <row r="71" spans="1:87" s="136" customFormat="1" ht="13.5" customHeight="1">
      <c r="A71" s="119" t="s">
        <v>25</v>
      </c>
      <c r="B71" s="120" t="s">
        <v>392</v>
      </c>
      <c r="C71" s="119" t="s">
        <v>393</v>
      </c>
      <c r="D71" s="121">
        <f aca="true" t="shared" si="85" ref="D71:D80">+SUM(E71,J71)</f>
        <v>61009</v>
      </c>
      <c r="E71" s="121">
        <f aca="true" t="shared" si="86" ref="E71:E80">+SUM(F71:I71)</f>
        <v>17753</v>
      </c>
      <c r="F71" s="121">
        <v>0</v>
      </c>
      <c r="G71" s="121">
        <v>0</v>
      </c>
      <c r="H71" s="121">
        <v>17753</v>
      </c>
      <c r="I71" s="121">
        <v>0</v>
      </c>
      <c r="J71" s="121">
        <v>43256</v>
      </c>
      <c r="K71" s="121">
        <v>0</v>
      </c>
      <c r="L71" s="121">
        <f aca="true" t="shared" si="87" ref="L71:L80">+SUM(M71,R71,V71,W71,AC71)</f>
        <v>1009804</v>
      </c>
      <c r="M71" s="121">
        <f aca="true" t="shared" si="88" ref="M71:M80">+SUM(N71:Q71)</f>
        <v>332965</v>
      </c>
      <c r="N71" s="121">
        <v>326419</v>
      </c>
      <c r="O71" s="121">
        <v>0</v>
      </c>
      <c r="P71" s="121">
        <v>6546</v>
      </c>
      <c r="Q71" s="121">
        <v>0</v>
      </c>
      <c r="R71" s="121">
        <f aca="true" t="shared" si="89" ref="R71:R80">+SUM(S71:U71)</f>
        <v>283450</v>
      </c>
      <c r="S71" s="121">
        <v>0</v>
      </c>
      <c r="T71" s="121">
        <v>269712</v>
      </c>
      <c r="U71" s="121">
        <v>13738</v>
      </c>
      <c r="V71" s="121">
        <v>0</v>
      </c>
      <c r="W71" s="121">
        <f aca="true" t="shared" si="90" ref="W71:W80">+SUM(X71:AA71)</f>
        <v>393389</v>
      </c>
      <c r="X71" s="121">
        <v>15007</v>
      </c>
      <c r="Y71" s="121">
        <v>279797</v>
      </c>
      <c r="Z71" s="121">
        <v>55642</v>
      </c>
      <c r="AA71" s="121">
        <v>42943</v>
      </c>
      <c r="AB71" s="121">
        <v>0</v>
      </c>
      <c r="AC71" s="121">
        <v>0</v>
      </c>
      <c r="AD71" s="121">
        <v>281994</v>
      </c>
      <c r="AE71" s="121">
        <f aca="true" t="shared" si="91" ref="AE71:AE80">+SUM(D71,L71,AD71)</f>
        <v>1352807</v>
      </c>
      <c r="AF71" s="121">
        <f aca="true" t="shared" si="92" ref="AF71:AF80">+SUM(AG71,AL71)</f>
        <v>0</v>
      </c>
      <c r="AG71" s="121">
        <f aca="true" t="shared" si="93" ref="AG71:AG80"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 aca="true" t="shared" si="94" ref="AN71:AN80">+SUM(AO71,AT71,AX71,AY71,BE71)</f>
        <v>0</v>
      </c>
      <c r="AO71" s="121">
        <f aca="true" t="shared" si="95" ref="AO71:AO80"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 aca="true" t="shared" si="96" ref="AT71:AT80"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 aca="true" t="shared" si="97" ref="AY71:AY80"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f aca="true" t="shared" si="98" ref="BG71:BG80">+SUM(BF71,AN71,AF71)</f>
        <v>0</v>
      </c>
      <c r="BH71" s="121">
        <f t="shared" si="57"/>
        <v>61009</v>
      </c>
      <c r="BI71" s="121">
        <f t="shared" si="58"/>
        <v>17753</v>
      </c>
      <c r="BJ71" s="121">
        <f t="shared" si="59"/>
        <v>0</v>
      </c>
      <c r="BK71" s="121">
        <f t="shared" si="60"/>
        <v>0</v>
      </c>
      <c r="BL71" s="121">
        <f t="shared" si="61"/>
        <v>17753</v>
      </c>
      <c r="BM71" s="121">
        <f t="shared" si="62"/>
        <v>0</v>
      </c>
      <c r="BN71" s="121">
        <f t="shared" si="63"/>
        <v>43256</v>
      </c>
      <c r="BO71" s="121">
        <f t="shared" si="64"/>
        <v>0</v>
      </c>
      <c r="BP71" s="121">
        <f t="shared" si="65"/>
        <v>1009804</v>
      </c>
      <c r="BQ71" s="121">
        <f t="shared" si="66"/>
        <v>332965</v>
      </c>
      <c r="BR71" s="121">
        <f t="shared" si="67"/>
        <v>326419</v>
      </c>
      <c r="BS71" s="121">
        <f t="shared" si="68"/>
        <v>0</v>
      </c>
      <c r="BT71" s="121">
        <f t="shared" si="69"/>
        <v>6546</v>
      </c>
      <c r="BU71" s="121">
        <f t="shared" si="70"/>
        <v>0</v>
      </c>
      <c r="BV71" s="121">
        <f t="shared" si="71"/>
        <v>283450</v>
      </c>
      <c r="BW71" s="121">
        <f t="shared" si="72"/>
        <v>0</v>
      </c>
      <c r="BX71" s="121">
        <f t="shared" si="73"/>
        <v>269712</v>
      </c>
      <c r="BY71" s="121">
        <f t="shared" si="74"/>
        <v>13738</v>
      </c>
      <c r="BZ71" s="121">
        <f t="shared" si="75"/>
        <v>0</v>
      </c>
      <c r="CA71" s="121">
        <f t="shared" si="76"/>
        <v>393389</v>
      </c>
      <c r="CB71" s="121">
        <f t="shared" si="77"/>
        <v>15007</v>
      </c>
      <c r="CC71" s="121">
        <f t="shared" si="78"/>
        <v>279797</v>
      </c>
      <c r="CD71" s="121">
        <f t="shared" si="79"/>
        <v>55642</v>
      </c>
      <c r="CE71" s="121">
        <f t="shared" si="80"/>
        <v>42943</v>
      </c>
      <c r="CF71" s="121">
        <f t="shared" si="81"/>
        <v>0</v>
      </c>
      <c r="CG71" s="121">
        <f t="shared" si="82"/>
        <v>0</v>
      </c>
      <c r="CH71" s="121">
        <f t="shared" si="83"/>
        <v>281994</v>
      </c>
      <c r="CI71" s="121">
        <f t="shared" si="84"/>
        <v>1352807</v>
      </c>
    </row>
    <row r="72" spans="1:87" s="136" customFormat="1" ht="13.5" customHeight="1">
      <c r="A72" s="119" t="s">
        <v>25</v>
      </c>
      <c r="B72" s="120" t="s">
        <v>428</v>
      </c>
      <c r="C72" s="119" t="s">
        <v>429</v>
      </c>
      <c r="D72" s="121">
        <f t="shared" si="85"/>
        <v>0</v>
      </c>
      <c r="E72" s="121">
        <f t="shared" si="86"/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f t="shared" si="87"/>
        <v>742571</v>
      </c>
      <c r="M72" s="121">
        <f t="shared" si="88"/>
        <v>77434</v>
      </c>
      <c r="N72" s="121">
        <v>33875</v>
      </c>
      <c r="O72" s="121">
        <v>0</v>
      </c>
      <c r="P72" s="121">
        <v>35937</v>
      </c>
      <c r="Q72" s="121">
        <v>7622</v>
      </c>
      <c r="R72" s="121">
        <f t="shared" si="89"/>
        <v>245985</v>
      </c>
      <c r="S72" s="121">
        <v>0</v>
      </c>
      <c r="T72" s="121">
        <v>235366</v>
      </c>
      <c r="U72" s="121">
        <v>10619</v>
      </c>
      <c r="V72" s="121">
        <v>0</v>
      </c>
      <c r="W72" s="121">
        <f t="shared" si="90"/>
        <v>419152</v>
      </c>
      <c r="X72" s="121">
        <v>245138</v>
      </c>
      <c r="Y72" s="121">
        <v>161465</v>
      </c>
      <c r="Z72" s="121">
        <v>12549</v>
      </c>
      <c r="AA72" s="121">
        <v>0</v>
      </c>
      <c r="AB72" s="121">
        <v>0</v>
      </c>
      <c r="AC72" s="121">
        <v>0</v>
      </c>
      <c r="AD72" s="121">
        <v>0</v>
      </c>
      <c r="AE72" s="121">
        <f t="shared" si="91"/>
        <v>742571</v>
      </c>
      <c r="AF72" s="121">
        <f t="shared" si="92"/>
        <v>0</v>
      </c>
      <c r="AG72" s="121">
        <f t="shared" si="93"/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 t="shared" si="94"/>
        <v>137636</v>
      </c>
      <c r="AO72" s="121">
        <f t="shared" si="95"/>
        <v>8560</v>
      </c>
      <c r="AP72" s="121">
        <v>8560</v>
      </c>
      <c r="AQ72" s="121">
        <v>0</v>
      </c>
      <c r="AR72" s="121">
        <v>0</v>
      </c>
      <c r="AS72" s="121">
        <v>0</v>
      </c>
      <c r="AT72" s="121">
        <f t="shared" si="96"/>
        <v>95097</v>
      </c>
      <c r="AU72" s="121">
        <v>0</v>
      </c>
      <c r="AV72" s="121">
        <v>95097</v>
      </c>
      <c r="AW72" s="121">
        <v>0</v>
      </c>
      <c r="AX72" s="121">
        <v>0</v>
      </c>
      <c r="AY72" s="121">
        <f t="shared" si="97"/>
        <v>33979</v>
      </c>
      <c r="AZ72" s="121">
        <v>0</v>
      </c>
      <c r="BA72" s="121">
        <v>33979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f t="shared" si="98"/>
        <v>137636</v>
      </c>
      <c r="BH72" s="121">
        <f aca="true" t="shared" si="99" ref="BH72:BH80">SUM(D72,AF72)</f>
        <v>0</v>
      </c>
      <c r="BI72" s="121">
        <f aca="true" t="shared" si="100" ref="BI72:BI80">SUM(E72,AG72)</f>
        <v>0</v>
      </c>
      <c r="BJ72" s="121">
        <f aca="true" t="shared" si="101" ref="BJ72:BJ80">SUM(F72,AH72)</f>
        <v>0</v>
      </c>
      <c r="BK72" s="121">
        <f aca="true" t="shared" si="102" ref="BK72:BK80">SUM(G72,AI72)</f>
        <v>0</v>
      </c>
      <c r="BL72" s="121">
        <f aca="true" t="shared" si="103" ref="BL72:BL80">SUM(H72,AJ72)</f>
        <v>0</v>
      </c>
      <c r="BM72" s="121">
        <f aca="true" t="shared" si="104" ref="BM72:BM80">SUM(I72,AK72)</f>
        <v>0</v>
      </c>
      <c r="BN72" s="121">
        <f aca="true" t="shared" si="105" ref="BN72:BN80">SUM(J72,AL72)</f>
        <v>0</v>
      </c>
      <c r="BO72" s="121">
        <f aca="true" t="shared" si="106" ref="BO72:BO80">SUM(K72,AM72)</f>
        <v>0</v>
      </c>
      <c r="BP72" s="121">
        <f aca="true" t="shared" si="107" ref="BP72:BP80">SUM(L72,AN72)</f>
        <v>880207</v>
      </c>
      <c r="BQ72" s="121">
        <f aca="true" t="shared" si="108" ref="BQ72:BQ80">SUM(M72,AO72)</f>
        <v>85994</v>
      </c>
      <c r="BR72" s="121">
        <f aca="true" t="shared" si="109" ref="BR72:BR80">SUM(N72,AP72)</f>
        <v>42435</v>
      </c>
      <c r="BS72" s="121">
        <f aca="true" t="shared" si="110" ref="BS72:BS80">SUM(O72,AQ72)</f>
        <v>0</v>
      </c>
      <c r="BT72" s="121">
        <f aca="true" t="shared" si="111" ref="BT72:BT80">SUM(P72,AR72)</f>
        <v>35937</v>
      </c>
      <c r="BU72" s="121">
        <f aca="true" t="shared" si="112" ref="BU72:BU80">SUM(Q72,AS72)</f>
        <v>7622</v>
      </c>
      <c r="BV72" s="121">
        <f aca="true" t="shared" si="113" ref="BV72:BV80">SUM(R72,AT72)</f>
        <v>341082</v>
      </c>
      <c r="BW72" s="121">
        <f aca="true" t="shared" si="114" ref="BW72:BW80">SUM(S72,AU72)</f>
        <v>0</v>
      </c>
      <c r="BX72" s="121">
        <f aca="true" t="shared" si="115" ref="BX72:BX80">SUM(T72,AV72)</f>
        <v>330463</v>
      </c>
      <c r="BY72" s="121">
        <f aca="true" t="shared" si="116" ref="BY72:BY80">SUM(U72,AW72)</f>
        <v>10619</v>
      </c>
      <c r="BZ72" s="121">
        <f aca="true" t="shared" si="117" ref="BZ72:BZ80">SUM(V72,AX72)</f>
        <v>0</v>
      </c>
      <c r="CA72" s="121">
        <f aca="true" t="shared" si="118" ref="CA72:CA80">SUM(W72,AY72)</f>
        <v>453131</v>
      </c>
      <c r="CB72" s="121">
        <f aca="true" t="shared" si="119" ref="CB72:CB80">SUM(X72,AZ72)</f>
        <v>245138</v>
      </c>
      <c r="CC72" s="121">
        <f aca="true" t="shared" si="120" ref="CC72:CC80">SUM(Y72,BA72)</f>
        <v>195444</v>
      </c>
      <c r="CD72" s="121">
        <f aca="true" t="shared" si="121" ref="CD72:CD80">SUM(Z72,BB72)</f>
        <v>12549</v>
      </c>
      <c r="CE72" s="121">
        <f aca="true" t="shared" si="122" ref="CE72:CE80">SUM(AA72,BC72)</f>
        <v>0</v>
      </c>
      <c r="CF72" s="121">
        <f aca="true" t="shared" si="123" ref="CF72:CF80">SUM(AB72,BD72)</f>
        <v>0</v>
      </c>
      <c r="CG72" s="121">
        <f aca="true" t="shared" si="124" ref="CG72:CG80">SUM(AC72,BE72)</f>
        <v>0</v>
      </c>
      <c r="CH72" s="121">
        <f aca="true" t="shared" si="125" ref="CH72:CH80">SUM(AD72,BF72)</f>
        <v>0</v>
      </c>
      <c r="CI72" s="121">
        <f aca="true" t="shared" si="126" ref="CI72:CI80">SUM(AE72,BG72)</f>
        <v>880207</v>
      </c>
    </row>
    <row r="73" spans="1:87" s="136" customFormat="1" ht="13.5" customHeight="1">
      <c r="A73" s="119" t="s">
        <v>25</v>
      </c>
      <c r="B73" s="120" t="s">
        <v>378</v>
      </c>
      <c r="C73" s="119" t="s">
        <v>379</v>
      </c>
      <c r="D73" s="121">
        <f t="shared" si="85"/>
        <v>0</v>
      </c>
      <c r="E73" s="121">
        <f t="shared" si="86"/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 t="shared" si="87"/>
        <v>0</v>
      </c>
      <c r="M73" s="121">
        <f t="shared" si="88"/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 t="shared" si="89"/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 t="shared" si="90"/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f t="shared" si="91"/>
        <v>0</v>
      </c>
      <c r="AF73" s="121">
        <f t="shared" si="92"/>
        <v>0</v>
      </c>
      <c r="AG73" s="121">
        <f t="shared" si="93"/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 t="shared" si="94"/>
        <v>239047</v>
      </c>
      <c r="AO73" s="121">
        <f t="shared" si="95"/>
        <v>75830</v>
      </c>
      <c r="AP73" s="121">
        <v>42135</v>
      </c>
      <c r="AQ73" s="121">
        <v>0</v>
      </c>
      <c r="AR73" s="121">
        <v>33695</v>
      </c>
      <c r="AS73" s="121">
        <v>0</v>
      </c>
      <c r="AT73" s="121">
        <f t="shared" si="96"/>
        <v>100743</v>
      </c>
      <c r="AU73" s="121">
        <v>0</v>
      </c>
      <c r="AV73" s="121">
        <v>100743</v>
      </c>
      <c r="AW73" s="121">
        <v>0</v>
      </c>
      <c r="AX73" s="121">
        <v>0</v>
      </c>
      <c r="AY73" s="121">
        <f t="shared" si="97"/>
        <v>62474</v>
      </c>
      <c r="AZ73" s="121">
        <v>0</v>
      </c>
      <c r="BA73" s="121">
        <v>52580</v>
      </c>
      <c r="BB73" s="121">
        <v>560</v>
      </c>
      <c r="BC73" s="121">
        <v>9334</v>
      </c>
      <c r="BD73" s="121">
        <v>0</v>
      </c>
      <c r="BE73" s="121">
        <v>0</v>
      </c>
      <c r="BF73" s="121">
        <v>40893</v>
      </c>
      <c r="BG73" s="121">
        <f t="shared" si="98"/>
        <v>279940</v>
      </c>
      <c r="BH73" s="121">
        <f t="shared" si="99"/>
        <v>0</v>
      </c>
      <c r="BI73" s="121">
        <f t="shared" si="100"/>
        <v>0</v>
      </c>
      <c r="BJ73" s="121">
        <f t="shared" si="101"/>
        <v>0</v>
      </c>
      <c r="BK73" s="121">
        <f t="shared" si="102"/>
        <v>0</v>
      </c>
      <c r="BL73" s="121">
        <f t="shared" si="103"/>
        <v>0</v>
      </c>
      <c r="BM73" s="121">
        <f t="shared" si="104"/>
        <v>0</v>
      </c>
      <c r="BN73" s="121">
        <f t="shared" si="105"/>
        <v>0</v>
      </c>
      <c r="BO73" s="121">
        <f t="shared" si="106"/>
        <v>0</v>
      </c>
      <c r="BP73" s="121">
        <f t="shared" si="107"/>
        <v>239047</v>
      </c>
      <c r="BQ73" s="121">
        <f t="shared" si="108"/>
        <v>75830</v>
      </c>
      <c r="BR73" s="121">
        <f t="shared" si="109"/>
        <v>42135</v>
      </c>
      <c r="BS73" s="121">
        <f t="shared" si="110"/>
        <v>0</v>
      </c>
      <c r="BT73" s="121">
        <f t="shared" si="111"/>
        <v>33695</v>
      </c>
      <c r="BU73" s="121">
        <f t="shared" si="112"/>
        <v>0</v>
      </c>
      <c r="BV73" s="121">
        <f t="shared" si="113"/>
        <v>100743</v>
      </c>
      <c r="BW73" s="121">
        <f t="shared" si="114"/>
        <v>0</v>
      </c>
      <c r="BX73" s="121">
        <f t="shared" si="115"/>
        <v>100743</v>
      </c>
      <c r="BY73" s="121">
        <f t="shared" si="116"/>
        <v>0</v>
      </c>
      <c r="BZ73" s="121">
        <f t="shared" si="117"/>
        <v>0</v>
      </c>
      <c r="CA73" s="121">
        <f t="shared" si="118"/>
        <v>62474</v>
      </c>
      <c r="CB73" s="121">
        <f t="shared" si="119"/>
        <v>0</v>
      </c>
      <c r="CC73" s="121">
        <f t="shared" si="120"/>
        <v>52580</v>
      </c>
      <c r="CD73" s="121">
        <f t="shared" si="121"/>
        <v>560</v>
      </c>
      <c r="CE73" s="121">
        <f t="shared" si="122"/>
        <v>9334</v>
      </c>
      <c r="CF73" s="121">
        <f t="shared" si="123"/>
        <v>0</v>
      </c>
      <c r="CG73" s="121">
        <f t="shared" si="124"/>
        <v>0</v>
      </c>
      <c r="CH73" s="121">
        <f t="shared" si="125"/>
        <v>40893</v>
      </c>
      <c r="CI73" s="121">
        <f t="shared" si="126"/>
        <v>279940</v>
      </c>
    </row>
    <row r="74" spans="1:87" s="136" customFormat="1" ht="13.5" customHeight="1">
      <c r="A74" s="119" t="s">
        <v>25</v>
      </c>
      <c r="B74" s="120" t="s">
        <v>402</v>
      </c>
      <c r="C74" s="119" t="s">
        <v>403</v>
      </c>
      <c r="D74" s="121">
        <f t="shared" si="85"/>
        <v>0</v>
      </c>
      <c r="E74" s="121">
        <f t="shared" si="86"/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 t="shared" si="87"/>
        <v>1633551</v>
      </c>
      <c r="M74" s="121">
        <f t="shared" si="88"/>
        <v>115039</v>
      </c>
      <c r="N74" s="121">
        <v>115039</v>
      </c>
      <c r="O74" s="121">
        <v>0</v>
      </c>
      <c r="P74" s="121">
        <v>0</v>
      </c>
      <c r="Q74" s="121">
        <v>0</v>
      </c>
      <c r="R74" s="121">
        <f t="shared" si="89"/>
        <v>532419</v>
      </c>
      <c r="S74" s="121">
        <v>0</v>
      </c>
      <c r="T74" s="121">
        <v>532419</v>
      </c>
      <c r="U74" s="121">
        <v>0</v>
      </c>
      <c r="V74" s="121">
        <v>0</v>
      </c>
      <c r="W74" s="121">
        <f t="shared" si="90"/>
        <v>986093</v>
      </c>
      <c r="X74" s="121">
        <v>0</v>
      </c>
      <c r="Y74" s="121">
        <v>873544</v>
      </c>
      <c r="Z74" s="121">
        <v>112549</v>
      </c>
      <c r="AA74" s="121">
        <v>0</v>
      </c>
      <c r="AB74" s="121">
        <v>0</v>
      </c>
      <c r="AC74" s="121">
        <v>0</v>
      </c>
      <c r="AD74" s="121">
        <v>10257</v>
      </c>
      <c r="AE74" s="121">
        <f t="shared" si="91"/>
        <v>1643808</v>
      </c>
      <c r="AF74" s="121">
        <f t="shared" si="92"/>
        <v>0</v>
      </c>
      <c r="AG74" s="121">
        <f t="shared" si="93"/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 t="shared" si="94"/>
        <v>0</v>
      </c>
      <c r="AO74" s="121">
        <f t="shared" si="95"/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 t="shared" si="96"/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 t="shared" si="97"/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0</v>
      </c>
      <c r="BE74" s="121">
        <v>0</v>
      </c>
      <c r="BF74" s="121">
        <v>0</v>
      </c>
      <c r="BG74" s="121">
        <f t="shared" si="98"/>
        <v>0</v>
      </c>
      <c r="BH74" s="121">
        <f t="shared" si="99"/>
        <v>0</v>
      </c>
      <c r="BI74" s="121">
        <f t="shared" si="100"/>
        <v>0</v>
      </c>
      <c r="BJ74" s="121">
        <f t="shared" si="101"/>
        <v>0</v>
      </c>
      <c r="BK74" s="121">
        <f t="shared" si="102"/>
        <v>0</v>
      </c>
      <c r="BL74" s="121">
        <f t="shared" si="103"/>
        <v>0</v>
      </c>
      <c r="BM74" s="121">
        <f t="shared" si="104"/>
        <v>0</v>
      </c>
      <c r="BN74" s="121">
        <f t="shared" si="105"/>
        <v>0</v>
      </c>
      <c r="BO74" s="121">
        <f t="shared" si="106"/>
        <v>0</v>
      </c>
      <c r="BP74" s="121">
        <f t="shared" si="107"/>
        <v>1633551</v>
      </c>
      <c r="BQ74" s="121">
        <f t="shared" si="108"/>
        <v>115039</v>
      </c>
      <c r="BR74" s="121">
        <f t="shared" si="109"/>
        <v>115039</v>
      </c>
      <c r="BS74" s="121">
        <f t="shared" si="110"/>
        <v>0</v>
      </c>
      <c r="BT74" s="121">
        <f t="shared" si="111"/>
        <v>0</v>
      </c>
      <c r="BU74" s="121">
        <f t="shared" si="112"/>
        <v>0</v>
      </c>
      <c r="BV74" s="121">
        <f t="shared" si="113"/>
        <v>532419</v>
      </c>
      <c r="BW74" s="121">
        <f t="shared" si="114"/>
        <v>0</v>
      </c>
      <c r="BX74" s="121">
        <f t="shared" si="115"/>
        <v>532419</v>
      </c>
      <c r="BY74" s="121">
        <f t="shared" si="116"/>
        <v>0</v>
      </c>
      <c r="BZ74" s="121">
        <f t="shared" si="117"/>
        <v>0</v>
      </c>
      <c r="CA74" s="121">
        <f t="shared" si="118"/>
        <v>986093</v>
      </c>
      <c r="CB74" s="121">
        <f t="shared" si="119"/>
        <v>0</v>
      </c>
      <c r="CC74" s="121">
        <f t="shared" si="120"/>
        <v>873544</v>
      </c>
      <c r="CD74" s="121">
        <f t="shared" si="121"/>
        <v>112549</v>
      </c>
      <c r="CE74" s="121">
        <f t="shared" si="122"/>
        <v>0</v>
      </c>
      <c r="CF74" s="121">
        <f t="shared" si="123"/>
        <v>0</v>
      </c>
      <c r="CG74" s="121">
        <f t="shared" si="124"/>
        <v>0</v>
      </c>
      <c r="CH74" s="121">
        <f t="shared" si="125"/>
        <v>10257</v>
      </c>
      <c r="CI74" s="121">
        <f t="shared" si="126"/>
        <v>1643808</v>
      </c>
    </row>
    <row r="75" spans="1:87" s="136" customFormat="1" ht="13.5" customHeight="1">
      <c r="A75" s="119" t="s">
        <v>25</v>
      </c>
      <c r="B75" s="120" t="s">
        <v>360</v>
      </c>
      <c r="C75" s="119" t="s">
        <v>361</v>
      </c>
      <c r="D75" s="121">
        <f t="shared" si="85"/>
        <v>0</v>
      </c>
      <c r="E75" s="121">
        <f t="shared" si="86"/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 t="shared" si="87"/>
        <v>966504</v>
      </c>
      <c r="M75" s="121">
        <f t="shared" si="88"/>
        <v>167182</v>
      </c>
      <c r="N75" s="121">
        <v>67264</v>
      </c>
      <c r="O75" s="121">
        <v>0</v>
      </c>
      <c r="P75" s="121">
        <v>99918</v>
      </c>
      <c r="Q75" s="121">
        <v>0</v>
      </c>
      <c r="R75" s="121">
        <f t="shared" si="89"/>
        <v>504111</v>
      </c>
      <c r="S75" s="121">
        <v>0</v>
      </c>
      <c r="T75" s="121">
        <v>501001</v>
      </c>
      <c r="U75" s="121">
        <v>3110</v>
      </c>
      <c r="V75" s="121">
        <v>0</v>
      </c>
      <c r="W75" s="121">
        <f t="shared" si="90"/>
        <v>295211</v>
      </c>
      <c r="X75" s="121">
        <v>31828</v>
      </c>
      <c r="Y75" s="121">
        <v>188364</v>
      </c>
      <c r="Z75" s="121">
        <v>57582</v>
      </c>
      <c r="AA75" s="121">
        <v>17437</v>
      </c>
      <c r="AB75" s="121">
        <v>0</v>
      </c>
      <c r="AC75" s="121">
        <v>0</v>
      </c>
      <c r="AD75" s="121">
        <v>18912</v>
      </c>
      <c r="AE75" s="121">
        <f t="shared" si="91"/>
        <v>985416</v>
      </c>
      <c r="AF75" s="121">
        <f t="shared" si="92"/>
        <v>0</v>
      </c>
      <c r="AG75" s="121">
        <f t="shared" si="93"/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 t="shared" si="94"/>
        <v>0</v>
      </c>
      <c r="AO75" s="121">
        <f t="shared" si="95"/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 t="shared" si="96"/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 t="shared" si="97"/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0</v>
      </c>
      <c r="BE75" s="121">
        <v>0</v>
      </c>
      <c r="BF75" s="121">
        <v>0</v>
      </c>
      <c r="BG75" s="121">
        <f t="shared" si="98"/>
        <v>0</v>
      </c>
      <c r="BH75" s="121">
        <f t="shared" si="99"/>
        <v>0</v>
      </c>
      <c r="BI75" s="121">
        <f t="shared" si="100"/>
        <v>0</v>
      </c>
      <c r="BJ75" s="121">
        <f t="shared" si="101"/>
        <v>0</v>
      </c>
      <c r="BK75" s="121">
        <f t="shared" si="102"/>
        <v>0</v>
      </c>
      <c r="BL75" s="121">
        <f t="shared" si="103"/>
        <v>0</v>
      </c>
      <c r="BM75" s="121">
        <f t="shared" si="104"/>
        <v>0</v>
      </c>
      <c r="BN75" s="121">
        <f t="shared" si="105"/>
        <v>0</v>
      </c>
      <c r="BO75" s="121">
        <f t="shared" si="106"/>
        <v>0</v>
      </c>
      <c r="BP75" s="121">
        <f t="shared" si="107"/>
        <v>966504</v>
      </c>
      <c r="BQ75" s="121">
        <f t="shared" si="108"/>
        <v>167182</v>
      </c>
      <c r="BR75" s="121">
        <f t="shared" si="109"/>
        <v>67264</v>
      </c>
      <c r="BS75" s="121">
        <f t="shared" si="110"/>
        <v>0</v>
      </c>
      <c r="BT75" s="121">
        <f t="shared" si="111"/>
        <v>99918</v>
      </c>
      <c r="BU75" s="121">
        <f t="shared" si="112"/>
        <v>0</v>
      </c>
      <c r="BV75" s="121">
        <f t="shared" si="113"/>
        <v>504111</v>
      </c>
      <c r="BW75" s="121">
        <f t="shared" si="114"/>
        <v>0</v>
      </c>
      <c r="BX75" s="121">
        <f t="shared" si="115"/>
        <v>501001</v>
      </c>
      <c r="BY75" s="121">
        <f t="shared" si="116"/>
        <v>3110</v>
      </c>
      <c r="BZ75" s="121">
        <f t="shared" si="117"/>
        <v>0</v>
      </c>
      <c r="CA75" s="121">
        <f t="shared" si="118"/>
        <v>295211</v>
      </c>
      <c r="CB75" s="121">
        <f t="shared" si="119"/>
        <v>31828</v>
      </c>
      <c r="CC75" s="121">
        <f t="shared" si="120"/>
        <v>188364</v>
      </c>
      <c r="CD75" s="121">
        <f t="shared" si="121"/>
        <v>57582</v>
      </c>
      <c r="CE75" s="121">
        <f t="shared" si="122"/>
        <v>17437</v>
      </c>
      <c r="CF75" s="121">
        <f t="shared" si="123"/>
        <v>0</v>
      </c>
      <c r="CG75" s="121">
        <f t="shared" si="124"/>
        <v>0</v>
      </c>
      <c r="CH75" s="121">
        <f t="shared" si="125"/>
        <v>18912</v>
      </c>
      <c r="CI75" s="121">
        <f t="shared" si="126"/>
        <v>985416</v>
      </c>
    </row>
    <row r="76" spans="1:87" s="136" customFormat="1" ht="13.5" customHeight="1">
      <c r="A76" s="119" t="s">
        <v>25</v>
      </c>
      <c r="B76" s="120" t="s">
        <v>352</v>
      </c>
      <c r="C76" s="119" t="s">
        <v>353</v>
      </c>
      <c r="D76" s="121">
        <f t="shared" si="85"/>
        <v>0</v>
      </c>
      <c r="E76" s="121">
        <f t="shared" si="86"/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 t="shared" si="87"/>
        <v>212388</v>
      </c>
      <c r="M76" s="121">
        <f t="shared" si="88"/>
        <v>54713</v>
      </c>
      <c r="N76" s="121">
        <v>16806</v>
      </c>
      <c r="O76" s="121">
        <v>0</v>
      </c>
      <c r="P76" s="121">
        <v>37907</v>
      </c>
      <c r="Q76" s="121">
        <v>0</v>
      </c>
      <c r="R76" s="121">
        <f t="shared" si="89"/>
        <v>81491</v>
      </c>
      <c r="S76" s="121">
        <v>0</v>
      </c>
      <c r="T76" s="121">
        <v>81491</v>
      </c>
      <c r="U76" s="121">
        <v>0</v>
      </c>
      <c r="V76" s="121">
        <v>0</v>
      </c>
      <c r="W76" s="121">
        <f t="shared" si="90"/>
        <v>76184</v>
      </c>
      <c r="X76" s="121">
        <v>39826</v>
      </c>
      <c r="Y76" s="121">
        <v>1797</v>
      </c>
      <c r="Z76" s="121">
        <v>14822</v>
      </c>
      <c r="AA76" s="121">
        <v>19739</v>
      </c>
      <c r="AB76" s="121">
        <v>0</v>
      </c>
      <c r="AC76" s="121">
        <v>0</v>
      </c>
      <c r="AD76" s="121">
        <v>11704</v>
      </c>
      <c r="AE76" s="121">
        <f t="shared" si="91"/>
        <v>224092</v>
      </c>
      <c r="AF76" s="121">
        <f t="shared" si="92"/>
        <v>5346</v>
      </c>
      <c r="AG76" s="121">
        <f t="shared" si="93"/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5346</v>
      </c>
      <c r="AM76" s="121">
        <v>0</v>
      </c>
      <c r="AN76" s="121">
        <f t="shared" si="94"/>
        <v>87629</v>
      </c>
      <c r="AO76" s="121">
        <f t="shared" si="95"/>
        <v>21145</v>
      </c>
      <c r="AP76" s="121">
        <v>6837</v>
      </c>
      <c r="AQ76" s="121">
        <v>0</v>
      </c>
      <c r="AR76" s="121">
        <v>14308</v>
      </c>
      <c r="AS76" s="121">
        <v>0</v>
      </c>
      <c r="AT76" s="121">
        <f t="shared" si="96"/>
        <v>62498</v>
      </c>
      <c r="AU76" s="121">
        <v>0</v>
      </c>
      <c r="AV76" s="121">
        <v>62498</v>
      </c>
      <c r="AW76" s="121">
        <v>0</v>
      </c>
      <c r="AX76" s="121">
        <v>0</v>
      </c>
      <c r="AY76" s="121">
        <f t="shared" si="97"/>
        <v>3986</v>
      </c>
      <c r="AZ76" s="121">
        <v>0</v>
      </c>
      <c r="BA76" s="121">
        <v>0</v>
      </c>
      <c r="BB76" s="121">
        <v>0</v>
      </c>
      <c r="BC76" s="121">
        <v>3986</v>
      </c>
      <c r="BD76" s="121">
        <v>0</v>
      </c>
      <c r="BE76" s="121">
        <v>0</v>
      </c>
      <c r="BF76" s="121">
        <v>3529</v>
      </c>
      <c r="BG76" s="121">
        <f t="shared" si="98"/>
        <v>96504</v>
      </c>
      <c r="BH76" s="121">
        <f t="shared" si="99"/>
        <v>5346</v>
      </c>
      <c r="BI76" s="121">
        <f t="shared" si="100"/>
        <v>0</v>
      </c>
      <c r="BJ76" s="121">
        <f t="shared" si="101"/>
        <v>0</v>
      </c>
      <c r="BK76" s="121">
        <f t="shared" si="102"/>
        <v>0</v>
      </c>
      <c r="BL76" s="121">
        <f t="shared" si="103"/>
        <v>0</v>
      </c>
      <c r="BM76" s="121">
        <f t="shared" si="104"/>
        <v>0</v>
      </c>
      <c r="BN76" s="121">
        <f t="shared" si="105"/>
        <v>5346</v>
      </c>
      <c r="BO76" s="121">
        <f t="shared" si="106"/>
        <v>0</v>
      </c>
      <c r="BP76" s="121">
        <f t="shared" si="107"/>
        <v>300017</v>
      </c>
      <c r="BQ76" s="121">
        <f t="shared" si="108"/>
        <v>75858</v>
      </c>
      <c r="BR76" s="121">
        <f t="shared" si="109"/>
        <v>23643</v>
      </c>
      <c r="BS76" s="121">
        <f t="shared" si="110"/>
        <v>0</v>
      </c>
      <c r="BT76" s="121">
        <f t="shared" si="111"/>
        <v>52215</v>
      </c>
      <c r="BU76" s="121">
        <f t="shared" si="112"/>
        <v>0</v>
      </c>
      <c r="BV76" s="121">
        <f t="shared" si="113"/>
        <v>143989</v>
      </c>
      <c r="BW76" s="121">
        <f t="shared" si="114"/>
        <v>0</v>
      </c>
      <c r="BX76" s="121">
        <f t="shared" si="115"/>
        <v>143989</v>
      </c>
      <c r="BY76" s="121">
        <f t="shared" si="116"/>
        <v>0</v>
      </c>
      <c r="BZ76" s="121">
        <f t="shared" si="117"/>
        <v>0</v>
      </c>
      <c r="CA76" s="121">
        <f t="shared" si="118"/>
        <v>80170</v>
      </c>
      <c r="CB76" s="121">
        <f t="shared" si="119"/>
        <v>39826</v>
      </c>
      <c r="CC76" s="121">
        <f t="shared" si="120"/>
        <v>1797</v>
      </c>
      <c r="CD76" s="121">
        <f t="shared" si="121"/>
        <v>14822</v>
      </c>
      <c r="CE76" s="121">
        <f t="shared" si="122"/>
        <v>23725</v>
      </c>
      <c r="CF76" s="121">
        <f t="shared" si="123"/>
        <v>0</v>
      </c>
      <c r="CG76" s="121">
        <f t="shared" si="124"/>
        <v>0</v>
      </c>
      <c r="CH76" s="121">
        <f t="shared" si="125"/>
        <v>15233</v>
      </c>
      <c r="CI76" s="121">
        <f t="shared" si="126"/>
        <v>320596</v>
      </c>
    </row>
    <row r="77" spans="1:87" s="136" customFormat="1" ht="13.5" customHeight="1">
      <c r="A77" s="119" t="s">
        <v>25</v>
      </c>
      <c r="B77" s="120" t="s">
        <v>330</v>
      </c>
      <c r="C77" s="119" t="s">
        <v>331</v>
      </c>
      <c r="D77" s="121">
        <f t="shared" si="85"/>
        <v>0</v>
      </c>
      <c r="E77" s="121">
        <f t="shared" si="86"/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 t="shared" si="87"/>
        <v>140796</v>
      </c>
      <c r="M77" s="121">
        <f t="shared" si="88"/>
        <v>48568</v>
      </c>
      <c r="N77" s="121">
        <v>40473</v>
      </c>
      <c r="O77" s="121">
        <v>0</v>
      </c>
      <c r="P77" s="121">
        <v>0</v>
      </c>
      <c r="Q77" s="121">
        <v>8095</v>
      </c>
      <c r="R77" s="121">
        <f t="shared" si="89"/>
        <v>38111</v>
      </c>
      <c r="S77" s="121">
        <v>0</v>
      </c>
      <c r="T77" s="121">
        <v>0</v>
      </c>
      <c r="U77" s="121">
        <v>38111</v>
      </c>
      <c r="V77" s="121">
        <v>0</v>
      </c>
      <c r="W77" s="121">
        <f t="shared" si="90"/>
        <v>54117</v>
      </c>
      <c r="X77" s="121">
        <v>0</v>
      </c>
      <c r="Y77" s="121">
        <v>924</v>
      </c>
      <c r="Z77" s="121">
        <v>46802</v>
      </c>
      <c r="AA77" s="121">
        <v>6391</v>
      </c>
      <c r="AB77" s="121">
        <v>0</v>
      </c>
      <c r="AC77" s="121">
        <v>0</v>
      </c>
      <c r="AD77" s="121">
        <v>164747</v>
      </c>
      <c r="AE77" s="121">
        <f t="shared" si="91"/>
        <v>305543</v>
      </c>
      <c r="AF77" s="121">
        <f t="shared" si="92"/>
        <v>0</v>
      </c>
      <c r="AG77" s="121">
        <f t="shared" si="93"/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 t="shared" si="94"/>
        <v>289988</v>
      </c>
      <c r="AO77" s="121">
        <f t="shared" si="95"/>
        <v>16189</v>
      </c>
      <c r="AP77" s="121">
        <v>16189</v>
      </c>
      <c r="AQ77" s="121">
        <v>0</v>
      </c>
      <c r="AR77" s="121">
        <v>0</v>
      </c>
      <c r="AS77" s="121">
        <v>0</v>
      </c>
      <c r="AT77" s="121">
        <f t="shared" si="96"/>
        <v>202652</v>
      </c>
      <c r="AU77" s="121">
        <v>0</v>
      </c>
      <c r="AV77" s="121">
        <v>202652</v>
      </c>
      <c r="AW77" s="121">
        <v>0</v>
      </c>
      <c r="AX77" s="121">
        <v>0</v>
      </c>
      <c r="AY77" s="121">
        <f t="shared" si="97"/>
        <v>71147</v>
      </c>
      <c r="AZ77" s="121">
        <v>0</v>
      </c>
      <c r="BA77" s="121">
        <v>63562</v>
      </c>
      <c r="BB77" s="121">
        <v>0</v>
      </c>
      <c r="BC77" s="121">
        <v>7585</v>
      </c>
      <c r="BD77" s="121">
        <v>0</v>
      </c>
      <c r="BE77" s="121">
        <v>0</v>
      </c>
      <c r="BF77" s="121">
        <v>338377</v>
      </c>
      <c r="BG77" s="121">
        <f t="shared" si="98"/>
        <v>628365</v>
      </c>
      <c r="BH77" s="121">
        <f t="shared" si="99"/>
        <v>0</v>
      </c>
      <c r="BI77" s="121">
        <f t="shared" si="100"/>
        <v>0</v>
      </c>
      <c r="BJ77" s="121">
        <f t="shared" si="101"/>
        <v>0</v>
      </c>
      <c r="BK77" s="121">
        <f t="shared" si="102"/>
        <v>0</v>
      </c>
      <c r="BL77" s="121">
        <f t="shared" si="103"/>
        <v>0</v>
      </c>
      <c r="BM77" s="121">
        <f t="shared" si="104"/>
        <v>0</v>
      </c>
      <c r="BN77" s="121">
        <f t="shared" si="105"/>
        <v>0</v>
      </c>
      <c r="BO77" s="121">
        <f t="shared" si="106"/>
        <v>0</v>
      </c>
      <c r="BP77" s="121">
        <f t="shared" si="107"/>
        <v>430784</v>
      </c>
      <c r="BQ77" s="121">
        <f t="shared" si="108"/>
        <v>64757</v>
      </c>
      <c r="BR77" s="121">
        <f t="shared" si="109"/>
        <v>56662</v>
      </c>
      <c r="BS77" s="121">
        <f t="shared" si="110"/>
        <v>0</v>
      </c>
      <c r="BT77" s="121">
        <f t="shared" si="111"/>
        <v>0</v>
      </c>
      <c r="BU77" s="121">
        <f t="shared" si="112"/>
        <v>8095</v>
      </c>
      <c r="BV77" s="121">
        <f t="shared" si="113"/>
        <v>240763</v>
      </c>
      <c r="BW77" s="121">
        <f t="shared" si="114"/>
        <v>0</v>
      </c>
      <c r="BX77" s="121">
        <f t="shared" si="115"/>
        <v>202652</v>
      </c>
      <c r="BY77" s="121">
        <f t="shared" si="116"/>
        <v>38111</v>
      </c>
      <c r="BZ77" s="121">
        <f t="shared" si="117"/>
        <v>0</v>
      </c>
      <c r="CA77" s="121">
        <f t="shared" si="118"/>
        <v>125264</v>
      </c>
      <c r="CB77" s="121">
        <f t="shared" si="119"/>
        <v>0</v>
      </c>
      <c r="CC77" s="121">
        <f t="shared" si="120"/>
        <v>64486</v>
      </c>
      <c r="CD77" s="121">
        <f t="shared" si="121"/>
        <v>46802</v>
      </c>
      <c r="CE77" s="121">
        <f t="shared" si="122"/>
        <v>13976</v>
      </c>
      <c r="CF77" s="121">
        <f t="shared" si="123"/>
        <v>0</v>
      </c>
      <c r="CG77" s="121">
        <f t="shared" si="124"/>
        <v>0</v>
      </c>
      <c r="CH77" s="121">
        <f t="shared" si="125"/>
        <v>503124</v>
      </c>
      <c r="CI77" s="121">
        <f t="shared" si="126"/>
        <v>933908</v>
      </c>
    </row>
    <row r="78" spans="1:87" s="136" customFormat="1" ht="13.5" customHeight="1">
      <c r="A78" s="119" t="s">
        <v>25</v>
      </c>
      <c r="B78" s="120" t="s">
        <v>344</v>
      </c>
      <c r="C78" s="119" t="s">
        <v>345</v>
      </c>
      <c r="D78" s="121">
        <f t="shared" si="85"/>
        <v>285116</v>
      </c>
      <c r="E78" s="121">
        <f t="shared" si="86"/>
        <v>285116</v>
      </c>
      <c r="F78" s="121">
        <v>0</v>
      </c>
      <c r="G78" s="121">
        <v>285116</v>
      </c>
      <c r="H78" s="121">
        <v>0</v>
      </c>
      <c r="I78" s="121">
        <v>0</v>
      </c>
      <c r="J78" s="121">
        <v>0</v>
      </c>
      <c r="K78" s="121">
        <v>0</v>
      </c>
      <c r="L78" s="121">
        <f t="shared" si="87"/>
        <v>1165880</v>
      </c>
      <c r="M78" s="121">
        <f t="shared" si="88"/>
        <v>179299</v>
      </c>
      <c r="N78" s="121">
        <v>179299</v>
      </c>
      <c r="O78" s="121">
        <v>0</v>
      </c>
      <c r="P78" s="121">
        <v>0</v>
      </c>
      <c r="Q78" s="121">
        <v>0</v>
      </c>
      <c r="R78" s="121">
        <f t="shared" si="89"/>
        <v>682586</v>
      </c>
      <c r="S78" s="121">
        <v>0</v>
      </c>
      <c r="T78" s="121">
        <v>679723</v>
      </c>
      <c r="U78" s="121">
        <v>2863</v>
      </c>
      <c r="V78" s="121">
        <v>0</v>
      </c>
      <c r="W78" s="121">
        <f t="shared" si="90"/>
        <v>303995</v>
      </c>
      <c r="X78" s="121">
        <v>0</v>
      </c>
      <c r="Y78" s="121">
        <v>162607</v>
      </c>
      <c r="Z78" s="121">
        <v>141388</v>
      </c>
      <c r="AA78" s="121">
        <v>0</v>
      </c>
      <c r="AB78" s="121">
        <v>0</v>
      </c>
      <c r="AC78" s="121">
        <v>0</v>
      </c>
      <c r="AD78" s="121">
        <v>329529</v>
      </c>
      <c r="AE78" s="121">
        <f t="shared" si="91"/>
        <v>1780525</v>
      </c>
      <c r="AF78" s="121">
        <f t="shared" si="92"/>
        <v>0</v>
      </c>
      <c r="AG78" s="121">
        <f t="shared" si="93"/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 t="shared" si="94"/>
        <v>0</v>
      </c>
      <c r="AO78" s="121">
        <f t="shared" si="95"/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 t="shared" si="96"/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 t="shared" si="97"/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 t="shared" si="98"/>
        <v>0</v>
      </c>
      <c r="BH78" s="121">
        <f t="shared" si="99"/>
        <v>285116</v>
      </c>
      <c r="BI78" s="121">
        <f t="shared" si="100"/>
        <v>285116</v>
      </c>
      <c r="BJ78" s="121">
        <f t="shared" si="101"/>
        <v>0</v>
      </c>
      <c r="BK78" s="121">
        <f t="shared" si="102"/>
        <v>285116</v>
      </c>
      <c r="BL78" s="121">
        <f t="shared" si="103"/>
        <v>0</v>
      </c>
      <c r="BM78" s="121">
        <f t="shared" si="104"/>
        <v>0</v>
      </c>
      <c r="BN78" s="121">
        <f t="shared" si="105"/>
        <v>0</v>
      </c>
      <c r="BO78" s="121">
        <f t="shared" si="106"/>
        <v>0</v>
      </c>
      <c r="BP78" s="121">
        <f t="shared" si="107"/>
        <v>1165880</v>
      </c>
      <c r="BQ78" s="121">
        <f t="shared" si="108"/>
        <v>179299</v>
      </c>
      <c r="BR78" s="121">
        <f t="shared" si="109"/>
        <v>179299</v>
      </c>
      <c r="BS78" s="121">
        <f t="shared" si="110"/>
        <v>0</v>
      </c>
      <c r="BT78" s="121">
        <f t="shared" si="111"/>
        <v>0</v>
      </c>
      <c r="BU78" s="121">
        <f t="shared" si="112"/>
        <v>0</v>
      </c>
      <c r="BV78" s="121">
        <f t="shared" si="113"/>
        <v>682586</v>
      </c>
      <c r="BW78" s="121">
        <f t="shared" si="114"/>
        <v>0</v>
      </c>
      <c r="BX78" s="121">
        <f t="shared" si="115"/>
        <v>679723</v>
      </c>
      <c r="BY78" s="121">
        <f t="shared" si="116"/>
        <v>2863</v>
      </c>
      <c r="BZ78" s="121">
        <f t="shared" si="117"/>
        <v>0</v>
      </c>
      <c r="CA78" s="121">
        <f t="shared" si="118"/>
        <v>303995</v>
      </c>
      <c r="CB78" s="121">
        <f t="shared" si="119"/>
        <v>0</v>
      </c>
      <c r="CC78" s="121">
        <f t="shared" si="120"/>
        <v>162607</v>
      </c>
      <c r="CD78" s="121">
        <f t="shared" si="121"/>
        <v>141388</v>
      </c>
      <c r="CE78" s="121">
        <f t="shared" si="122"/>
        <v>0</v>
      </c>
      <c r="CF78" s="121">
        <f t="shared" si="123"/>
        <v>0</v>
      </c>
      <c r="CG78" s="121">
        <f t="shared" si="124"/>
        <v>0</v>
      </c>
      <c r="CH78" s="121">
        <f t="shared" si="125"/>
        <v>329529</v>
      </c>
      <c r="CI78" s="121">
        <f t="shared" si="126"/>
        <v>1780525</v>
      </c>
    </row>
    <row r="79" spans="1:87" s="136" customFormat="1" ht="13.5" customHeight="1">
      <c r="A79" s="119" t="s">
        <v>25</v>
      </c>
      <c r="B79" s="120" t="s">
        <v>346</v>
      </c>
      <c r="C79" s="119" t="s">
        <v>347</v>
      </c>
      <c r="D79" s="121">
        <f t="shared" si="85"/>
        <v>0</v>
      </c>
      <c r="E79" s="121">
        <f t="shared" si="86"/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 t="shared" si="87"/>
        <v>0</v>
      </c>
      <c r="M79" s="121">
        <f t="shared" si="88"/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 t="shared" si="89"/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 t="shared" si="90"/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f t="shared" si="91"/>
        <v>0</v>
      </c>
      <c r="AF79" s="121">
        <f t="shared" si="92"/>
        <v>26265</v>
      </c>
      <c r="AG79" s="121">
        <f t="shared" si="93"/>
        <v>26265</v>
      </c>
      <c r="AH79" s="121">
        <v>0</v>
      </c>
      <c r="AI79" s="121">
        <v>26265</v>
      </c>
      <c r="AJ79" s="121">
        <v>0</v>
      </c>
      <c r="AK79" s="121">
        <v>0</v>
      </c>
      <c r="AL79" s="121">
        <v>0</v>
      </c>
      <c r="AM79" s="121">
        <v>0</v>
      </c>
      <c r="AN79" s="121">
        <f t="shared" si="94"/>
        <v>121478</v>
      </c>
      <c r="AO79" s="121">
        <f t="shared" si="95"/>
        <v>53287</v>
      </c>
      <c r="AP79" s="121">
        <v>53287</v>
      </c>
      <c r="AQ79" s="121">
        <v>0</v>
      </c>
      <c r="AR79" s="121">
        <v>0</v>
      </c>
      <c r="AS79" s="121">
        <v>0</v>
      </c>
      <c r="AT79" s="121">
        <f t="shared" si="96"/>
        <v>20269</v>
      </c>
      <c r="AU79" s="121">
        <v>0</v>
      </c>
      <c r="AV79" s="121">
        <v>20269</v>
      </c>
      <c r="AW79" s="121">
        <v>0</v>
      </c>
      <c r="AX79" s="121">
        <v>0</v>
      </c>
      <c r="AY79" s="121">
        <f t="shared" si="97"/>
        <v>47922</v>
      </c>
      <c r="AZ79" s="121">
        <v>0</v>
      </c>
      <c r="BA79" s="121">
        <v>47922</v>
      </c>
      <c r="BB79" s="121">
        <v>0</v>
      </c>
      <c r="BC79" s="121">
        <v>0</v>
      </c>
      <c r="BD79" s="121">
        <v>0</v>
      </c>
      <c r="BE79" s="121">
        <v>0</v>
      </c>
      <c r="BF79" s="121">
        <v>57442</v>
      </c>
      <c r="BG79" s="121">
        <f t="shared" si="98"/>
        <v>205185</v>
      </c>
      <c r="BH79" s="121">
        <f t="shared" si="99"/>
        <v>26265</v>
      </c>
      <c r="BI79" s="121">
        <f t="shared" si="100"/>
        <v>26265</v>
      </c>
      <c r="BJ79" s="121">
        <f t="shared" si="101"/>
        <v>0</v>
      </c>
      <c r="BK79" s="121">
        <f t="shared" si="102"/>
        <v>26265</v>
      </c>
      <c r="BL79" s="121">
        <f t="shared" si="103"/>
        <v>0</v>
      </c>
      <c r="BM79" s="121">
        <f t="shared" si="104"/>
        <v>0</v>
      </c>
      <c r="BN79" s="121">
        <f t="shared" si="105"/>
        <v>0</v>
      </c>
      <c r="BO79" s="121">
        <f t="shared" si="106"/>
        <v>0</v>
      </c>
      <c r="BP79" s="121">
        <f t="shared" si="107"/>
        <v>121478</v>
      </c>
      <c r="BQ79" s="121">
        <f t="shared" si="108"/>
        <v>53287</v>
      </c>
      <c r="BR79" s="121">
        <f t="shared" si="109"/>
        <v>53287</v>
      </c>
      <c r="BS79" s="121">
        <f t="shared" si="110"/>
        <v>0</v>
      </c>
      <c r="BT79" s="121">
        <f t="shared" si="111"/>
        <v>0</v>
      </c>
      <c r="BU79" s="121">
        <f t="shared" si="112"/>
        <v>0</v>
      </c>
      <c r="BV79" s="121">
        <f t="shared" si="113"/>
        <v>20269</v>
      </c>
      <c r="BW79" s="121">
        <f t="shared" si="114"/>
        <v>0</v>
      </c>
      <c r="BX79" s="121">
        <f t="shared" si="115"/>
        <v>20269</v>
      </c>
      <c r="BY79" s="121">
        <f t="shared" si="116"/>
        <v>0</v>
      </c>
      <c r="BZ79" s="121">
        <f t="shared" si="117"/>
        <v>0</v>
      </c>
      <c r="CA79" s="121">
        <f t="shared" si="118"/>
        <v>47922</v>
      </c>
      <c r="CB79" s="121">
        <f t="shared" si="119"/>
        <v>0</v>
      </c>
      <c r="CC79" s="121">
        <f t="shared" si="120"/>
        <v>47922</v>
      </c>
      <c r="CD79" s="121">
        <f t="shared" si="121"/>
        <v>0</v>
      </c>
      <c r="CE79" s="121">
        <f t="shared" si="122"/>
        <v>0</v>
      </c>
      <c r="CF79" s="121">
        <f t="shared" si="123"/>
        <v>0</v>
      </c>
      <c r="CG79" s="121">
        <f t="shared" si="124"/>
        <v>0</v>
      </c>
      <c r="CH79" s="121">
        <f t="shared" si="125"/>
        <v>57442</v>
      </c>
      <c r="CI79" s="121">
        <f t="shared" si="126"/>
        <v>205185</v>
      </c>
    </row>
    <row r="80" spans="1:87" s="136" customFormat="1" ht="13.5" customHeight="1">
      <c r="A80" s="119" t="s">
        <v>25</v>
      </c>
      <c r="B80" s="120" t="s">
        <v>452</v>
      </c>
      <c r="C80" s="119" t="s">
        <v>453</v>
      </c>
      <c r="D80" s="121">
        <f t="shared" si="85"/>
        <v>0</v>
      </c>
      <c r="E80" s="121">
        <f t="shared" si="86"/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 t="shared" si="87"/>
        <v>0</v>
      </c>
      <c r="M80" s="121">
        <f t="shared" si="88"/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 t="shared" si="89"/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 t="shared" si="90"/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f t="shared" si="91"/>
        <v>0</v>
      </c>
      <c r="AF80" s="121">
        <f t="shared" si="92"/>
        <v>0</v>
      </c>
      <c r="AG80" s="121">
        <f t="shared" si="93"/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 t="shared" si="94"/>
        <v>221012</v>
      </c>
      <c r="AO80" s="121">
        <f t="shared" si="95"/>
        <v>39096</v>
      </c>
      <c r="AP80" s="121">
        <v>39096</v>
      </c>
      <c r="AQ80" s="121">
        <v>0</v>
      </c>
      <c r="AR80" s="121">
        <v>0</v>
      </c>
      <c r="AS80" s="121">
        <v>0</v>
      </c>
      <c r="AT80" s="121">
        <f t="shared" si="96"/>
        <v>89533</v>
      </c>
      <c r="AU80" s="121">
        <v>0</v>
      </c>
      <c r="AV80" s="121">
        <v>89533</v>
      </c>
      <c r="AW80" s="121">
        <v>0</v>
      </c>
      <c r="AX80" s="121">
        <v>0</v>
      </c>
      <c r="AY80" s="121">
        <f t="shared" si="97"/>
        <v>92383</v>
      </c>
      <c r="AZ80" s="121">
        <v>2616</v>
      </c>
      <c r="BA80" s="121">
        <v>67909</v>
      </c>
      <c r="BB80" s="121">
        <v>532</v>
      </c>
      <c r="BC80" s="121">
        <v>21326</v>
      </c>
      <c r="BD80" s="121">
        <v>0</v>
      </c>
      <c r="BE80" s="121">
        <v>0</v>
      </c>
      <c r="BF80" s="121">
        <v>0</v>
      </c>
      <c r="BG80" s="121">
        <f t="shared" si="98"/>
        <v>221012</v>
      </c>
      <c r="BH80" s="121">
        <f t="shared" si="99"/>
        <v>0</v>
      </c>
      <c r="BI80" s="121">
        <f t="shared" si="100"/>
        <v>0</v>
      </c>
      <c r="BJ80" s="121">
        <f t="shared" si="101"/>
        <v>0</v>
      </c>
      <c r="BK80" s="121">
        <f t="shared" si="102"/>
        <v>0</v>
      </c>
      <c r="BL80" s="121">
        <f t="shared" si="103"/>
        <v>0</v>
      </c>
      <c r="BM80" s="121">
        <f t="shared" si="104"/>
        <v>0</v>
      </c>
      <c r="BN80" s="121">
        <f t="shared" si="105"/>
        <v>0</v>
      </c>
      <c r="BO80" s="121">
        <f t="shared" si="106"/>
        <v>0</v>
      </c>
      <c r="BP80" s="121">
        <f t="shared" si="107"/>
        <v>221012</v>
      </c>
      <c r="BQ80" s="121">
        <f t="shared" si="108"/>
        <v>39096</v>
      </c>
      <c r="BR80" s="121">
        <f t="shared" si="109"/>
        <v>39096</v>
      </c>
      <c r="BS80" s="121">
        <f t="shared" si="110"/>
        <v>0</v>
      </c>
      <c r="BT80" s="121">
        <f t="shared" si="111"/>
        <v>0</v>
      </c>
      <c r="BU80" s="121">
        <f t="shared" si="112"/>
        <v>0</v>
      </c>
      <c r="BV80" s="121">
        <f t="shared" si="113"/>
        <v>89533</v>
      </c>
      <c r="BW80" s="121">
        <f t="shared" si="114"/>
        <v>0</v>
      </c>
      <c r="BX80" s="121">
        <f t="shared" si="115"/>
        <v>89533</v>
      </c>
      <c r="BY80" s="121">
        <f t="shared" si="116"/>
        <v>0</v>
      </c>
      <c r="BZ80" s="121">
        <f t="shared" si="117"/>
        <v>0</v>
      </c>
      <c r="CA80" s="121">
        <f t="shared" si="118"/>
        <v>92383</v>
      </c>
      <c r="CB80" s="121">
        <f t="shared" si="119"/>
        <v>2616</v>
      </c>
      <c r="CC80" s="121">
        <f t="shared" si="120"/>
        <v>67909</v>
      </c>
      <c r="CD80" s="121">
        <f t="shared" si="121"/>
        <v>532</v>
      </c>
      <c r="CE80" s="121">
        <f t="shared" si="122"/>
        <v>21326</v>
      </c>
      <c r="CF80" s="121">
        <f t="shared" si="123"/>
        <v>0</v>
      </c>
      <c r="CG80" s="121">
        <f t="shared" si="124"/>
        <v>0</v>
      </c>
      <c r="CH80" s="121">
        <f t="shared" si="125"/>
        <v>0</v>
      </c>
      <c r="CI80" s="121">
        <f t="shared" si="126"/>
        <v>221012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&amp;L廃棄物処理事業経費（市区町村及び一部事務組合・広域連合の合計）【歳出】（平成27年度実績）</oddHeader>
  </headerFooter>
  <colBreaks count="2" manualBreakCount="2">
    <brk id="39" min="1" max="79" man="1"/>
    <brk id="67" min="1" max="7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66" sqref="A66"/>
    </sheetView>
  </sheetViews>
  <sheetFormatPr defaultColWidth="8.796875" defaultRowHeight="13.5" customHeight="1"/>
  <cols>
    <col min="1" max="1" width="10.69921875" style="49" customWidth="1"/>
    <col min="2" max="2" width="8.69921875" style="53" customWidth="1"/>
    <col min="3" max="3" width="12.59765625" style="49" customWidth="1"/>
    <col min="4" max="9" width="13.8984375" style="54" customWidth="1"/>
    <col min="10" max="10" width="6.59765625" style="53" customWidth="1"/>
    <col min="11" max="11" width="35.59765625" style="49" customWidth="1"/>
    <col min="12" max="17" width="13.8984375" style="54" customWidth="1"/>
    <col min="18" max="18" width="6.59765625" style="53" customWidth="1"/>
    <col min="19" max="19" width="35.59765625" style="49" customWidth="1"/>
    <col min="20" max="25" width="13.8984375" style="54" customWidth="1"/>
    <col min="26" max="26" width="6.59765625" style="53" customWidth="1"/>
    <col min="27" max="27" width="35.59765625" style="49" customWidth="1"/>
    <col min="28" max="33" width="13.8984375" style="54" customWidth="1"/>
    <col min="34" max="34" width="6.59765625" style="53" customWidth="1"/>
    <col min="35" max="35" width="35.59765625" style="49" customWidth="1"/>
    <col min="36" max="41" width="13.8984375" style="54" customWidth="1"/>
    <col min="42" max="42" width="6.59765625" style="53" customWidth="1"/>
    <col min="43" max="43" width="35.59765625" style="49" customWidth="1"/>
    <col min="44" max="49" width="13.8984375" style="54" customWidth="1"/>
    <col min="50" max="50" width="6.59765625" style="53" customWidth="1"/>
    <col min="51" max="51" width="35.59765625" style="49" customWidth="1"/>
    <col min="52" max="52" width="14.09765625" style="54" customWidth="1"/>
    <col min="53" max="57" width="13.8984375" style="54" customWidth="1"/>
    <col min="58" max="16384" width="9" style="49" customWidth="1"/>
  </cols>
  <sheetData>
    <row r="1" spans="1:57" ht="17.2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>
      <c r="A2" s="164" t="s">
        <v>269</v>
      </c>
      <c r="B2" s="156" t="s">
        <v>270</v>
      </c>
      <c r="C2" s="166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>
      <c r="A3" s="165"/>
      <c r="B3" s="157"/>
      <c r="C3" s="167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>
      <c r="A4" s="165"/>
      <c r="B4" s="157"/>
      <c r="C4" s="168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9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9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9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9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9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9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>
      <c r="A5" s="165"/>
      <c r="B5" s="157"/>
      <c r="C5" s="168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8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8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8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8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8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8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>
      <c r="A6" s="165"/>
      <c r="B6" s="157"/>
      <c r="C6" s="168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8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8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8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8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8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8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279</v>
      </c>
      <c r="D7" s="140">
        <f aca="true" t="shared" si="0" ref="D7:D38">SUM(L7,T7,AB7,AJ7,AR7,AZ7)</f>
        <v>441257</v>
      </c>
      <c r="E7" s="140">
        <f aca="true" t="shared" si="1" ref="E7:E38">SUM(M7,U7,AC7,AK7,AS7,BA7)</f>
        <v>9165302</v>
      </c>
      <c r="F7" s="140">
        <f aca="true" t="shared" si="2" ref="F7:F38">SUM(D7:E7)</f>
        <v>9606559</v>
      </c>
      <c r="G7" s="140">
        <f aca="true" t="shared" si="3" ref="G7:G38">SUM(O7,W7,AE7,AM7,AU7,BC7)</f>
        <v>4773</v>
      </c>
      <c r="H7" s="140">
        <f aca="true" t="shared" si="4" ref="H7:H38">SUM(P7,X7,AF7,AN7,AV7,BD7)</f>
        <v>2981098</v>
      </c>
      <c r="I7" s="140">
        <f aca="true" t="shared" si="5" ref="I7:I38">SUM(G7:H7)</f>
        <v>2985871</v>
      </c>
      <c r="J7" s="141">
        <f>COUNTIF(J$8:J$61,"&lt;&gt;")</f>
        <v>42</v>
      </c>
      <c r="K7" s="141">
        <f>COUNTIF(K$8:K$61,"&lt;&gt;")</f>
        <v>42</v>
      </c>
      <c r="L7" s="140">
        <f>SUM(L$8:L$61)</f>
        <v>441257</v>
      </c>
      <c r="M7" s="140">
        <f>SUM(M$8:M$61)</f>
        <v>8807336</v>
      </c>
      <c r="N7" s="140">
        <f aca="true" t="shared" si="6" ref="N7:N38">IF(AND(L7&lt;&gt;"",M7&lt;&gt;""),SUM(L7:M7),"")</f>
        <v>9248593</v>
      </c>
      <c r="O7" s="140">
        <f>SUM(O$8:O$61)</f>
        <v>4773</v>
      </c>
      <c r="P7" s="140">
        <f>SUM(P$8:P$61)</f>
        <v>2066409</v>
      </c>
      <c r="Q7" s="140">
        <f aca="true" t="shared" si="7" ref="Q7:Q38">IF(AND(O7&lt;&gt;"",P7&lt;&gt;""),SUM(O7:P7),"")</f>
        <v>2071182</v>
      </c>
      <c r="R7" s="141">
        <f>COUNTIF(R$8:R$61,"&lt;&gt;")</f>
        <v>11</v>
      </c>
      <c r="S7" s="141">
        <f>COUNTIF(S$8:S$61,"&lt;&gt;")</f>
        <v>11</v>
      </c>
      <c r="T7" s="140">
        <f>SUM(T$8:T$61)</f>
        <v>0</v>
      </c>
      <c r="U7" s="140">
        <f>SUM(U$8:U$61)</f>
        <v>357966</v>
      </c>
      <c r="V7" s="140">
        <f aca="true" t="shared" si="8" ref="V7:V38">IF(AND(T7&lt;&gt;"",U7&lt;&gt;""),SUM(T7:U7),"")</f>
        <v>357966</v>
      </c>
      <c r="W7" s="140">
        <f>SUM(W$8:W$61)</f>
        <v>0</v>
      </c>
      <c r="X7" s="140">
        <f>SUM(X$8:X$61)</f>
        <v>914689</v>
      </c>
      <c r="Y7" s="140">
        <f aca="true" t="shared" si="9" ref="Y7:Y38">IF(AND(W7&lt;&gt;"",X7&lt;&gt;""),SUM(W7:X7),"")</f>
        <v>914689</v>
      </c>
      <c r="Z7" s="141">
        <f>COUNTIF(Z$8:Z$61,"&lt;&gt;")</f>
        <v>0</v>
      </c>
      <c r="AA7" s="141">
        <f>COUNTIF(AA$8:AA$61,"&lt;&gt;")</f>
        <v>0</v>
      </c>
      <c r="AB7" s="140">
        <f>SUM(AB$8:AB$61)</f>
        <v>0</v>
      </c>
      <c r="AC7" s="140">
        <f>SUM(AC$8:AC$61)</f>
        <v>0</v>
      </c>
      <c r="AD7" s="140">
        <f aca="true" t="shared" si="10" ref="AD7:AD38">IF(AND(AB7&lt;&gt;"",AC7&lt;&gt;""),SUM(AB7:AC7),"")</f>
        <v>0</v>
      </c>
      <c r="AE7" s="140">
        <f>SUM(AE$8:AE$61)</f>
        <v>0</v>
      </c>
      <c r="AF7" s="140">
        <f>SUM(AF$8:AF$61)</f>
        <v>0</v>
      </c>
      <c r="AG7" s="140">
        <f aca="true" t="shared" si="11" ref="AG7:AG38">IF(AND(AE7&lt;&gt;"",AF7&lt;&gt;""),SUM(AE7:AF7),"")</f>
        <v>0</v>
      </c>
      <c r="AH7" s="141">
        <f>COUNTIF(AH$8:AH$61,"&lt;&gt;")</f>
        <v>0</v>
      </c>
      <c r="AI7" s="141">
        <f>COUNTIF(AI$8:AI$61,"&lt;&gt;")</f>
        <v>0</v>
      </c>
      <c r="AJ7" s="140">
        <f>SUM(AJ$8:AJ$61)</f>
        <v>0</v>
      </c>
      <c r="AK7" s="140">
        <f>SUM(AK$8:AK$61)</f>
        <v>0</v>
      </c>
      <c r="AL7" s="140">
        <f aca="true" t="shared" si="12" ref="AL7:AL38">IF(AND(AJ7&lt;&gt;"",AK7&lt;&gt;""),SUM(AJ7:AK7),"")</f>
        <v>0</v>
      </c>
      <c r="AM7" s="140">
        <f>SUM(AM$8:AM$61)</f>
        <v>0</v>
      </c>
      <c r="AN7" s="140">
        <f>SUM(AN$8:AN$61)</f>
        <v>0</v>
      </c>
      <c r="AO7" s="140">
        <f aca="true" t="shared" si="13" ref="AO7:AO38">IF(AND(AM7&lt;&gt;"",AN7&lt;&gt;""),SUM(AM7:AN7),"")</f>
        <v>0</v>
      </c>
      <c r="AP7" s="141">
        <f>COUNTIF(AP$8:AP$61,"&lt;&gt;")</f>
        <v>0</v>
      </c>
      <c r="AQ7" s="141">
        <f>COUNTIF(AQ$8:AQ$61,"&lt;&gt;")</f>
        <v>0</v>
      </c>
      <c r="AR7" s="140">
        <f>SUM(AR$8:AR$61)</f>
        <v>0</v>
      </c>
      <c r="AS7" s="140">
        <f>SUM(AS$8:AS$61)</f>
        <v>0</v>
      </c>
      <c r="AT7" s="140">
        <f aca="true" t="shared" si="14" ref="AT7:AT38">IF(AND(AR7&lt;&gt;"",AS7&lt;&gt;""),SUM(AR7:AS7),"")</f>
        <v>0</v>
      </c>
      <c r="AU7" s="140">
        <f>SUM(AU$8:AU$61)</f>
        <v>0</v>
      </c>
      <c r="AV7" s="140">
        <f>SUM(AV$8:AV$61)</f>
        <v>0</v>
      </c>
      <c r="AW7" s="140">
        <f aca="true" t="shared" si="15" ref="AW7:AW38">IF(AND(AU7&lt;&gt;"",AV7&lt;&gt;""),SUM(AU7:AV7),"")</f>
        <v>0</v>
      </c>
      <c r="AX7" s="141">
        <f>COUNTIF(AX$8:AX$61,"&lt;&gt;")</f>
        <v>0</v>
      </c>
      <c r="AY7" s="141">
        <f>COUNTIF(AY$8:AY$61,"&lt;&gt;")</f>
        <v>0</v>
      </c>
      <c r="AZ7" s="140">
        <f>SUM(AZ$8:AZ$61)</f>
        <v>0</v>
      </c>
      <c r="BA7" s="140">
        <f>SUM(BA$8:BA$61)</f>
        <v>0</v>
      </c>
      <c r="BB7" s="140">
        <f aca="true" t="shared" si="16" ref="BB7:BB38">IF(AND(AZ7&lt;&gt;"",BA7&lt;&gt;""),SUM(AZ7:BA7),"")</f>
        <v>0</v>
      </c>
      <c r="BC7" s="140">
        <f>SUM(BC$8:BC$61)</f>
        <v>0</v>
      </c>
      <c r="BD7" s="140">
        <f>SUM(BD$8:BD$61)</f>
        <v>0</v>
      </c>
      <c r="BE7" s="140">
        <f aca="true" t="shared" si="17" ref="BE7:BE38">IF(AND(BC7&lt;&gt;"",BD7&lt;&gt;""),SUM(BC7:BD7),"")</f>
        <v>0</v>
      </c>
    </row>
    <row r="8" spans="1:57" s="136" customFormat="1" ht="13.5" customHeight="1">
      <c r="A8" s="119" t="s">
        <v>25</v>
      </c>
      <c r="B8" s="120" t="s">
        <v>324</v>
      </c>
      <c r="C8" s="119" t="s">
        <v>325</v>
      </c>
      <c r="D8" s="121">
        <f t="shared" si="0"/>
        <v>0</v>
      </c>
      <c r="E8" s="121">
        <f t="shared" si="1"/>
        <v>0</v>
      </c>
      <c r="F8" s="121">
        <f t="shared" si="2"/>
        <v>0</v>
      </c>
      <c r="G8" s="121">
        <f t="shared" si="3"/>
        <v>0</v>
      </c>
      <c r="H8" s="121">
        <f t="shared" si="4"/>
        <v>0</v>
      </c>
      <c r="I8" s="121">
        <f t="shared" si="5"/>
        <v>0</v>
      </c>
      <c r="J8" s="120"/>
      <c r="K8" s="119"/>
      <c r="L8" s="121"/>
      <c r="M8" s="121"/>
      <c r="N8" s="121">
        <f t="shared" si="6"/>
      </c>
      <c r="O8" s="121"/>
      <c r="P8" s="121"/>
      <c r="Q8" s="121">
        <f t="shared" si="7"/>
      </c>
      <c r="R8" s="120"/>
      <c r="S8" s="119"/>
      <c r="T8" s="121"/>
      <c r="U8" s="121"/>
      <c r="V8" s="121">
        <f t="shared" si="8"/>
      </c>
      <c r="W8" s="121"/>
      <c r="X8" s="121"/>
      <c r="Y8" s="121">
        <f t="shared" si="9"/>
      </c>
      <c r="Z8" s="120"/>
      <c r="AA8" s="119"/>
      <c r="AB8" s="121"/>
      <c r="AC8" s="121"/>
      <c r="AD8" s="121">
        <f t="shared" si="10"/>
      </c>
      <c r="AE8" s="121"/>
      <c r="AF8" s="121"/>
      <c r="AG8" s="121">
        <f t="shared" si="11"/>
      </c>
      <c r="AH8" s="120"/>
      <c r="AI8" s="119"/>
      <c r="AJ8" s="121"/>
      <c r="AK8" s="121"/>
      <c r="AL8" s="121">
        <f t="shared" si="12"/>
      </c>
      <c r="AM8" s="121"/>
      <c r="AN8" s="121"/>
      <c r="AO8" s="121">
        <f t="shared" si="13"/>
      </c>
      <c r="AP8" s="120"/>
      <c r="AQ8" s="119"/>
      <c r="AR8" s="121"/>
      <c r="AS8" s="121"/>
      <c r="AT8" s="121">
        <f t="shared" si="14"/>
      </c>
      <c r="AU8" s="121"/>
      <c r="AV8" s="121"/>
      <c r="AW8" s="121">
        <f t="shared" si="15"/>
      </c>
      <c r="AX8" s="120"/>
      <c r="AY8" s="119"/>
      <c r="AZ8" s="121"/>
      <c r="BA8" s="121"/>
      <c r="BB8" s="121">
        <f t="shared" si="16"/>
      </c>
      <c r="BC8" s="121"/>
      <c r="BD8" s="121"/>
      <c r="BE8" s="121">
        <f t="shared" si="17"/>
      </c>
    </row>
    <row r="9" spans="1:57" s="136" customFormat="1" ht="13.5" customHeight="1">
      <c r="A9" s="119" t="s">
        <v>25</v>
      </c>
      <c r="B9" s="120" t="s">
        <v>326</v>
      </c>
      <c r="C9" s="119" t="s">
        <v>327</v>
      </c>
      <c r="D9" s="121">
        <f t="shared" si="0"/>
        <v>0</v>
      </c>
      <c r="E9" s="121">
        <f t="shared" si="1"/>
        <v>0</v>
      </c>
      <c r="F9" s="121">
        <f t="shared" si="2"/>
        <v>0</v>
      </c>
      <c r="G9" s="121">
        <f t="shared" si="3"/>
        <v>0</v>
      </c>
      <c r="H9" s="121">
        <f t="shared" si="4"/>
        <v>0</v>
      </c>
      <c r="I9" s="121">
        <f t="shared" si="5"/>
        <v>0</v>
      </c>
      <c r="J9" s="120"/>
      <c r="K9" s="119"/>
      <c r="L9" s="121"/>
      <c r="M9" s="121"/>
      <c r="N9" s="121">
        <f t="shared" si="6"/>
      </c>
      <c r="O9" s="121"/>
      <c r="P9" s="121"/>
      <c r="Q9" s="121">
        <f t="shared" si="7"/>
      </c>
      <c r="R9" s="120"/>
      <c r="S9" s="119"/>
      <c r="T9" s="121"/>
      <c r="U9" s="121"/>
      <c r="V9" s="121">
        <f t="shared" si="8"/>
      </c>
      <c r="W9" s="121"/>
      <c r="X9" s="121"/>
      <c r="Y9" s="121">
        <f t="shared" si="9"/>
      </c>
      <c r="Z9" s="120"/>
      <c r="AA9" s="119"/>
      <c r="AB9" s="121"/>
      <c r="AC9" s="121"/>
      <c r="AD9" s="121">
        <f t="shared" si="10"/>
      </c>
      <c r="AE9" s="121"/>
      <c r="AF9" s="121"/>
      <c r="AG9" s="121">
        <f t="shared" si="11"/>
      </c>
      <c r="AH9" s="120"/>
      <c r="AI9" s="119"/>
      <c r="AJ9" s="121"/>
      <c r="AK9" s="121"/>
      <c r="AL9" s="121">
        <f t="shared" si="12"/>
      </c>
      <c r="AM9" s="121"/>
      <c r="AN9" s="121"/>
      <c r="AO9" s="121">
        <f t="shared" si="13"/>
      </c>
      <c r="AP9" s="120"/>
      <c r="AQ9" s="119"/>
      <c r="AR9" s="121"/>
      <c r="AS9" s="121"/>
      <c r="AT9" s="121">
        <f t="shared" si="14"/>
      </c>
      <c r="AU9" s="121"/>
      <c r="AV9" s="121"/>
      <c r="AW9" s="121">
        <f t="shared" si="15"/>
      </c>
      <c r="AX9" s="120"/>
      <c r="AY9" s="119"/>
      <c r="AZ9" s="121"/>
      <c r="BA9" s="121"/>
      <c r="BB9" s="121">
        <f t="shared" si="16"/>
      </c>
      <c r="BC9" s="121"/>
      <c r="BD9" s="121"/>
      <c r="BE9" s="121">
        <f t="shared" si="17"/>
      </c>
    </row>
    <row r="10" spans="1:57" s="136" customFormat="1" ht="13.5" customHeight="1">
      <c r="A10" s="119" t="s">
        <v>25</v>
      </c>
      <c r="B10" s="120" t="s">
        <v>336</v>
      </c>
      <c r="C10" s="119" t="s">
        <v>337</v>
      </c>
      <c r="D10" s="121">
        <f t="shared" si="0"/>
        <v>0</v>
      </c>
      <c r="E10" s="121">
        <f t="shared" si="1"/>
        <v>0</v>
      </c>
      <c r="F10" s="121">
        <f t="shared" si="2"/>
        <v>0</v>
      </c>
      <c r="G10" s="121">
        <f t="shared" si="3"/>
        <v>0</v>
      </c>
      <c r="H10" s="121">
        <f t="shared" si="4"/>
        <v>0</v>
      </c>
      <c r="I10" s="121">
        <f t="shared" si="5"/>
        <v>0</v>
      </c>
      <c r="J10" s="120"/>
      <c r="K10" s="119"/>
      <c r="L10" s="121"/>
      <c r="M10" s="121"/>
      <c r="N10" s="121">
        <f t="shared" si="6"/>
      </c>
      <c r="O10" s="121"/>
      <c r="P10" s="121"/>
      <c r="Q10" s="121">
        <f t="shared" si="7"/>
      </c>
      <c r="R10" s="120"/>
      <c r="S10" s="119"/>
      <c r="T10" s="121"/>
      <c r="U10" s="121"/>
      <c r="V10" s="121">
        <f t="shared" si="8"/>
      </c>
      <c r="W10" s="121"/>
      <c r="X10" s="121"/>
      <c r="Y10" s="121">
        <f t="shared" si="9"/>
      </c>
      <c r="Z10" s="120"/>
      <c r="AA10" s="119"/>
      <c r="AB10" s="121"/>
      <c r="AC10" s="121"/>
      <c r="AD10" s="121">
        <f t="shared" si="10"/>
      </c>
      <c r="AE10" s="121"/>
      <c r="AF10" s="121"/>
      <c r="AG10" s="121">
        <f t="shared" si="11"/>
      </c>
      <c r="AH10" s="120"/>
      <c r="AI10" s="119"/>
      <c r="AJ10" s="121"/>
      <c r="AK10" s="121"/>
      <c r="AL10" s="121">
        <f t="shared" si="12"/>
      </c>
      <c r="AM10" s="121"/>
      <c r="AN10" s="121"/>
      <c r="AO10" s="121">
        <f t="shared" si="13"/>
      </c>
      <c r="AP10" s="120"/>
      <c r="AQ10" s="119"/>
      <c r="AR10" s="121"/>
      <c r="AS10" s="121"/>
      <c r="AT10" s="121">
        <f t="shared" si="14"/>
      </c>
      <c r="AU10" s="121"/>
      <c r="AV10" s="121"/>
      <c r="AW10" s="121">
        <f t="shared" si="15"/>
      </c>
      <c r="AX10" s="120"/>
      <c r="AY10" s="119"/>
      <c r="AZ10" s="121"/>
      <c r="BA10" s="121"/>
      <c r="BB10" s="121">
        <f t="shared" si="16"/>
      </c>
      <c r="BC10" s="121"/>
      <c r="BD10" s="121"/>
      <c r="BE10" s="121">
        <f t="shared" si="17"/>
      </c>
    </row>
    <row r="11" spans="1:57" s="136" customFormat="1" ht="13.5" customHeight="1">
      <c r="A11" s="119" t="s">
        <v>25</v>
      </c>
      <c r="B11" s="120" t="s">
        <v>442</v>
      </c>
      <c r="C11" s="119" t="s">
        <v>443</v>
      </c>
      <c r="D11" s="121">
        <f t="shared" si="0"/>
        <v>0</v>
      </c>
      <c r="E11" s="121">
        <f t="shared" si="1"/>
        <v>0</v>
      </c>
      <c r="F11" s="121">
        <f t="shared" si="2"/>
        <v>0</v>
      </c>
      <c r="G11" s="121">
        <f t="shared" si="3"/>
        <v>0</v>
      </c>
      <c r="H11" s="121">
        <f t="shared" si="4"/>
        <v>0</v>
      </c>
      <c r="I11" s="121">
        <f t="shared" si="5"/>
        <v>0</v>
      </c>
      <c r="J11" s="120"/>
      <c r="K11" s="119"/>
      <c r="L11" s="121"/>
      <c r="M11" s="121"/>
      <c r="N11" s="121">
        <f t="shared" si="6"/>
      </c>
      <c r="O11" s="121"/>
      <c r="P11" s="121"/>
      <c r="Q11" s="121">
        <f t="shared" si="7"/>
      </c>
      <c r="R11" s="120"/>
      <c r="S11" s="119"/>
      <c r="T11" s="121"/>
      <c r="U11" s="121"/>
      <c r="V11" s="121">
        <f t="shared" si="8"/>
      </c>
      <c r="W11" s="121"/>
      <c r="X11" s="121"/>
      <c r="Y11" s="121">
        <f t="shared" si="9"/>
      </c>
      <c r="Z11" s="120"/>
      <c r="AA11" s="119"/>
      <c r="AB11" s="121"/>
      <c r="AC11" s="121"/>
      <c r="AD11" s="121">
        <f t="shared" si="10"/>
      </c>
      <c r="AE11" s="121"/>
      <c r="AF11" s="121"/>
      <c r="AG11" s="121">
        <f t="shared" si="11"/>
      </c>
      <c r="AH11" s="120"/>
      <c r="AI11" s="119"/>
      <c r="AJ11" s="121"/>
      <c r="AK11" s="121"/>
      <c r="AL11" s="121">
        <f t="shared" si="12"/>
      </c>
      <c r="AM11" s="121"/>
      <c r="AN11" s="121"/>
      <c r="AO11" s="121">
        <f t="shared" si="13"/>
      </c>
      <c r="AP11" s="120"/>
      <c r="AQ11" s="119"/>
      <c r="AR11" s="121"/>
      <c r="AS11" s="121"/>
      <c r="AT11" s="121">
        <f t="shared" si="14"/>
      </c>
      <c r="AU11" s="121"/>
      <c r="AV11" s="121"/>
      <c r="AW11" s="121">
        <f t="shared" si="15"/>
      </c>
      <c r="AX11" s="120"/>
      <c r="AY11" s="119"/>
      <c r="AZ11" s="121"/>
      <c r="BA11" s="121"/>
      <c r="BB11" s="121">
        <f t="shared" si="16"/>
      </c>
      <c r="BC11" s="121"/>
      <c r="BD11" s="121"/>
      <c r="BE11" s="121">
        <f t="shared" si="17"/>
      </c>
    </row>
    <row r="12" spans="1:57" s="136" customFormat="1" ht="13.5" customHeight="1">
      <c r="A12" s="119" t="s">
        <v>25</v>
      </c>
      <c r="B12" s="120" t="s">
        <v>354</v>
      </c>
      <c r="C12" s="119" t="s">
        <v>355</v>
      </c>
      <c r="D12" s="121">
        <f t="shared" si="0"/>
        <v>0</v>
      </c>
      <c r="E12" s="121">
        <f t="shared" si="1"/>
        <v>223215</v>
      </c>
      <c r="F12" s="121">
        <f t="shared" si="2"/>
        <v>223215</v>
      </c>
      <c r="G12" s="121">
        <f t="shared" si="3"/>
        <v>0</v>
      </c>
      <c r="H12" s="121">
        <f t="shared" si="4"/>
        <v>0</v>
      </c>
      <c r="I12" s="121">
        <f t="shared" si="5"/>
        <v>0</v>
      </c>
      <c r="J12" s="120" t="s">
        <v>356</v>
      </c>
      <c r="K12" s="119" t="s">
        <v>357</v>
      </c>
      <c r="L12" s="121">
        <v>0</v>
      </c>
      <c r="M12" s="121">
        <v>223215</v>
      </c>
      <c r="N12" s="121">
        <f t="shared" si="6"/>
        <v>223215</v>
      </c>
      <c r="O12" s="121">
        <v>0</v>
      </c>
      <c r="P12" s="121">
        <v>0</v>
      </c>
      <c r="Q12" s="121">
        <f t="shared" si="7"/>
        <v>0</v>
      </c>
      <c r="R12" s="120"/>
      <c r="S12" s="119"/>
      <c r="T12" s="121"/>
      <c r="U12" s="121"/>
      <c r="V12" s="121">
        <f t="shared" si="8"/>
      </c>
      <c r="W12" s="121"/>
      <c r="X12" s="121"/>
      <c r="Y12" s="121">
        <f t="shared" si="9"/>
      </c>
      <c r="Z12" s="120"/>
      <c r="AA12" s="119"/>
      <c r="AB12" s="121"/>
      <c r="AC12" s="121"/>
      <c r="AD12" s="121">
        <f t="shared" si="10"/>
      </c>
      <c r="AE12" s="121"/>
      <c r="AF12" s="121"/>
      <c r="AG12" s="121">
        <f t="shared" si="11"/>
      </c>
      <c r="AH12" s="120"/>
      <c r="AI12" s="119"/>
      <c r="AJ12" s="121"/>
      <c r="AK12" s="121"/>
      <c r="AL12" s="121">
        <f t="shared" si="12"/>
      </c>
      <c r="AM12" s="121"/>
      <c r="AN12" s="121"/>
      <c r="AO12" s="121">
        <f t="shared" si="13"/>
      </c>
      <c r="AP12" s="120"/>
      <c r="AQ12" s="119"/>
      <c r="AR12" s="121"/>
      <c r="AS12" s="121"/>
      <c r="AT12" s="121">
        <f t="shared" si="14"/>
      </c>
      <c r="AU12" s="121"/>
      <c r="AV12" s="121"/>
      <c r="AW12" s="121">
        <f t="shared" si="15"/>
      </c>
      <c r="AX12" s="120"/>
      <c r="AY12" s="119"/>
      <c r="AZ12" s="121"/>
      <c r="BA12" s="121"/>
      <c r="BB12" s="121">
        <f t="shared" si="16"/>
      </c>
      <c r="BC12" s="121"/>
      <c r="BD12" s="121"/>
      <c r="BE12" s="121">
        <f t="shared" si="17"/>
      </c>
    </row>
    <row r="13" spans="1:57" s="136" customFormat="1" ht="13.5" customHeight="1">
      <c r="A13" s="119" t="s">
        <v>25</v>
      </c>
      <c r="B13" s="120" t="s">
        <v>458</v>
      </c>
      <c r="C13" s="119" t="s">
        <v>459</v>
      </c>
      <c r="D13" s="121">
        <f t="shared" si="0"/>
        <v>0</v>
      </c>
      <c r="E13" s="121">
        <f t="shared" si="1"/>
        <v>0</v>
      </c>
      <c r="F13" s="121">
        <f t="shared" si="2"/>
        <v>0</v>
      </c>
      <c r="G13" s="121">
        <f t="shared" si="3"/>
        <v>0</v>
      </c>
      <c r="H13" s="121">
        <f t="shared" si="4"/>
        <v>107175</v>
      </c>
      <c r="I13" s="121">
        <f t="shared" si="5"/>
        <v>107175</v>
      </c>
      <c r="J13" s="120" t="s">
        <v>388</v>
      </c>
      <c r="K13" s="119" t="s">
        <v>389</v>
      </c>
      <c r="L13" s="121">
        <v>0</v>
      </c>
      <c r="M13" s="121">
        <v>0</v>
      </c>
      <c r="N13" s="121">
        <f t="shared" si="6"/>
        <v>0</v>
      </c>
      <c r="O13" s="121">
        <v>0</v>
      </c>
      <c r="P13" s="121">
        <v>107175</v>
      </c>
      <c r="Q13" s="121">
        <f t="shared" si="7"/>
        <v>107175</v>
      </c>
      <c r="R13" s="120"/>
      <c r="S13" s="119"/>
      <c r="T13" s="121"/>
      <c r="U13" s="121"/>
      <c r="V13" s="121">
        <f t="shared" si="8"/>
      </c>
      <c r="W13" s="121"/>
      <c r="X13" s="121"/>
      <c r="Y13" s="121">
        <f t="shared" si="9"/>
      </c>
      <c r="Z13" s="120"/>
      <c r="AA13" s="119"/>
      <c r="AB13" s="121"/>
      <c r="AC13" s="121"/>
      <c r="AD13" s="121">
        <f t="shared" si="10"/>
      </c>
      <c r="AE13" s="121"/>
      <c r="AF13" s="121"/>
      <c r="AG13" s="121">
        <f t="shared" si="11"/>
      </c>
      <c r="AH13" s="120"/>
      <c r="AI13" s="119"/>
      <c r="AJ13" s="121"/>
      <c r="AK13" s="121"/>
      <c r="AL13" s="121">
        <f t="shared" si="12"/>
      </c>
      <c r="AM13" s="121"/>
      <c r="AN13" s="121"/>
      <c r="AO13" s="121">
        <f t="shared" si="13"/>
      </c>
      <c r="AP13" s="120"/>
      <c r="AQ13" s="119"/>
      <c r="AR13" s="121"/>
      <c r="AS13" s="121"/>
      <c r="AT13" s="121">
        <f t="shared" si="14"/>
      </c>
      <c r="AU13" s="121"/>
      <c r="AV13" s="121"/>
      <c r="AW13" s="121">
        <f t="shared" si="15"/>
      </c>
      <c r="AX13" s="120"/>
      <c r="AY13" s="119"/>
      <c r="AZ13" s="121"/>
      <c r="BA13" s="121"/>
      <c r="BB13" s="121">
        <f t="shared" si="16"/>
      </c>
      <c r="BC13" s="121"/>
      <c r="BD13" s="121"/>
      <c r="BE13" s="121">
        <f t="shared" si="17"/>
      </c>
    </row>
    <row r="14" spans="1:57" s="136" customFormat="1" ht="13.5" customHeight="1">
      <c r="A14" s="119" t="s">
        <v>25</v>
      </c>
      <c r="B14" s="120" t="s">
        <v>466</v>
      </c>
      <c r="C14" s="119" t="s">
        <v>467</v>
      </c>
      <c r="D14" s="121">
        <f t="shared" si="0"/>
        <v>0</v>
      </c>
      <c r="E14" s="121">
        <f t="shared" si="1"/>
        <v>0</v>
      </c>
      <c r="F14" s="121">
        <f t="shared" si="2"/>
        <v>0</v>
      </c>
      <c r="G14" s="121">
        <f t="shared" si="3"/>
        <v>0</v>
      </c>
      <c r="H14" s="121">
        <f t="shared" si="4"/>
        <v>0</v>
      </c>
      <c r="I14" s="121">
        <f t="shared" si="5"/>
        <v>0</v>
      </c>
      <c r="J14" s="120"/>
      <c r="K14" s="119"/>
      <c r="L14" s="121"/>
      <c r="M14" s="121"/>
      <c r="N14" s="121">
        <f t="shared" si="6"/>
      </c>
      <c r="O14" s="121"/>
      <c r="P14" s="121"/>
      <c r="Q14" s="121">
        <f t="shared" si="7"/>
      </c>
      <c r="R14" s="120"/>
      <c r="S14" s="119"/>
      <c r="T14" s="121"/>
      <c r="U14" s="121"/>
      <c r="V14" s="121">
        <f t="shared" si="8"/>
      </c>
      <c r="W14" s="121"/>
      <c r="X14" s="121"/>
      <c r="Y14" s="121">
        <f t="shared" si="9"/>
      </c>
      <c r="Z14" s="120"/>
      <c r="AA14" s="119"/>
      <c r="AB14" s="121"/>
      <c r="AC14" s="121"/>
      <c r="AD14" s="121">
        <f t="shared" si="10"/>
      </c>
      <c r="AE14" s="121"/>
      <c r="AF14" s="121"/>
      <c r="AG14" s="121">
        <f t="shared" si="11"/>
      </c>
      <c r="AH14" s="120"/>
      <c r="AI14" s="119"/>
      <c r="AJ14" s="121"/>
      <c r="AK14" s="121"/>
      <c r="AL14" s="121">
        <f t="shared" si="12"/>
      </c>
      <c r="AM14" s="121"/>
      <c r="AN14" s="121"/>
      <c r="AO14" s="121">
        <f t="shared" si="13"/>
      </c>
      <c r="AP14" s="120"/>
      <c r="AQ14" s="119"/>
      <c r="AR14" s="121"/>
      <c r="AS14" s="121"/>
      <c r="AT14" s="121">
        <f t="shared" si="14"/>
      </c>
      <c r="AU14" s="121"/>
      <c r="AV14" s="121"/>
      <c r="AW14" s="121">
        <f t="shared" si="15"/>
      </c>
      <c r="AX14" s="120"/>
      <c r="AY14" s="119"/>
      <c r="AZ14" s="121"/>
      <c r="BA14" s="121"/>
      <c r="BB14" s="121">
        <f t="shared" si="16"/>
      </c>
      <c r="BC14" s="121"/>
      <c r="BD14" s="121"/>
      <c r="BE14" s="121">
        <f t="shared" si="17"/>
      </c>
    </row>
    <row r="15" spans="1:57" s="136" customFormat="1" ht="13.5" customHeight="1">
      <c r="A15" s="119" t="s">
        <v>25</v>
      </c>
      <c r="B15" s="120" t="s">
        <v>368</v>
      </c>
      <c r="C15" s="119" t="s">
        <v>369</v>
      </c>
      <c r="D15" s="121">
        <f t="shared" si="0"/>
        <v>0</v>
      </c>
      <c r="E15" s="121">
        <f t="shared" si="1"/>
        <v>0</v>
      </c>
      <c r="F15" s="121">
        <f t="shared" si="2"/>
        <v>0</v>
      </c>
      <c r="G15" s="121">
        <f t="shared" si="3"/>
        <v>0</v>
      </c>
      <c r="H15" s="121">
        <f t="shared" si="4"/>
        <v>0</v>
      </c>
      <c r="I15" s="121">
        <f t="shared" si="5"/>
        <v>0</v>
      </c>
      <c r="J15" s="120"/>
      <c r="K15" s="119"/>
      <c r="L15" s="121"/>
      <c r="M15" s="121"/>
      <c r="N15" s="121">
        <f t="shared" si="6"/>
      </c>
      <c r="O15" s="121"/>
      <c r="P15" s="121"/>
      <c r="Q15" s="121">
        <f t="shared" si="7"/>
      </c>
      <c r="R15" s="120"/>
      <c r="S15" s="119"/>
      <c r="T15" s="121"/>
      <c r="U15" s="121"/>
      <c r="V15" s="121">
        <f t="shared" si="8"/>
      </c>
      <c r="W15" s="121"/>
      <c r="X15" s="121"/>
      <c r="Y15" s="121">
        <f t="shared" si="9"/>
      </c>
      <c r="Z15" s="120"/>
      <c r="AA15" s="119"/>
      <c r="AB15" s="121"/>
      <c r="AC15" s="121"/>
      <c r="AD15" s="121">
        <f t="shared" si="10"/>
      </c>
      <c r="AE15" s="121"/>
      <c r="AF15" s="121"/>
      <c r="AG15" s="121">
        <f t="shared" si="11"/>
      </c>
      <c r="AH15" s="120"/>
      <c r="AI15" s="119"/>
      <c r="AJ15" s="121"/>
      <c r="AK15" s="121"/>
      <c r="AL15" s="121">
        <f t="shared" si="12"/>
      </c>
      <c r="AM15" s="121"/>
      <c r="AN15" s="121"/>
      <c r="AO15" s="121">
        <f t="shared" si="13"/>
      </c>
      <c r="AP15" s="120"/>
      <c r="AQ15" s="119"/>
      <c r="AR15" s="121"/>
      <c r="AS15" s="121"/>
      <c r="AT15" s="121">
        <f t="shared" si="14"/>
      </c>
      <c r="AU15" s="121"/>
      <c r="AV15" s="121"/>
      <c r="AW15" s="121">
        <f t="shared" si="15"/>
      </c>
      <c r="AX15" s="120"/>
      <c r="AY15" s="119"/>
      <c r="AZ15" s="121"/>
      <c r="BA15" s="121"/>
      <c r="BB15" s="121">
        <f t="shared" si="16"/>
      </c>
      <c r="BC15" s="121"/>
      <c r="BD15" s="121"/>
      <c r="BE15" s="121">
        <f t="shared" si="17"/>
      </c>
    </row>
    <row r="16" spans="1:57" s="136" customFormat="1" ht="13.5" customHeight="1">
      <c r="A16" s="119" t="s">
        <v>25</v>
      </c>
      <c r="B16" s="120" t="s">
        <v>332</v>
      </c>
      <c r="C16" s="119" t="s">
        <v>333</v>
      </c>
      <c r="D16" s="121">
        <f t="shared" si="0"/>
        <v>0</v>
      </c>
      <c r="E16" s="121">
        <f t="shared" si="1"/>
        <v>298336</v>
      </c>
      <c r="F16" s="121">
        <f t="shared" si="2"/>
        <v>298336</v>
      </c>
      <c r="G16" s="121">
        <f t="shared" si="3"/>
        <v>0</v>
      </c>
      <c r="H16" s="121">
        <f t="shared" si="4"/>
        <v>90791</v>
      </c>
      <c r="I16" s="121">
        <f t="shared" si="5"/>
        <v>90791</v>
      </c>
      <c r="J16" s="120" t="s">
        <v>334</v>
      </c>
      <c r="K16" s="119" t="s">
        <v>335</v>
      </c>
      <c r="L16" s="121">
        <v>0</v>
      </c>
      <c r="M16" s="121">
        <v>298336</v>
      </c>
      <c r="N16" s="121">
        <f t="shared" si="6"/>
        <v>298336</v>
      </c>
      <c r="O16" s="121">
        <v>0</v>
      </c>
      <c r="P16" s="121">
        <v>90791</v>
      </c>
      <c r="Q16" s="121">
        <f t="shared" si="7"/>
        <v>90791</v>
      </c>
      <c r="R16" s="120"/>
      <c r="S16" s="119"/>
      <c r="T16" s="121"/>
      <c r="U16" s="121"/>
      <c r="V16" s="121">
        <f t="shared" si="8"/>
      </c>
      <c r="W16" s="121"/>
      <c r="X16" s="121"/>
      <c r="Y16" s="121">
        <f t="shared" si="9"/>
      </c>
      <c r="Z16" s="120"/>
      <c r="AA16" s="119"/>
      <c r="AB16" s="121"/>
      <c r="AC16" s="121"/>
      <c r="AD16" s="121">
        <f t="shared" si="10"/>
      </c>
      <c r="AE16" s="121"/>
      <c r="AF16" s="121"/>
      <c r="AG16" s="121">
        <f t="shared" si="11"/>
      </c>
      <c r="AH16" s="120"/>
      <c r="AI16" s="119"/>
      <c r="AJ16" s="121"/>
      <c r="AK16" s="121"/>
      <c r="AL16" s="121">
        <f t="shared" si="12"/>
      </c>
      <c r="AM16" s="121"/>
      <c r="AN16" s="121"/>
      <c r="AO16" s="121">
        <f t="shared" si="13"/>
      </c>
      <c r="AP16" s="120"/>
      <c r="AQ16" s="119"/>
      <c r="AR16" s="121"/>
      <c r="AS16" s="121"/>
      <c r="AT16" s="121">
        <f t="shared" si="14"/>
      </c>
      <c r="AU16" s="121"/>
      <c r="AV16" s="121"/>
      <c r="AW16" s="121">
        <f t="shared" si="15"/>
      </c>
      <c r="AX16" s="120"/>
      <c r="AY16" s="119"/>
      <c r="AZ16" s="121"/>
      <c r="BA16" s="121"/>
      <c r="BB16" s="121">
        <f t="shared" si="16"/>
      </c>
      <c r="BC16" s="121"/>
      <c r="BD16" s="121"/>
      <c r="BE16" s="121">
        <f t="shared" si="17"/>
      </c>
    </row>
    <row r="17" spans="1:57" s="136" customFormat="1" ht="13.5" customHeight="1">
      <c r="A17" s="119" t="s">
        <v>25</v>
      </c>
      <c r="B17" s="120" t="s">
        <v>432</v>
      </c>
      <c r="C17" s="119" t="s">
        <v>433</v>
      </c>
      <c r="D17" s="121">
        <f t="shared" si="0"/>
        <v>160918</v>
      </c>
      <c r="E17" s="121">
        <f t="shared" si="1"/>
        <v>536566</v>
      </c>
      <c r="F17" s="121">
        <f t="shared" si="2"/>
        <v>697484</v>
      </c>
      <c r="G17" s="121">
        <f t="shared" si="3"/>
        <v>0</v>
      </c>
      <c r="H17" s="121">
        <f t="shared" si="4"/>
        <v>0</v>
      </c>
      <c r="I17" s="121">
        <f t="shared" si="5"/>
        <v>0</v>
      </c>
      <c r="J17" s="120" t="s">
        <v>366</v>
      </c>
      <c r="K17" s="119" t="s">
        <v>367</v>
      </c>
      <c r="L17" s="121">
        <v>160918</v>
      </c>
      <c r="M17" s="121">
        <v>536566</v>
      </c>
      <c r="N17" s="121">
        <f t="shared" si="6"/>
        <v>697484</v>
      </c>
      <c r="O17" s="121">
        <v>0</v>
      </c>
      <c r="P17" s="121">
        <v>0</v>
      </c>
      <c r="Q17" s="121">
        <f t="shared" si="7"/>
        <v>0</v>
      </c>
      <c r="R17" s="120"/>
      <c r="S17" s="119"/>
      <c r="T17" s="121"/>
      <c r="U17" s="121"/>
      <c r="V17" s="121">
        <f t="shared" si="8"/>
      </c>
      <c r="W17" s="121"/>
      <c r="X17" s="121"/>
      <c r="Y17" s="121">
        <f t="shared" si="9"/>
      </c>
      <c r="Z17" s="120"/>
      <c r="AA17" s="119"/>
      <c r="AB17" s="121"/>
      <c r="AC17" s="121"/>
      <c r="AD17" s="121">
        <f t="shared" si="10"/>
      </c>
      <c r="AE17" s="121"/>
      <c r="AF17" s="121"/>
      <c r="AG17" s="121">
        <f t="shared" si="11"/>
      </c>
      <c r="AH17" s="120"/>
      <c r="AI17" s="119"/>
      <c r="AJ17" s="121"/>
      <c r="AK17" s="121"/>
      <c r="AL17" s="121">
        <f t="shared" si="12"/>
      </c>
      <c r="AM17" s="121"/>
      <c r="AN17" s="121"/>
      <c r="AO17" s="121">
        <f t="shared" si="13"/>
      </c>
      <c r="AP17" s="120"/>
      <c r="AQ17" s="119"/>
      <c r="AR17" s="121"/>
      <c r="AS17" s="121"/>
      <c r="AT17" s="121">
        <f t="shared" si="14"/>
      </c>
      <c r="AU17" s="121"/>
      <c r="AV17" s="121"/>
      <c r="AW17" s="121">
        <f t="shared" si="15"/>
      </c>
      <c r="AX17" s="120"/>
      <c r="AY17" s="119"/>
      <c r="AZ17" s="121"/>
      <c r="BA17" s="121"/>
      <c r="BB17" s="121">
        <f t="shared" si="16"/>
      </c>
      <c r="BC17" s="121"/>
      <c r="BD17" s="121"/>
      <c r="BE17" s="121">
        <f t="shared" si="17"/>
      </c>
    </row>
    <row r="18" spans="1:57" s="136" customFormat="1" ht="13.5" customHeight="1">
      <c r="A18" s="119" t="s">
        <v>25</v>
      </c>
      <c r="B18" s="120" t="s">
        <v>436</v>
      </c>
      <c r="C18" s="119" t="s">
        <v>437</v>
      </c>
      <c r="D18" s="121">
        <f t="shared" si="0"/>
        <v>0</v>
      </c>
      <c r="E18" s="121">
        <f t="shared" si="1"/>
        <v>656665</v>
      </c>
      <c r="F18" s="121">
        <f t="shared" si="2"/>
        <v>656665</v>
      </c>
      <c r="G18" s="121">
        <f t="shared" si="3"/>
        <v>0</v>
      </c>
      <c r="H18" s="121">
        <f t="shared" si="4"/>
        <v>0</v>
      </c>
      <c r="I18" s="121">
        <f t="shared" si="5"/>
        <v>0</v>
      </c>
      <c r="J18" s="120" t="s">
        <v>402</v>
      </c>
      <c r="K18" s="119" t="s">
        <v>403</v>
      </c>
      <c r="L18" s="121">
        <v>0</v>
      </c>
      <c r="M18" s="121">
        <v>656665</v>
      </c>
      <c r="N18" s="121">
        <f t="shared" si="6"/>
        <v>656665</v>
      </c>
      <c r="O18" s="121">
        <v>0</v>
      </c>
      <c r="P18" s="121">
        <v>0</v>
      </c>
      <c r="Q18" s="121">
        <f t="shared" si="7"/>
        <v>0</v>
      </c>
      <c r="R18" s="120"/>
      <c r="S18" s="119"/>
      <c r="T18" s="121"/>
      <c r="U18" s="121"/>
      <c r="V18" s="121">
        <f t="shared" si="8"/>
      </c>
      <c r="W18" s="121"/>
      <c r="X18" s="121"/>
      <c r="Y18" s="121">
        <f t="shared" si="9"/>
      </c>
      <c r="Z18" s="120"/>
      <c r="AA18" s="119"/>
      <c r="AB18" s="121"/>
      <c r="AC18" s="121"/>
      <c r="AD18" s="121">
        <f t="shared" si="10"/>
      </c>
      <c r="AE18" s="121"/>
      <c r="AF18" s="121"/>
      <c r="AG18" s="121">
        <f t="shared" si="11"/>
      </c>
      <c r="AH18" s="120"/>
      <c r="AI18" s="119"/>
      <c r="AJ18" s="121"/>
      <c r="AK18" s="121"/>
      <c r="AL18" s="121">
        <f t="shared" si="12"/>
      </c>
      <c r="AM18" s="121"/>
      <c r="AN18" s="121"/>
      <c r="AO18" s="121">
        <f t="shared" si="13"/>
      </c>
      <c r="AP18" s="120"/>
      <c r="AQ18" s="119"/>
      <c r="AR18" s="121"/>
      <c r="AS18" s="121"/>
      <c r="AT18" s="121">
        <f t="shared" si="14"/>
      </c>
      <c r="AU18" s="121"/>
      <c r="AV18" s="121"/>
      <c r="AW18" s="121">
        <f t="shared" si="15"/>
      </c>
      <c r="AX18" s="120"/>
      <c r="AY18" s="119"/>
      <c r="AZ18" s="121"/>
      <c r="BA18" s="121"/>
      <c r="BB18" s="121">
        <f t="shared" si="16"/>
      </c>
      <c r="BC18" s="121"/>
      <c r="BD18" s="121"/>
      <c r="BE18" s="121">
        <f t="shared" si="17"/>
      </c>
    </row>
    <row r="19" spans="1:57" s="136" customFormat="1" ht="13.5" customHeight="1">
      <c r="A19" s="119" t="s">
        <v>25</v>
      </c>
      <c r="B19" s="120" t="s">
        <v>374</v>
      </c>
      <c r="C19" s="119" t="s">
        <v>375</v>
      </c>
      <c r="D19" s="121">
        <f t="shared" si="0"/>
        <v>0</v>
      </c>
      <c r="E19" s="121">
        <f t="shared" si="1"/>
        <v>0</v>
      </c>
      <c r="F19" s="121">
        <f t="shared" si="2"/>
        <v>0</v>
      </c>
      <c r="G19" s="121">
        <f t="shared" si="3"/>
        <v>0</v>
      </c>
      <c r="H19" s="121">
        <f t="shared" si="4"/>
        <v>0</v>
      </c>
      <c r="I19" s="121">
        <f t="shared" si="5"/>
        <v>0</v>
      </c>
      <c r="J19" s="120"/>
      <c r="K19" s="119"/>
      <c r="L19" s="121"/>
      <c r="M19" s="121"/>
      <c r="N19" s="121">
        <f t="shared" si="6"/>
      </c>
      <c r="O19" s="121"/>
      <c r="P19" s="121"/>
      <c r="Q19" s="121">
        <f t="shared" si="7"/>
      </c>
      <c r="R19" s="120"/>
      <c r="S19" s="119"/>
      <c r="T19" s="121"/>
      <c r="U19" s="121"/>
      <c r="V19" s="121">
        <f t="shared" si="8"/>
      </c>
      <c r="W19" s="121"/>
      <c r="X19" s="121"/>
      <c r="Y19" s="121">
        <f t="shared" si="9"/>
      </c>
      <c r="Z19" s="120"/>
      <c r="AA19" s="119"/>
      <c r="AB19" s="121"/>
      <c r="AC19" s="121"/>
      <c r="AD19" s="121">
        <f t="shared" si="10"/>
      </c>
      <c r="AE19" s="121"/>
      <c r="AF19" s="121"/>
      <c r="AG19" s="121">
        <f t="shared" si="11"/>
      </c>
      <c r="AH19" s="120"/>
      <c r="AI19" s="119"/>
      <c r="AJ19" s="121"/>
      <c r="AK19" s="121"/>
      <c r="AL19" s="121">
        <f t="shared" si="12"/>
      </c>
      <c r="AM19" s="121"/>
      <c r="AN19" s="121"/>
      <c r="AO19" s="121">
        <f t="shared" si="13"/>
      </c>
      <c r="AP19" s="120"/>
      <c r="AQ19" s="119"/>
      <c r="AR19" s="121"/>
      <c r="AS19" s="121"/>
      <c r="AT19" s="121">
        <f t="shared" si="14"/>
      </c>
      <c r="AU19" s="121"/>
      <c r="AV19" s="121"/>
      <c r="AW19" s="121">
        <f t="shared" si="15"/>
      </c>
      <c r="AX19" s="120"/>
      <c r="AY19" s="119"/>
      <c r="AZ19" s="121"/>
      <c r="BA19" s="121"/>
      <c r="BB19" s="121">
        <f t="shared" si="16"/>
      </c>
      <c r="BC19" s="121"/>
      <c r="BD19" s="121"/>
      <c r="BE19" s="121">
        <f t="shared" si="17"/>
      </c>
    </row>
    <row r="20" spans="1:57" s="136" customFormat="1" ht="13.5" customHeight="1">
      <c r="A20" s="119" t="s">
        <v>25</v>
      </c>
      <c r="B20" s="120" t="s">
        <v>430</v>
      </c>
      <c r="C20" s="119" t="s">
        <v>431</v>
      </c>
      <c r="D20" s="121">
        <f t="shared" si="0"/>
        <v>0</v>
      </c>
      <c r="E20" s="121">
        <f t="shared" si="1"/>
        <v>0</v>
      </c>
      <c r="F20" s="121">
        <f t="shared" si="2"/>
        <v>0</v>
      </c>
      <c r="G20" s="121">
        <f t="shared" si="3"/>
        <v>0</v>
      </c>
      <c r="H20" s="121">
        <f t="shared" si="4"/>
        <v>0</v>
      </c>
      <c r="I20" s="121">
        <f t="shared" si="5"/>
        <v>0</v>
      </c>
      <c r="J20" s="120"/>
      <c r="K20" s="119"/>
      <c r="L20" s="121"/>
      <c r="M20" s="121"/>
      <c r="N20" s="121">
        <f t="shared" si="6"/>
      </c>
      <c r="O20" s="121"/>
      <c r="P20" s="121"/>
      <c r="Q20" s="121">
        <f t="shared" si="7"/>
      </c>
      <c r="R20" s="120"/>
      <c r="S20" s="119"/>
      <c r="T20" s="121"/>
      <c r="U20" s="121"/>
      <c r="V20" s="121">
        <f t="shared" si="8"/>
      </c>
      <c r="W20" s="121"/>
      <c r="X20" s="121"/>
      <c r="Y20" s="121">
        <f t="shared" si="9"/>
      </c>
      <c r="Z20" s="120"/>
      <c r="AA20" s="119"/>
      <c r="AB20" s="121"/>
      <c r="AC20" s="121"/>
      <c r="AD20" s="121">
        <f t="shared" si="10"/>
      </c>
      <c r="AE20" s="121"/>
      <c r="AF20" s="121"/>
      <c r="AG20" s="121">
        <f t="shared" si="11"/>
      </c>
      <c r="AH20" s="120"/>
      <c r="AI20" s="119"/>
      <c r="AJ20" s="121"/>
      <c r="AK20" s="121"/>
      <c r="AL20" s="121">
        <f t="shared" si="12"/>
      </c>
      <c r="AM20" s="121"/>
      <c r="AN20" s="121"/>
      <c r="AO20" s="121">
        <f t="shared" si="13"/>
      </c>
      <c r="AP20" s="120"/>
      <c r="AQ20" s="119"/>
      <c r="AR20" s="121"/>
      <c r="AS20" s="121"/>
      <c r="AT20" s="121">
        <f t="shared" si="14"/>
      </c>
      <c r="AU20" s="121"/>
      <c r="AV20" s="121"/>
      <c r="AW20" s="121">
        <f t="shared" si="15"/>
      </c>
      <c r="AX20" s="120"/>
      <c r="AY20" s="119"/>
      <c r="AZ20" s="121"/>
      <c r="BA20" s="121"/>
      <c r="BB20" s="121">
        <f t="shared" si="16"/>
      </c>
      <c r="BC20" s="121"/>
      <c r="BD20" s="121"/>
      <c r="BE20" s="121">
        <f t="shared" si="17"/>
      </c>
    </row>
    <row r="21" spans="1:57" s="136" customFormat="1" ht="13.5" customHeight="1">
      <c r="A21" s="119" t="s">
        <v>25</v>
      </c>
      <c r="B21" s="120" t="s">
        <v>372</v>
      </c>
      <c r="C21" s="119" t="s">
        <v>373</v>
      </c>
      <c r="D21" s="121">
        <f t="shared" si="0"/>
        <v>0</v>
      </c>
      <c r="E21" s="121">
        <f t="shared" si="1"/>
        <v>0</v>
      </c>
      <c r="F21" s="121">
        <f t="shared" si="2"/>
        <v>0</v>
      </c>
      <c r="G21" s="121">
        <f t="shared" si="3"/>
        <v>0</v>
      </c>
      <c r="H21" s="121">
        <f t="shared" si="4"/>
        <v>0</v>
      </c>
      <c r="I21" s="121">
        <f t="shared" si="5"/>
        <v>0</v>
      </c>
      <c r="J21" s="120"/>
      <c r="K21" s="119"/>
      <c r="L21" s="121"/>
      <c r="M21" s="121"/>
      <c r="N21" s="121">
        <f t="shared" si="6"/>
      </c>
      <c r="O21" s="121"/>
      <c r="P21" s="121"/>
      <c r="Q21" s="121">
        <f t="shared" si="7"/>
      </c>
      <c r="R21" s="120"/>
      <c r="S21" s="119"/>
      <c r="T21" s="121"/>
      <c r="U21" s="121"/>
      <c r="V21" s="121">
        <f t="shared" si="8"/>
      </c>
      <c r="W21" s="121"/>
      <c r="X21" s="121"/>
      <c r="Y21" s="121">
        <f t="shared" si="9"/>
      </c>
      <c r="Z21" s="120"/>
      <c r="AA21" s="119"/>
      <c r="AB21" s="121"/>
      <c r="AC21" s="121"/>
      <c r="AD21" s="121">
        <f t="shared" si="10"/>
      </c>
      <c r="AE21" s="121"/>
      <c r="AF21" s="121"/>
      <c r="AG21" s="121">
        <f t="shared" si="11"/>
      </c>
      <c r="AH21" s="120"/>
      <c r="AI21" s="119"/>
      <c r="AJ21" s="121"/>
      <c r="AK21" s="121"/>
      <c r="AL21" s="121">
        <f t="shared" si="12"/>
      </c>
      <c r="AM21" s="121"/>
      <c r="AN21" s="121"/>
      <c r="AO21" s="121">
        <f t="shared" si="13"/>
      </c>
      <c r="AP21" s="120"/>
      <c r="AQ21" s="119"/>
      <c r="AR21" s="121"/>
      <c r="AS21" s="121"/>
      <c r="AT21" s="121">
        <f t="shared" si="14"/>
      </c>
      <c r="AU21" s="121"/>
      <c r="AV21" s="121"/>
      <c r="AW21" s="121">
        <f t="shared" si="15"/>
      </c>
      <c r="AX21" s="120"/>
      <c r="AY21" s="119"/>
      <c r="AZ21" s="121"/>
      <c r="BA21" s="121"/>
      <c r="BB21" s="121">
        <f t="shared" si="16"/>
      </c>
      <c r="BC21" s="121"/>
      <c r="BD21" s="121"/>
      <c r="BE21" s="121">
        <f t="shared" si="17"/>
      </c>
    </row>
    <row r="22" spans="1:57" s="136" customFormat="1" ht="13.5" customHeight="1">
      <c r="A22" s="119" t="s">
        <v>25</v>
      </c>
      <c r="B22" s="120" t="s">
        <v>410</v>
      </c>
      <c r="C22" s="119" t="s">
        <v>411</v>
      </c>
      <c r="D22" s="121">
        <f t="shared" si="0"/>
        <v>0</v>
      </c>
      <c r="E22" s="121">
        <f t="shared" si="1"/>
        <v>0</v>
      </c>
      <c r="F22" s="121">
        <f t="shared" si="2"/>
        <v>0</v>
      </c>
      <c r="G22" s="121">
        <f t="shared" si="3"/>
        <v>0</v>
      </c>
      <c r="H22" s="121">
        <f t="shared" si="4"/>
        <v>86716</v>
      </c>
      <c r="I22" s="121">
        <f t="shared" si="5"/>
        <v>86716</v>
      </c>
      <c r="J22" s="120" t="s">
        <v>396</v>
      </c>
      <c r="K22" s="119" t="s">
        <v>397</v>
      </c>
      <c r="L22" s="121">
        <v>0</v>
      </c>
      <c r="M22" s="121">
        <v>0</v>
      </c>
      <c r="N22" s="121">
        <f t="shared" si="6"/>
        <v>0</v>
      </c>
      <c r="O22" s="121">
        <v>0</v>
      </c>
      <c r="P22" s="121">
        <v>86716</v>
      </c>
      <c r="Q22" s="121">
        <f t="shared" si="7"/>
        <v>86716</v>
      </c>
      <c r="R22" s="120"/>
      <c r="S22" s="119"/>
      <c r="T22" s="121"/>
      <c r="U22" s="121"/>
      <c r="V22" s="121">
        <f t="shared" si="8"/>
      </c>
      <c r="W22" s="121"/>
      <c r="X22" s="121"/>
      <c r="Y22" s="121">
        <f t="shared" si="9"/>
      </c>
      <c r="Z22" s="120"/>
      <c r="AA22" s="119"/>
      <c r="AB22" s="121"/>
      <c r="AC22" s="121"/>
      <c r="AD22" s="121">
        <f t="shared" si="10"/>
      </c>
      <c r="AE22" s="121"/>
      <c r="AF22" s="121"/>
      <c r="AG22" s="121">
        <f t="shared" si="11"/>
      </c>
      <c r="AH22" s="120"/>
      <c r="AI22" s="119"/>
      <c r="AJ22" s="121"/>
      <c r="AK22" s="121"/>
      <c r="AL22" s="121">
        <f t="shared" si="12"/>
      </c>
      <c r="AM22" s="121"/>
      <c r="AN22" s="121"/>
      <c r="AO22" s="121">
        <f t="shared" si="13"/>
      </c>
      <c r="AP22" s="120"/>
      <c r="AQ22" s="119"/>
      <c r="AR22" s="121"/>
      <c r="AS22" s="121"/>
      <c r="AT22" s="121">
        <f t="shared" si="14"/>
      </c>
      <c r="AU22" s="121"/>
      <c r="AV22" s="121"/>
      <c r="AW22" s="121">
        <f t="shared" si="15"/>
      </c>
      <c r="AX22" s="120"/>
      <c r="AY22" s="119"/>
      <c r="AZ22" s="121"/>
      <c r="BA22" s="121"/>
      <c r="BB22" s="121">
        <f t="shared" si="16"/>
      </c>
      <c r="BC22" s="121"/>
      <c r="BD22" s="121"/>
      <c r="BE22" s="121">
        <f t="shared" si="17"/>
      </c>
    </row>
    <row r="23" spans="1:57" s="136" customFormat="1" ht="13.5" customHeight="1">
      <c r="A23" s="119" t="s">
        <v>25</v>
      </c>
      <c r="B23" s="120" t="s">
        <v>398</v>
      </c>
      <c r="C23" s="119" t="s">
        <v>399</v>
      </c>
      <c r="D23" s="121">
        <f t="shared" si="0"/>
        <v>0</v>
      </c>
      <c r="E23" s="121">
        <f t="shared" si="1"/>
        <v>0</v>
      </c>
      <c r="F23" s="121">
        <f t="shared" si="2"/>
        <v>0</v>
      </c>
      <c r="G23" s="121">
        <f t="shared" si="3"/>
        <v>0</v>
      </c>
      <c r="H23" s="121">
        <f t="shared" si="4"/>
        <v>73307</v>
      </c>
      <c r="I23" s="121">
        <f t="shared" si="5"/>
        <v>73307</v>
      </c>
      <c r="J23" s="120" t="s">
        <v>362</v>
      </c>
      <c r="K23" s="119" t="s">
        <v>363</v>
      </c>
      <c r="L23" s="121">
        <v>0</v>
      </c>
      <c r="M23" s="121">
        <v>0</v>
      </c>
      <c r="N23" s="121">
        <f t="shared" si="6"/>
        <v>0</v>
      </c>
      <c r="O23" s="121">
        <v>0</v>
      </c>
      <c r="P23" s="121">
        <v>73307</v>
      </c>
      <c r="Q23" s="121">
        <f t="shared" si="7"/>
        <v>73307</v>
      </c>
      <c r="R23" s="120"/>
      <c r="S23" s="119"/>
      <c r="T23" s="121"/>
      <c r="U23" s="121"/>
      <c r="V23" s="121">
        <f t="shared" si="8"/>
      </c>
      <c r="W23" s="121"/>
      <c r="X23" s="121"/>
      <c r="Y23" s="121">
        <f t="shared" si="9"/>
      </c>
      <c r="Z23" s="120"/>
      <c r="AA23" s="119"/>
      <c r="AB23" s="121"/>
      <c r="AC23" s="121"/>
      <c r="AD23" s="121">
        <f t="shared" si="10"/>
      </c>
      <c r="AE23" s="121"/>
      <c r="AF23" s="121"/>
      <c r="AG23" s="121">
        <f t="shared" si="11"/>
      </c>
      <c r="AH23" s="120"/>
      <c r="AI23" s="119"/>
      <c r="AJ23" s="121"/>
      <c r="AK23" s="121"/>
      <c r="AL23" s="121">
        <f t="shared" si="12"/>
      </c>
      <c r="AM23" s="121"/>
      <c r="AN23" s="121"/>
      <c r="AO23" s="121">
        <f t="shared" si="13"/>
      </c>
      <c r="AP23" s="120"/>
      <c r="AQ23" s="119"/>
      <c r="AR23" s="121"/>
      <c r="AS23" s="121"/>
      <c r="AT23" s="121">
        <f t="shared" si="14"/>
      </c>
      <c r="AU23" s="121"/>
      <c r="AV23" s="121"/>
      <c r="AW23" s="121">
        <f t="shared" si="15"/>
      </c>
      <c r="AX23" s="120"/>
      <c r="AY23" s="119"/>
      <c r="AZ23" s="121"/>
      <c r="BA23" s="121"/>
      <c r="BB23" s="121">
        <f t="shared" si="16"/>
      </c>
      <c r="BC23" s="121"/>
      <c r="BD23" s="121"/>
      <c r="BE23" s="121">
        <f t="shared" si="17"/>
      </c>
    </row>
    <row r="24" spans="1:57" s="136" customFormat="1" ht="13.5" customHeight="1">
      <c r="A24" s="119" t="s">
        <v>25</v>
      </c>
      <c r="B24" s="120" t="s">
        <v>384</v>
      </c>
      <c r="C24" s="119" t="s">
        <v>385</v>
      </c>
      <c r="D24" s="121">
        <f t="shared" si="0"/>
        <v>0</v>
      </c>
      <c r="E24" s="121">
        <f t="shared" si="1"/>
        <v>548562</v>
      </c>
      <c r="F24" s="121">
        <f t="shared" si="2"/>
        <v>548562</v>
      </c>
      <c r="G24" s="121">
        <f t="shared" si="3"/>
        <v>0</v>
      </c>
      <c r="H24" s="121">
        <f t="shared" si="4"/>
        <v>125050</v>
      </c>
      <c r="I24" s="121">
        <f t="shared" si="5"/>
        <v>125050</v>
      </c>
      <c r="J24" s="120" t="s">
        <v>386</v>
      </c>
      <c r="K24" s="119" t="s">
        <v>387</v>
      </c>
      <c r="L24" s="121">
        <v>0</v>
      </c>
      <c r="M24" s="121">
        <v>548562</v>
      </c>
      <c r="N24" s="121">
        <f t="shared" si="6"/>
        <v>548562</v>
      </c>
      <c r="O24" s="121">
        <v>0</v>
      </c>
      <c r="P24" s="121">
        <v>0</v>
      </c>
      <c r="Q24" s="121">
        <f t="shared" si="7"/>
        <v>0</v>
      </c>
      <c r="R24" s="120" t="s">
        <v>388</v>
      </c>
      <c r="S24" s="119" t="s">
        <v>389</v>
      </c>
      <c r="T24" s="121">
        <v>0</v>
      </c>
      <c r="U24" s="121">
        <v>0</v>
      </c>
      <c r="V24" s="121">
        <f t="shared" si="8"/>
        <v>0</v>
      </c>
      <c r="W24" s="121">
        <v>0</v>
      </c>
      <c r="X24" s="121">
        <v>125050</v>
      </c>
      <c r="Y24" s="121">
        <f t="shared" si="9"/>
        <v>125050</v>
      </c>
      <c r="Z24" s="120"/>
      <c r="AA24" s="119"/>
      <c r="AB24" s="121"/>
      <c r="AC24" s="121"/>
      <c r="AD24" s="121">
        <f t="shared" si="10"/>
      </c>
      <c r="AE24" s="121"/>
      <c r="AF24" s="121"/>
      <c r="AG24" s="121">
        <f t="shared" si="11"/>
      </c>
      <c r="AH24" s="120"/>
      <c r="AI24" s="119"/>
      <c r="AJ24" s="121"/>
      <c r="AK24" s="121"/>
      <c r="AL24" s="121">
        <f t="shared" si="12"/>
      </c>
      <c r="AM24" s="121"/>
      <c r="AN24" s="121"/>
      <c r="AO24" s="121">
        <f t="shared" si="13"/>
      </c>
      <c r="AP24" s="120"/>
      <c r="AQ24" s="119"/>
      <c r="AR24" s="121"/>
      <c r="AS24" s="121"/>
      <c r="AT24" s="121">
        <f t="shared" si="14"/>
      </c>
      <c r="AU24" s="121"/>
      <c r="AV24" s="121"/>
      <c r="AW24" s="121">
        <f t="shared" si="15"/>
      </c>
      <c r="AX24" s="120"/>
      <c r="AY24" s="119"/>
      <c r="AZ24" s="121"/>
      <c r="BA24" s="121"/>
      <c r="BB24" s="121">
        <f t="shared" si="16"/>
      </c>
      <c r="BC24" s="121"/>
      <c r="BD24" s="121"/>
      <c r="BE24" s="121">
        <f t="shared" si="17"/>
      </c>
    </row>
    <row r="25" spans="1:57" s="136" customFormat="1" ht="13.5" customHeight="1">
      <c r="A25" s="119" t="s">
        <v>25</v>
      </c>
      <c r="B25" s="120" t="s">
        <v>462</v>
      </c>
      <c r="C25" s="119" t="s">
        <v>463</v>
      </c>
      <c r="D25" s="121">
        <f t="shared" si="0"/>
        <v>0</v>
      </c>
      <c r="E25" s="121">
        <f t="shared" si="1"/>
        <v>488891</v>
      </c>
      <c r="F25" s="121">
        <f t="shared" si="2"/>
        <v>488891</v>
      </c>
      <c r="G25" s="121">
        <f t="shared" si="3"/>
        <v>0</v>
      </c>
      <c r="H25" s="121">
        <f t="shared" si="4"/>
        <v>153831</v>
      </c>
      <c r="I25" s="121">
        <f t="shared" si="5"/>
        <v>153831</v>
      </c>
      <c r="J25" s="120" t="s">
        <v>360</v>
      </c>
      <c r="K25" s="119" t="s">
        <v>361</v>
      </c>
      <c r="L25" s="121">
        <v>0</v>
      </c>
      <c r="M25" s="121">
        <v>488891</v>
      </c>
      <c r="N25" s="121">
        <f t="shared" si="6"/>
        <v>488891</v>
      </c>
      <c r="O25" s="121">
        <v>0</v>
      </c>
      <c r="P25" s="121">
        <v>0</v>
      </c>
      <c r="Q25" s="121">
        <f t="shared" si="7"/>
        <v>0</v>
      </c>
      <c r="R25" s="120" t="s">
        <v>362</v>
      </c>
      <c r="S25" s="119" t="s">
        <v>363</v>
      </c>
      <c r="T25" s="121">
        <v>0</v>
      </c>
      <c r="U25" s="121">
        <v>0</v>
      </c>
      <c r="V25" s="121">
        <f t="shared" si="8"/>
        <v>0</v>
      </c>
      <c r="W25" s="121">
        <v>0</v>
      </c>
      <c r="X25" s="121">
        <v>153831</v>
      </c>
      <c r="Y25" s="121">
        <f t="shared" si="9"/>
        <v>153831</v>
      </c>
      <c r="Z25" s="120"/>
      <c r="AA25" s="119"/>
      <c r="AB25" s="121"/>
      <c r="AC25" s="121"/>
      <c r="AD25" s="121">
        <f t="shared" si="10"/>
      </c>
      <c r="AE25" s="121"/>
      <c r="AF25" s="121"/>
      <c r="AG25" s="121">
        <f t="shared" si="11"/>
      </c>
      <c r="AH25" s="120"/>
      <c r="AI25" s="119"/>
      <c r="AJ25" s="121"/>
      <c r="AK25" s="121"/>
      <c r="AL25" s="121">
        <f t="shared" si="12"/>
      </c>
      <c r="AM25" s="121"/>
      <c r="AN25" s="121"/>
      <c r="AO25" s="121">
        <f t="shared" si="13"/>
      </c>
      <c r="AP25" s="120"/>
      <c r="AQ25" s="119"/>
      <c r="AR25" s="121"/>
      <c r="AS25" s="121"/>
      <c r="AT25" s="121">
        <f t="shared" si="14"/>
      </c>
      <c r="AU25" s="121"/>
      <c r="AV25" s="121"/>
      <c r="AW25" s="121">
        <f t="shared" si="15"/>
      </c>
      <c r="AX25" s="120"/>
      <c r="AY25" s="119"/>
      <c r="AZ25" s="121"/>
      <c r="BA25" s="121"/>
      <c r="BB25" s="121">
        <f t="shared" si="16"/>
      </c>
      <c r="BC25" s="121"/>
      <c r="BD25" s="121"/>
      <c r="BE25" s="121">
        <f t="shared" si="17"/>
      </c>
    </row>
    <row r="26" spans="1:57" s="136" customFormat="1" ht="13.5" customHeight="1">
      <c r="A26" s="119" t="s">
        <v>25</v>
      </c>
      <c r="B26" s="120" t="s">
        <v>448</v>
      </c>
      <c r="C26" s="119" t="s">
        <v>449</v>
      </c>
      <c r="D26" s="121">
        <f t="shared" si="0"/>
        <v>39103</v>
      </c>
      <c r="E26" s="121">
        <f t="shared" si="1"/>
        <v>673901</v>
      </c>
      <c r="F26" s="121">
        <f t="shared" si="2"/>
        <v>713004</v>
      </c>
      <c r="G26" s="121">
        <f t="shared" si="3"/>
        <v>0</v>
      </c>
      <c r="H26" s="121">
        <f t="shared" si="4"/>
        <v>0</v>
      </c>
      <c r="I26" s="121">
        <f t="shared" si="5"/>
        <v>0</v>
      </c>
      <c r="J26" s="120" t="s">
        <v>392</v>
      </c>
      <c r="K26" s="119" t="s">
        <v>393</v>
      </c>
      <c r="L26" s="121">
        <v>39103</v>
      </c>
      <c r="M26" s="121">
        <v>673901</v>
      </c>
      <c r="N26" s="121">
        <f t="shared" si="6"/>
        <v>713004</v>
      </c>
      <c r="O26" s="121">
        <v>0</v>
      </c>
      <c r="P26" s="121">
        <v>0</v>
      </c>
      <c r="Q26" s="121">
        <f t="shared" si="7"/>
        <v>0</v>
      </c>
      <c r="R26" s="120"/>
      <c r="S26" s="119"/>
      <c r="T26" s="121"/>
      <c r="U26" s="121"/>
      <c r="V26" s="121">
        <f t="shared" si="8"/>
      </c>
      <c r="W26" s="121"/>
      <c r="X26" s="121"/>
      <c r="Y26" s="121">
        <f t="shared" si="9"/>
      </c>
      <c r="Z26" s="120"/>
      <c r="AA26" s="119"/>
      <c r="AB26" s="121"/>
      <c r="AC26" s="121"/>
      <c r="AD26" s="121">
        <f t="shared" si="10"/>
      </c>
      <c r="AE26" s="121"/>
      <c r="AF26" s="121"/>
      <c r="AG26" s="121">
        <f t="shared" si="11"/>
      </c>
      <c r="AH26" s="120"/>
      <c r="AI26" s="119"/>
      <c r="AJ26" s="121"/>
      <c r="AK26" s="121"/>
      <c r="AL26" s="121">
        <f t="shared" si="12"/>
      </c>
      <c r="AM26" s="121"/>
      <c r="AN26" s="121"/>
      <c r="AO26" s="121">
        <f t="shared" si="13"/>
      </c>
      <c r="AP26" s="120"/>
      <c r="AQ26" s="119"/>
      <c r="AR26" s="121"/>
      <c r="AS26" s="121"/>
      <c r="AT26" s="121">
        <f t="shared" si="14"/>
      </c>
      <c r="AU26" s="121"/>
      <c r="AV26" s="121"/>
      <c r="AW26" s="121">
        <f t="shared" si="15"/>
      </c>
      <c r="AX26" s="120"/>
      <c r="AY26" s="119"/>
      <c r="AZ26" s="121"/>
      <c r="BA26" s="121"/>
      <c r="BB26" s="121">
        <f t="shared" si="16"/>
      </c>
      <c r="BC26" s="121"/>
      <c r="BD26" s="121"/>
      <c r="BE26" s="121">
        <f t="shared" si="17"/>
      </c>
    </row>
    <row r="27" spans="1:57" s="136" customFormat="1" ht="13.5" customHeight="1">
      <c r="A27" s="119" t="s">
        <v>25</v>
      </c>
      <c r="B27" s="120" t="s">
        <v>438</v>
      </c>
      <c r="C27" s="119" t="s">
        <v>439</v>
      </c>
      <c r="D27" s="121">
        <f t="shared" si="0"/>
        <v>0</v>
      </c>
      <c r="E27" s="121">
        <f t="shared" si="1"/>
        <v>0</v>
      </c>
      <c r="F27" s="121">
        <f t="shared" si="2"/>
        <v>0</v>
      </c>
      <c r="G27" s="121">
        <f t="shared" si="3"/>
        <v>0</v>
      </c>
      <c r="H27" s="121">
        <f t="shared" si="4"/>
        <v>0</v>
      </c>
      <c r="I27" s="121">
        <f t="shared" si="5"/>
        <v>0</v>
      </c>
      <c r="J27" s="120"/>
      <c r="K27" s="119"/>
      <c r="L27" s="121"/>
      <c r="M27" s="121"/>
      <c r="N27" s="121">
        <f t="shared" si="6"/>
      </c>
      <c r="O27" s="121"/>
      <c r="P27" s="121"/>
      <c r="Q27" s="121">
        <f t="shared" si="7"/>
      </c>
      <c r="R27" s="120"/>
      <c r="S27" s="119"/>
      <c r="T27" s="121"/>
      <c r="U27" s="121"/>
      <c r="V27" s="121">
        <f t="shared" si="8"/>
      </c>
      <c r="W27" s="121"/>
      <c r="X27" s="121"/>
      <c r="Y27" s="121">
        <f t="shared" si="9"/>
      </c>
      <c r="Z27" s="120"/>
      <c r="AA27" s="119"/>
      <c r="AB27" s="121"/>
      <c r="AC27" s="121"/>
      <c r="AD27" s="121">
        <f t="shared" si="10"/>
      </c>
      <c r="AE27" s="121"/>
      <c r="AF27" s="121"/>
      <c r="AG27" s="121">
        <f t="shared" si="11"/>
      </c>
      <c r="AH27" s="120"/>
      <c r="AI27" s="119"/>
      <c r="AJ27" s="121"/>
      <c r="AK27" s="121"/>
      <c r="AL27" s="121">
        <f t="shared" si="12"/>
      </c>
      <c r="AM27" s="121"/>
      <c r="AN27" s="121"/>
      <c r="AO27" s="121">
        <f t="shared" si="13"/>
      </c>
      <c r="AP27" s="120"/>
      <c r="AQ27" s="119"/>
      <c r="AR27" s="121"/>
      <c r="AS27" s="121"/>
      <c r="AT27" s="121">
        <f t="shared" si="14"/>
      </c>
      <c r="AU27" s="121"/>
      <c r="AV27" s="121"/>
      <c r="AW27" s="121">
        <f t="shared" si="15"/>
      </c>
      <c r="AX27" s="120"/>
      <c r="AY27" s="119"/>
      <c r="AZ27" s="121"/>
      <c r="BA27" s="121"/>
      <c r="BB27" s="121">
        <f t="shared" si="16"/>
      </c>
      <c r="BC27" s="121"/>
      <c r="BD27" s="121"/>
      <c r="BE27" s="121">
        <f t="shared" si="17"/>
      </c>
    </row>
    <row r="28" spans="1:57" s="136" customFormat="1" ht="13.5" customHeight="1">
      <c r="A28" s="119" t="s">
        <v>25</v>
      </c>
      <c r="B28" s="120" t="s">
        <v>416</v>
      </c>
      <c r="C28" s="119" t="s">
        <v>417</v>
      </c>
      <c r="D28" s="121">
        <f t="shared" si="0"/>
        <v>0</v>
      </c>
      <c r="E28" s="121">
        <f t="shared" si="1"/>
        <v>0</v>
      </c>
      <c r="F28" s="121">
        <f t="shared" si="2"/>
        <v>0</v>
      </c>
      <c r="G28" s="121">
        <f t="shared" si="3"/>
        <v>0</v>
      </c>
      <c r="H28" s="121">
        <f t="shared" si="4"/>
        <v>0</v>
      </c>
      <c r="I28" s="121">
        <f t="shared" si="5"/>
        <v>0</v>
      </c>
      <c r="J28" s="120"/>
      <c r="K28" s="119"/>
      <c r="L28" s="121"/>
      <c r="M28" s="121"/>
      <c r="N28" s="121">
        <f t="shared" si="6"/>
      </c>
      <c r="O28" s="121"/>
      <c r="P28" s="121"/>
      <c r="Q28" s="121">
        <f t="shared" si="7"/>
      </c>
      <c r="R28" s="120"/>
      <c r="S28" s="119"/>
      <c r="T28" s="121"/>
      <c r="U28" s="121"/>
      <c r="V28" s="121">
        <f t="shared" si="8"/>
      </c>
      <c r="W28" s="121"/>
      <c r="X28" s="121"/>
      <c r="Y28" s="121">
        <f t="shared" si="9"/>
      </c>
      <c r="Z28" s="120"/>
      <c r="AA28" s="119"/>
      <c r="AB28" s="121"/>
      <c r="AC28" s="121"/>
      <c r="AD28" s="121">
        <f t="shared" si="10"/>
      </c>
      <c r="AE28" s="121"/>
      <c r="AF28" s="121"/>
      <c r="AG28" s="121">
        <f t="shared" si="11"/>
      </c>
      <c r="AH28" s="120"/>
      <c r="AI28" s="119"/>
      <c r="AJ28" s="121"/>
      <c r="AK28" s="121"/>
      <c r="AL28" s="121">
        <f t="shared" si="12"/>
      </c>
      <c r="AM28" s="121"/>
      <c r="AN28" s="121"/>
      <c r="AO28" s="121">
        <f t="shared" si="13"/>
      </c>
      <c r="AP28" s="120"/>
      <c r="AQ28" s="119"/>
      <c r="AR28" s="121"/>
      <c r="AS28" s="121"/>
      <c r="AT28" s="121">
        <f t="shared" si="14"/>
      </c>
      <c r="AU28" s="121"/>
      <c r="AV28" s="121"/>
      <c r="AW28" s="121">
        <f t="shared" si="15"/>
      </c>
      <c r="AX28" s="120"/>
      <c r="AY28" s="119"/>
      <c r="AZ28" s="121"/>
      <c r="BA28" s="121"/>
      <c r="BB28" s="121">
        <f t="shared" si="16"/>
      </c>
      <c r="BC28" s="121"/>
      <c r="BD28" s="121"/>
      <c r="BE28" s="121">
        <f t="shared" si="17"/>
      </c>
    </row>
    <row r="29" spans="1:57" s="136" customFormat="1" ht="13.5" customHeight="1">
      <c r="A29" s="119" t="s">
        <v>25</v>
      </c>
      <c r="B29" s="120" t="s">
        <v>456</v>
      </c>
      <c r="C29" s="119" t="s">
        <v>457</v>
      </c>
      <c r="D29" s="121">
        <f t="shared" si="0"/>
        <v>0</v>
      </c>
      <c r="E29" s="121">
        <f t="shared" si="1"/>
        <v>23120</v>
      </c>
      <c r="F29" s="121">
        <f t="shared" si="2"/>
        <v>23120</v>
      </c>
      <c r="G29" s="121">
        <f t="shared" si="3"/>
        <v>0</v>
      </c>
      <c r="H29" s="121">
        <f t="shared" si="4"/>
        <v>155645</v>
      </c>
      <c r="I29" s="121">
        <f t="shared" si="5"/>
        <v>155645</v>
      </c>
      <c r="J29" s="120" t="s">
        <v>424</v>
      </c>
      <c r="K29" s="119" t="s">
        <v>425</v>
      </c>
      <c r="L29" s="121">
        <v>0</v>
      </c>
      <c r="M29" s="121">
        <v>23120</v>
      </c>
      <c r="N29" s="121">
        <f t="shared" si="6"/>
        <v>23120</v>
      </c>
      <c r="O29" s="121">
        <v>0</v>
      </c>
      <c r="P29" s="121">
        <v>155645</v>
      </c>
      <c r="Q29" s="121">
        <f t="shared" si="7"/>
        <v>155645</v>
      </c>
      <c r="R29" s="120"/>
      <c r="S29" s="119"/>
      <c r="T29" s="121"/>
      <c r="U29" s="121"/>
      <c r="V29" s="121">
        <f t="shared" si="8"/>
      </c>
      <c r="W29" s="121"/>
      <c r="X29" s="121"/>
      <c r="Y29" s="121">
        <f t="shared" si="9"/>
      </c>
      <c r="Z29" s="120"/>
      <c r="AA29" s="119"/>
      <c r="AB29" s="121"/>
      <c r="AC29" s="121"/>
      <c r="AD29" s="121">
        <f t="shared" si="10"/>
      </c>
      <c r="AE29" s="121"/>
      <c r="AF29" s="121"/>
      <c r="AG29" s="121">
        <f t="shared" si="11"/>
      </c>
      <c r="AH29" s="120"/>
      <c r="AI29" s="119"/>
      <c r="AJ29" s="121"/>
      <c r="AK29" s="121"/>
      <c r="AL29" s="121">
        <f t="shared" si="12"/>
      </c>
      <c r="AM29" s="121"/>
      <c r="AN29" s="121"/>
      <c r="AO29" s="121">
        <f t="shared" si="13"/>
      </c>
      <c r="AP29" s="120"/>
      <c r="AQ29" s="119"/>
      <c r="AR29" s="121"/>
      <c r="AS29" s="121"/>
      <c r="AT29" s="121">
        <f t="shared" si="14"/>
      </c>
      <c r="AU29" s="121"/>
      <c r="AV29" s="121"/>
      <c r="AW29" s="121">
        <f t="shared" si="15"/>
      </c>
      <c r="AX29" s="120"/>
      <c r="AY29" s="119"/>
      <c r="AZ29" s="121"/>
      <c r="BA29" s="121"/>
      <c r="BB29" s="121">
        <f t="shared" si="16"/>
      </c>
      <c r="BC29" s="121"/>
      <c r="BD29" s="121"/>
      <c r="BE29" s="121">
        <f t="shared" si="17"/>
      </c>
    </row>
    <row r="30" spans="1:57" s="136" customFormat="1" ht="13.5" customHeight="1">
      <c r="A30" s="119" t="s">
        <v>25</v>
      </c>
      <c r="B30" s="120" t="s">
        <v>408</v>
      </c>
      <c r="C30" s="119" t="s">
        <v>409</v>
      </c>
      <c r="D30" s="121">
        <f t="shared" si="0"/>
        <v>19950</v>
      </c>
      <c r="E30" s="121">
        <f t="shared" si="1"/>
        <v>245864</v>
      </c>
      <c r="F30" s="121">
        <f t="shared" si="2"/>
        <v>265814</v>
      </c>
      <c r="G30" s="121">
        <f t="shared" si="3"/>
        <v>0</v>
      </c>
      <c r="H30" s="121">
        <f t="shared" si="4"/>
        <v>80958</v>
      </c>
      <c r="I30" s="121">
        <f t="shared" si="5"/>
        <v>80958</v>
      </c>
      <c r="J30" s="120" t="s">
        <v>340</v>
      </c>
      <c r="K30" s="119" t="s">
        <v>341</v>
      </c>
      <c r="L30" s="121">
        <v>19950</v>
      </c>
      <c r="M30" s="121">
        <v>245864</v>
      </c>
      <c r="N30" s="121">
        <f t="shared" si="6"/>
        <v>265814</v>
      </c>
      <c r="O30" s="121">
        <v>0</v>
      </c>
      <c r="P30" s="121">
        <v>80958</v>
      </c>
      <c r="Q30" s="121">
        <f t="shared" si="7"/>
        <v>80958</v>
      </c>
      <c r="R30" s="120"/>
      <c r="S30" s="119"/>
      <c r="T30" s="121"/>
      <c r="U30" s="121"/>
      <c r="V30" s="121">
        <f t="shared" si="8"/>
      </c>
      <c r="W30" s="121"/>
      <c r="X30" s="121"/>
      <c r="Y30" s="121">
        <f t="shared" si="9"/>
      </c>
      <c r="Z30" s="120"/>
      <c r="AA30" s="119"/>
      <c r="AB30" s="121"/>
      <c r="AC30" s="121"/>
      <c r="AD30" s="121">
        <f t="shared" si="10"/>
      </c>
      <c r="AE30" s="121"/>
      <c r="AF30" s="121"/>
      <c r="AG30" s="121">
        <f t="shared" si="11"/>
      </c>
      <c r="AH30" s="120"/>
      <c r="AI30" s="119"/>
      <c r="AJ30" s="121"/>
      <c r="AK30" s="121"/>
      <c r="AL30" s="121">
        <f t="shared" si="12"/>
      </c>
      <c r="AM30" s="121"/>
      <c r="AN30" s="121"/>
      <c r="AO30" s="121">
        <f t="shared" si="13"/>
      </c>
      <c r="AP30" s="120"/>
      <c r="AQ30" s="119"/>
      <c r="AR30" s="121"/>
      <c r="AS30" s="121"/>
      <c r="AT30" s="121">
        <f t="shared" si="14"/>
      </c>
      <c r="AU30" s="121"/>
      <c r="AV30" s="121"/>
      <c r="AW30" s="121">
        <f t="shared" si="15"/>
      </c>
      <c r="AX30" s="120"/>
      <c r="AY30" s="119"/>
      <c r="AZ30" s="121"/>
      <c r="BA30" s="121"/>
      <c r="BB30" s="121">
        <f t="shared" si="16"/>
      </c>
      <c r="BC30" s="121"/>
      <c r="BD30" s="121"/>
      <c r="BE30" s="121">
        <f t="shared" si="17"/>
      </c>
    </row>
    <row r="31" spans="1:57" s="136" customFormat="1" ht="13.5" customHeight="1">
      <c r="A31" s="119" t="s">
        <v>25</v>
      </c>
      <c r="B31" s="120" t="s">
        <v>422</v>
      </c>
      <c r="C31" s="119" t="s">
        <v>423</v>
      </c>
      <c r="D31" s="121">
        <f t="shared" si="0"/>
        <v>0</v>
      </c>
      <c r="E31" s="121">
        <f t="shared" si="1"/>
        <v>23120</v>
      </c>
      <c r="F31" s="121">
        <f t="shared" si="2"/>
        <v>23120</v>
      </c>
      <c r="G31" s="121">
        <f t="shared" si="3"/>
        <v>0</v>
      </c>
      <c r="H31" s="121">
        <f t="shared" si="4"/>
        <v>34374</v>
      </c>
      <c r="I31" s="121">
        <f t="shared" si="5"/>
        <v>34374</v>
      </c>
      <c r="J31" s="120" t="s">
        <v>424</v>
      </c>
      <c r="K31" s="119" t="s">
        <v>425</v>
      </c>
      <c r="L31" s="121">
        <v>0</v>
      </c>
      <c r="M31" s="121">
        <v>23120</v>
      </c>
      <c r="N31" s="121">
        <f t="shared" si="6"/>
        <v>23120</v>
      </c>
      <c r="O31" s="121">
        <v>0</v>
      </c>
      <c r="P31" s="121">
        <v>34374</v>
      </c>
      <c r="Q31" s="121">
        <f t="shared" si="7"/>
        <v>34374</v>
      </c>
      <c r="R31" s="120"/>
      <c r="S31" s="119"/>
      <c r="T31" s="121"/>
      <c r="U31" s="121"/>
      <c r="V31" s="121">
        <f t="shared" si="8"/>
      </c>
      <c r="W31" s="121"/>
      <c r="X31" s="121"/>
      <c r="Y31" s="121">
        <f t="shared" si="9"/>
      </c>
      <c r="Z31" s="120"/>
      <c r="AA31" s="119"/>
      <c r="AB31" s="121"/>
      <c r="AC31" s="121"/>
      <c r="AD31" s="121">
        <f t="shared" si="10"/>
      </c>
      <c r="AE31" s="121"/>
      <c r="AF31" s="121"/>
      <c r="AG31" s="121">
        <f t="shared" si="11"/>
      </c>
      <c r="AH31" s="120"/>
      <c r="AI31" s="119"/>
      <c r="AJ31" s="121"/>
      <c r="AK31" s="121"/>
      <c r="AL31" s="121">
        <f t="shared" si="12"/>
      </c>
      <c r="AM31" s="121"/>
      <c r="AN31" s="121"/>
      <c r="AO31" s="121">
        <f t="shared" si="13"/>
      </c>
      <c r="AP31" s="120"/>
      <c r="AQ31" s="119"/>
      <c r="AR31" s="121"/>
      <c r="AS31" s="121"/>
      <c r="AT31" s="121">
        <f t="shared" si="14"/>
      </c>
      <c r="AU31" s="121"/>
      <c r="AV31" s="121"/>
      <c r="AW31" s="121">
        <f t="shared" si="15"/>
      </c>
      <c r="AX31" s="120"/>
      <c r="AY31" s="119"/>
      <c r="AZ31" s="121"/>
      <c r="BA31" s="121"/>
      <c r="BB31" s="121">
        <f t="shared" si="16"/>
      </c>
      <c r="BC31" s="121"/>
      <c r="BD31" s="121"/>
      <c r="BE31" s="121">
        <f t="shared" si="17"/>
      </c>
    </row>
    <row r="32" spans="1:57" s="136" customFormat="1" ht="13.5" customHeight="1">
      <c r="A32" s="119" t="s">
        <v>25</v>
      </c>
      <c r="B32" s="120" t="s">
        <v>400</v>
      </c>
      <c r="C32" s="119" t="s">
        <v>401</v>
      </c>
      <c r="D32" s="121">
        <f t="shared" si="0"/>
        <v>0</v>
      </c>
      <c r="E32" s="121">
        <f t="shared" si="1"/>
        <v>372403</v>
      </c>
      <c r="F32" s="121">
        <f t="shared" si="2"/>
        <v>372403</v>
      </c>
      <c r="G32" s="121">
        <f t="shared" si="3"/>
        <v>0</v>
      </c>
      <c r="H32" s="121">
        <f t="shared" si="4"/>
        <v>0</v>
      </c>
      <c r="I32" s="121">
        <f t="shared" si="5"/>
        <v>0</v>
      </c>
      <c r="J32" s="120" t="s">
        <v>402</v>
      </c>
      <c r="K32" s="119" t="s">
        <v>403</v>
      </c>
      <c r="L32" s="121">
        <v>0</v>
      </c>
      <c r="M32" s="121">
        <v>372403</v>
      </c>
      <c r="N32" s="121">
        <f t="shared" si="6"/>
        <v>372403</v>
      </c>
      <c r="O32" s="121">
        <v>0</v>
      </c>
      <c r="P32" s="121">
        <v>0</v>
      </c>
      <c r="Q32" s="121">
        <f t="shared" si="7"/>
        <v>0</v>
      </c>
      <c r="R32" s="120"/>
      <c r="S32" s="119"/>
      <c r="T32" s="121"/>
      <c r="U32" s="121"/>
      <c r="V32" s="121">
        <f t="shared" si="8"/>
      </c>
      <c r="W32" s="121"/>
      <c r="X32" s="121"/>
      <c r="Y32" s="121">
        <f t="shared" si="9"/>
      </c>
      <c r="Z32" s="120"/>
      <c r="AA32" s="119"/>
      <c r="AB32" s="121"/>
      <c r="AC32" s="121"/>
      <c r="AD32" s="121">
        <f t="shared" si="10"/>
      </c>
      <c r="AE32" s="121"/>
      <c r="AF32" s="121"/>
      <c r="AG32" s="121">
        <f t="shared" si="11"/>
      </c>
      <c r="AH32" s="120"/>
      <c r="AI32" s="119"/>
      <c r="AJ32" s="121"/>
      <c r="AK32" s="121"/>
      <c r="AL32" s="121">
        <f t="shared" si="12"/>
      </c>
      <c r="AM32" s="121"/>
      <c r="AN32" s="121"/>
      <c r="AO32" s="121">
        <f t="shared" si="13"/>
      </c>
      <c r="AP32" s="120"/>
      <c r="AQ32" s="119"/>
      <c r="AR32" s="121"/>
      <c r="AS32" s="121"/>
      <c r="AT32" s="121">
        <f t="shared" si="14"/>
      </c>
      <c r="AU32" s="121"/>
      <c r="AV32" s="121"/>
      <c r="AW32" s="121">
        <f t="shared" si="15"/>
      </c>
      <c r="AX32" s="120"/>
      <c r="AY32" s="119"/>
      <c r="AZ32" s="121"/>
      <c r="BA32" s="121"/>
      <c r="BB32" s="121">
        <f t="shared" si="16"/>
      </c>
      <c r="BC32" s="121"/>
      <c r="BD32" s="121"/>
      <c r="BE32" s="121">
        <f t="shared" si="17"/>
      </c>
    </row>
    <row r="33" spans="1:57" s="136" customFormat="1" ht="13.5" customHeight="1">
      <c r="A33" s="119" t="s">
        <v>25</v>
      </c>
      <c r="B33" s="120" t="s">
        <v>376</v>
      </c>
      <c r="C33" s="119" t="s">
        <v>377</v>
      </c>
      <c r="D33" s="121">
        <f t="shared" si="0"/>
        <v>0</v>
      </c>
      <c r="E33" s="121">
        <f t="shared" si="1"/>
        <v>134822</v>
      </c>
      <c r="F33" s="121">
        <f t="shared" si="2"/>
        <v>134822</v>
      </c>
      <c r="G33" s="121">
        <f t="shared" si="3"/>
        <v>0</v>
      </c>
      <c r="H33" s="121">
        <f t="shared" si="4"/>
        <v>181256</v>
      </c>
      <c r="I33" s="121">
        <f t="shared" si="5"/>
        <v>181256</v>
      </c>
      <c r="J33" s="120" t="s">
        <v>356</v>
      </c>
      <c r="K33" s="119" t="s">
        <v>357</v>
      </c>
      <c r="L33" s="121">
        <v>0</v>
      </c>
      <c r="M33" s="121">
        <v>134822</v>
      </c>
      <c r="N33" s="121">
        <f t="shared" si="6"/>
        <v>134822</v>
      </c>
      <c r="O33" s="121">
        <v>0</v>
      </c>
      <c r="P33" s="121">
        <v>0</v>
      </c>
      <c r="Q33" s="121">
        <f t="shared" si="7"/>
        <v>0</v>
      </c>
      <c r="R33" s="120" t="s">
        <v>378</v>
      </c>
      <c r="S33" s="119" t="s">
        <v>379</v>
      </c>
      <c r="T33" s="121">
        <v>0</v>
      </c>
      <c r="U33" s="121">
        <v>0</v>
      </c>
      <c r="V33" s="121">
        <f t="shared" si="8"/>
        <v>0</v>
      </c>
      <c r="W33" s="121">
        <v>0</v>
      </c>
      <c r="X33" s="121">
        <v>181256</v>
      </c>
      <c r="Y33" s="121">
        <f t="shared" si="9"/>
        <v>181256</v>
      </c>
      <c r="Z33" s="120"/>
      <c r="AA33" s="119"/>
      <c r="AB33" s="121"/>
      <c r="AC33" s="121"/>
      <c r="AD33" s="121">
        <f t="shared" si="10"/>
      </c>
      <c r="AE33" s="121"/>
      <c r="AF33" s="121"/>
      <c r="AG33" s="121">
        <f t="shared" si="11"/>
      </c>
      <c r="AH33" s="120"/>
      <c r="AI33" s="119"/>
      <c r="AJ33" s="121"/>
      <c r="AK33" s="121"/>
      <c r="AL33" s="121">
        <f t="shared" si="12"/>
      </c>
      <c r="AM33" s="121"/>
      <c r="AN33" s="121"/>
      <c r="AO33" s="121">
        <f t="shared" si="13"/>
      </c>
      <c r="AP33" s="120"/>
      <c r="AQ33" s="119"/>
      <c r="AR33" s="121"/>
      <c r="AS33" s="121"/>
      <c r="AT33" s="121">
        <f t="shared" si="14"/>
      </c>
      <c r="AU33" s="121"/>
      <c r="AV33" s="121"/>
      <c r="AW33" s="121">
        <f t="shared" si="15"/>
      </c>
      <c r="AX33" s="120"/>
      <c r="AY33" s="119"/>
      <c r="AZ33" s="121"/>
      <c r="BA33" s="121"/>
      <c r="BB33" s="121">
        <f t="shared" si="16"/>
      </c>
      <c r="BC33" s="121"/>
      <c r="BD33" s="121"/>
      <c r="BE33" s="121">
        <f t="shared" si="17"/>
      </c>
    </row>
    <row r="34" spans="1:57" s="136" customFormat="1" ht="13.5" customHeight="1">
      <c r="A34" s="119" t="s">
        <v>25</v>
      </c>
      <c r="B34" s="120" t="s">
        <v>364</v>
      </c>
      <c r="C34" s="119" t="s">
        <v>365</v>
      </c>
      <c r="D34" s="121">
        <f t="shared" si="0"/>
        <v>108862</v>
      </c>
      <c r="E34" s="121">
        <f t="shared" si="1"/>
        <v>346306</v>
      </c>
      <c r="F34" s="121">
        <f t="shared" si="2"/>
        <v>455168</v>
      </c>
      <c r="G34" s="121">
        <f t="shared" si="3"/>
        <v>0</v>
      </c>
      <c r="H34" s="121">
        <f t="shared" si="4"/>
        <v>0</v>
      </c>
      <c r="I34" s="121">
        <f t="shared" si="5"/>
        <v>0</v>
      </c>
      <c r="J34" s="120" t="s">
        <v>366</v>
      </c>
      <c r="K34" s="119" t="s">
        <v>367</v>
      </c>
      <c r="L34" s="121">
        <v>108862</v>
      </c>
      <c r="M34" s="121">
        <v>346306</v>
      </c>
      <c r="N34" s="121">
        <f t="shared" si="6"/>
        <v>455168</v>
      </c>
      <c r="O34" s="121">
        <v>0</v>
      </c>
      <c r="P34" s="121">
        <v>0</v>
      </c>
      <c r="Q34" s="121">
        <f t="shared" si="7"/>
        <v>0</v>
      </c>
      <c r="R34" s="120"/>
      <c r="S34" s="119"/>
      <c r="T34" s="121"/>
      <c r="U34" s="121"/>
      <c r="V34" s="121">
        <f t="shared" si="8"/>
      </c>
      <c r="W34" s="121"/>
      <c r="X34" s="121"/>
      <c r="Y34" s="121">
        <f t="shared" si="9"/>
      </c>
      <c r="Z34" s="120"/>
      <c r="AA34" s="119"/>
      <c r="AB34" s="121"/>
      <c r="AC34" s="121"/>
      <c r="AD34" s="121">
        <f t="shared" si="10"/>
      </c>
      <c r="AE34" s="121"/>
      <c r="AF34" s="121"/>
      <c r="AG34" s="121">
        <f t="shared" si="11"/>
      </c>
      <c r="AH34" s="120"/>
      <c r="AI34" s="119"/>
      <c r="AJ34" s="121"/>
      <c r="AK34" s="121"/>
      <c r="AL34" s="121">
        <f t="shared" si="12"/>
      </c>
      <c r="AM34" s="121"/>
      <c r="AN34" s="121"/>
      <c r="AO34" s="121">
        <f t="shared" si="13"/>
      </c>
      <c r="AP34" s="120"/>
      <c r="AQ34" s="119"/>
      <c r="AR34" s="121"/>
      <c r="AS34" s="121"/>
      <c r="AT34" s="121">
        <f t="shared" si="14"/>
      </c>
      <c r="AU34" s="121"/>
      <c r="AV34" s="121"/>
      <c r="AW34" s="121">
        <f t="shared" si="15"/>
      </c>
      <c r="AX34" s="120"/>
      <c r="AY34" s="119"/>
      <c r="AZ34" s="121"/>
      <c r="BA34" s="121"/>
      <c r="BB34" s="121">
        <f t="shared" si="16"/>
      </c>
      <c r="BC34" s="121"/>
      <c r="BD34" s="121"/>
      <c r="BE34" s="121">
        <f t="shared" si="17"/>
      </c>
    </row>
    <row r="35" spans="1:57" s="136" customFormat="1" ht="13.5" customHeight="1">
      <c r="A35" s="119" t="s">
        <v>25</v>
      </c>
      <c r="B35" s="120" t="s">
        <v>390</v>
      </c>
      <c r="C35" s="119" t="s">
        <v>391</v>
      </c>
      <c r="D35" s="121">
        <f t="shared" si="0"/>
        <v>15566</v>
      </c>
      <c r="E35" s="121">
        <f t="shared" si="1"/>
        <v>262605</v>
      </c>
      <c r="F35" s="121">
        <f t="shared" si="2"/>
        <v>278171</v>
      </c>
      <c r="G35" s="121">
        <f t="shared" si="3"/>
        <v>0</v>
      </c>
      <c r="H35" s="121">
        <f t="shared" si="4"/>
        <v>45480</v>
      </c>
      <c r="I35" s="121">
        <f t="shared" si="5"/>
        <v>45480</v>
      </c>
      <c r="J35" s="120" t="s">
        <v>392</v>
      </c>
      <c r="K35" s="119" t="s">
        <v>393</v>
      </c>
      <c r="L35" s="121">
        <v>15566</v>
      </c>
      <c r="M35" s="121">
        <v>262605</v>
      </c>
      <c r="N35" s="121">
        <f t="shared" si="6"/>
        <v>278171</v>
      </c>
      <c r="O35" s="121">
        <v>0</v>
      </c>
      <c r="P35" s="121">
        <v>0</v>
      </c>
      <c r="Q35" s="121">
        <f t="shared" si="7"/>
        <v>0</v>
      </c>
      <c r="R35" s="120" t="s">
        <v>362</v>
      </c>
      <c r="S35" s="119" t="s">
        <v>363</v>
      </c>
      <c r="T35" s="121">
        <v>0</v>
      </c>
      <c r="U35" s="121">
        <v>0</v>
      </c>
      <c r="V35" s="121">
        <f t="shared" si="8"/>
        <v>0</v>
      </c>
      <c r="W35" s="121">
        <v>0</v>
      </c>
      <c r="X35" s="121">
        <v>45480</v>
      </c>
      <c r="Y35" s="121">
        <f t="shared" si="9"/>
        <v>45480</v>
      </c>
      <c r="Z35" s="120"/>
      <c r="AA35" s="119"/>
      <c r="AB35" s="121"/>
      <c r="AC35" s="121"/>
      <c r="AD35" s="121">
        <f t="shared" si="10"/>
      </c>
      <c r="AE35" s="121"/>
      <c r="AF35" s="121"/>
      <c r="AG35" s="121">
        <f t="shared" si="11"/>
      </c>
      <c r="AH35" s="120"/>
      <c r="AI35" s="119"/>
      <c r="AJ35" s="121"/>
      <c r="AK35" s="121"/>
      <c r="AL35" s="121">
        <f t="shared" si="12"/>
      </c>
      <c r="AM35" s="121"/>
      <c r="AN35" s="121"/>
      <c r="AO35" s="121">
        <f t="shared" si="13"/>
      </c>
      <c r="AP35" s="120"/>
      <c r="AQ35" s="119"/>
      <c r="AR35" s="121"/>
      <c r="AS35" s="121"/>
      <c r="AT35" s="121">
        <f t="shared" si="14"/>
      </c>
      <c r="AU35" s="121"/>
      <c r="AV35" s="121"/>
      <c r="AW35" s="121">
        <f t="shared" si="15"/>
      </c>
      <c r="AX35" s="120"/>
      <c r="AY35" s="119"/>
      <c r="AZ35" s="121"/>
      <c r="BA35" s="121"/>
      <c r="BB35" s="121">
        <f t="shared" si="16"/>
      </c>
      <c r="BC35" s="121"/>
      <c r="BD35" s="121"/>
      <c r="BE35" s="121">
        <f t="shared" si="17"/>
      </c>
    </row>
    <row r="36" spans="1:57" s="136" customFormat="1" ht="13.5" customHeight="1">
      <c r="A36" s="119" t="s">
        <v>25</v>
      </c>
      <c r="B36" s="120" t="s">
        <v>380</v>
      </c>
      <c r="C36" s="119" t="s">
        <v>381</v>
      </c>
      <c r="D36" s="121">
        <f t="shared" si="0"/>
        <v>15472</v>
      </c>
      <c r="E36" s="121">
        <f t="shared" si="1"/>
        <v>174215</v>
      </c>
      <c r="F36" s="121">
        <f t="shared" si="2"/>
        <v>189687</v>
      </c>
      <c r="G36" s="121">
        <f t="shared" si="3"/>
        <v>0</v>
      </c>
      <c r="H36" s="121">
        <f t="shared" si="4"/>
        <v>39848</v>
      </c>
      <c r="I36" s="121">
        <f t="shared" si="5"/>
        <v>39848</v>
      </c>
      <c r="J36" s="120" t="s">
        <v>340</v>
      </c>
      <c r="K36" s="119" t="s">
        <v>341</v>
      </c>
      <c r="L36" s="121">
        <v>15472</v>
      </c>
      <c r="M36" s="121">
        <v>174215</v>
      </c>
      <c r="N36" s="121">
        <f t="shared" si="6"/>
        <v>189687</v>
      </c>
      <c r="O36" s="121">
        <v>0</v>
      </c>
      <c r="P36" s="121">
        <v>39848</v>
      </c>
      <c r="Q36" s="121">
        <f t="shared" si="7"/>
        <v>39848</v>
      </c>
      <c r="R36" s="120"/>
      <c r="S36" s="119"/>
      <c r="T36" s="121"/>
      <c r="U36" s="121"/>
      <c r="V36" s="121">
        <f t="shared" si="8"/>
      </c>
      <c r="W36" s="121"/>
      <c r="X36" s="121"/>
      <c r="Y36" s="121">
        <f t="shared" si="9"/>
      </c>
      <c r="Z36" s="120"/>
      <c r="AA36" s="119"/>
      <c r="AB36" s="121"/>
      <c r="AC36" s="121"/>
      <c r="AD36" s="121">
        <f t="shared" si="10"/>
      </c>
      <c r="AE36" s="121"/>
      <c r="AF36" s="121"/>
      <c r="AG36" s="121">
        <f t="shared" si="11"/>
      </c>
      <c r="AH36" s="120"/>
      <c r="AI36" s="119"/>
      <c r="AJ36" s="121"/>
      <c r="AK36" s="121"/>
      <c r="AL36" s="121">
        <f t="shared" si="12"/>
      </c>
      <c r="AM36" s="121"/>
      <c r="AN36" s="121"/>
      <c r="AO36" s="121">
        <f t="shared" si="13"/>
      </c>
      <c r="AP36" s="120"/>
      <c r="AQ36" s="119"/>
      <c r="AR36" s="121"/>
      <c r="AS36" s="121"/>
      <c r="AT36" s="121">
        <f t="shared" si="14"/>
      </c>
      <c r="AU36" s="121"/>
      <c r="AV36" s="121"/>
      <c r="AW36" s="121">
        <f t="shared" si="15"/>
      </c>
      <c r="AX36" s="120"/>
      <c r="AY36" s="119"/>
      <c r="AZ36" s="121"/>
      <c r="BA36" s="121"/>
      <c r="BB36" s="121">
        <f t="shared" si="16"/>
      </c>
      <c r="BC36" s="121"/>
      <c r="BD36" s="121"/>
      <c r="BE36" s="121">
        <f t="shared" si="17"/>
      </c>
    </row>
    <row r="37" spans="1:57" s="136" customFormat="1" ht="13.5" customHeight="1">
      <c r="A37" s="119" t="s">
        <v>25</v>
      </c>
      <c r="B37" s="120" t="s">
        <v>342</v>
      </c>
      <c r="C37" s="119" t="s">
        <v>343</v>
      </c>
      <c r="D37" s="121">
        <f t="shared" si="0"/>
        <v>0</v>
      </c>
      <c r="E37" s="121">
        <f t="shared" si="1"/>
        <v>461973</v>
      </c>
      <c r="F37" s="121">
        <f t="shared" si="2"/>
        <v>461973</v>
      </c>
      <c r="G37" s="121">
        <f t="shared" si="3"/>
        <v>0</v>
      </c>
      <c r="H37" s="121">
        <f t="shared" si="4"/>
        <v>132328</v>
      </c>
      <c r="I37" s="121">
        <f t="shared" si="5"/>
        <v>132328</v>
      </c>
      <c r="J37" s="120" t="s">
        <v>344</v>
      </c>
      <c r="K37" s="119" t="s">
        <v>345</v>
      </c>
      <c r="L37" s="121">
        <v>0</v>
      </c>
      <c r="M37" s="121">
        <v>461973</v>
      </c>
      <c r="N37" s="121">
        <f t="shared" si="6"/>
        <v>461973</v>
      </c>
      <c r="O37" s="121">
        <v>0</v>
      </c>
      <c r="P37" s="121">
        <v>0</v>
      </c>
      <c r="Q37" s="121">
        <f t="shared" si="7"/>
        <v>0</v>
      </c>
      <c r="R37" s="120" t="s">
        <v>346</v>
      </c>
      <c r="S37" s="119" t="s">
        <v>347</v>
      </c>
      <c r="T37" s="121">
        <v>0</v>
      </c>
      <c r="U37" s="121">
        <v>0</v>
      </c>
      <c r="V37" s="121">
        <f t="shared" si="8"/>
        <v>0</v>
      </c>
      <c r="W37" s="121">
        <v>0</v>
      </c>
      <c r="X37" s="121">
        <v>132328</v>
      </c>
      <c r="Y37" s="121">
        <f t="shared" si="9"/>
        <v>132328</v>
      </c>
      <c r="Z37" s="120"/>
      <c r="AA37" s="119"/>
      <c r="AB37" s="121"/>
      <c r="AC37" s="121"/>
      <c r="AD37" s="121">
        <f t="shared" si="10"/>
      </c>
      <c r="AE37" s="121"/>
      <c r="AF37" s="121"/>
      <c r="AG37" s="121">
        <f t="shared" si="11"/>
      </c>
      <c r="AH37" s="120"/>
      <c r="AI37" s="119"/>
      <c r="AJ37" s="121"/>
      <c r="AK37" s="121"/>
      <c r="AL37" s="121">
        <f t="shared" si="12"/>
      </c>
      <c r="AM37" s="121"/>
      <c r="AN37" s="121"/>
      <c r="AO37" s="121">
        <f t="shared" si="13"/>
      </c>
      <c r="AP37" s="120"/>
      <c r="AQ37" s="119"/>
      <c r="AR37" s="121"/>
      <c r="AS37" s="121"/>
      <c r="AT37" s="121">
        <f t="shared" si="14"/>
      </c>
      <c r="AU37" s="121"/>
      <c r="AV37" s="121"/>
      <c r="AW37" s="121">
        <f t="shared" si="15"/>
      </c>
      <c r="AX37" s="120"/>
      <c r="AY37" s="119"/>
      <c r="AZ37" s="121"/>
      <c r="BA37" s="121"/>
      <c r="BB37" s="121">
        <f t="shared" si="16"/>
      </c>
      <c r="BC37" s="121"/>
      <c r="BD37" s="121"/>
      <c r="BE37" s="121">
        <f t="shared" si="17"/>
      </c>
    </row>
    <row r="38" spans="1:57" s="136" customFormat="1" ht="13.5" customHeight="1">
      <c r="A38" s="119" t="s">
        <v>25</v>
      </c>
      <c r="B38" s="120" t="s">
        <v>404</v>
      </c>
      <c r="C38" s="119" t="s">
        <v>405</v>
      </c>
      <c r="D38" s="121">
        <f t="shared" si="0"/>
        <v>0</v>
      </c>
      <c r="E38" s="121">
        <f t="shared" si="1"/>
        <v>0</v>
      </c>
      <c r="F38" s="121">
        <f t="shared" si="2"/>
        <v>0</v>
      </c>
      <c r="G38" s="121">
        <f t="shared" si="3"/>
        <v>0</v>
      </c>
      <c r="H38" s="121">
        <f t="shared" si="4"/>
        <v>0</v>
      </c>
      <c r="I38" s="121">
        <f t="shared" si="5"/>
        <v>0</v>
      </c>
      <c r="J38" s="120"/>
      <c r="K38" s="119"/>
      <c r="L38" s="121"/>
      <c r="M38" s="121"/>
      <c r="N38" s="121">
        <f t="shared" si="6"/>
      </c>
      <c r="O38" s="121"/>
      <c r="P38" s="121"/>
      <c r="Q38" s="121">
        <f t="shared" si="7"/>
      </c>
      <c r="R38" s="120"/>
      <c r="S38" s="119"/>
      <c r="T38" s="121"/>
      <c r="U38" s="121"/>
      <c r="V38" s="121">
        <f t="shared" si="8"/>
      </c>
      <c r="W38" s="121"/>
      <c r="X38" s="121"/>
      <c r="Y38" s="121">
        <f t="shared" si="9"/>
      </c>
      <c r="Z38" s="120"/>
      <c r="AA38" s="119"/>
      <c r="AB38" s="121"/>
      <c r="AC38" s="121"/>
      <c r="AD38" s="121">
        <f t="shared" si="10"/>
      </c>
      <c r="AE38" s="121"/>
      <c r="AF38" s="121"/>
      <c r="AG38" s="121">
        <f t="shared" si="11"/>
      </c>
      <c r="AH38" s="120"/>
      <c r="AI38" s="119"/>
      <c r="AJ38" s="121"/>
      <c r="AK38" s="121"/>
      <c r="AL38" s="121">
        <f t="shared" si="12"/>
      </c>
      <c r="AM38" s="121"/>
      <c r="AN38" s="121"/>
      <c r="AO38" s="121">
        <f t="shared" si="13"/>
      </c>
      <c r="AP38" s="120"/>
      <c r="AQ38" s="119"/>
      <c r="AR38" s="121"/>
      <c r="AS38" s="121"/>
      <c r="AT38" s="121">
        <f t="shared" si="14"/>
      </c>
      <c r="AU38" s="121"/>
      <c r="AV38" s="121"/>
      <c r="AW38" s="121">
        <f t="shared" si="15"/>
      </c>
      <c r="AX38" s="120"/>
      <c r="AY38" s="119"/>
      <c r="AZ38" s="121"/>
      <c r="BA38" s="121"/>
      <c r="BB38" s="121">
        <f t="shared" si="16"/>
      </c>
      <c r="BC38" s="121"/>
      <c r="BD38" s="121"/>
      <c r="BE38" s="121">
        <f t="shared" si="17"/>
      </c>
    </row>
    <row r="39" spans="1:57" s="136" customFormat="1" ht="13.5" customHeight="1">
      <c r="A39" s="119" t="s">
        <v>25</v>
      </c>
      <c r="B39" s="120" t="s">
        <v>382</v>
      </c>
      <c r="C39" s="119" t="s">
        <v>383</v>
      </c>
      <c r="D39" s="121">
        <f aca="true" t="shared" si="18" ref="D39:D61">SUM(L39,T39,AB39,AJ39,AR39,AZ39)</f>
        <v>0</v>
      </c>
      <c r="E39" s="121">
        <f aca="true" t="shared" si="19" ref="E39:E61">SUM(M39,U39,AC39,AK39,AS39,BA39)</f>
        <v>304154</v>
      </c>
      <c r="F39" s="121">
        <f aca="true" t="shared" si="20" ref="F39:F61">SUM(D39:E39)</f>
        <v>304154</v>
      </c>
      <c r="G39" s="121">
        <f aca="true" t="shared" si="21" ref="G39:G61">SUM(O39,W39,AE39,AM39,AU39,BC39)</f>
        <v>0</v>
      </c>
      <c r="H39" s="121">
        <f aca="true" t="shared" si="22" ref="H39:H61">SUM(P39,X39,AF39,AN39,AV39,BD39)</f>
        <v>88434</v>
      </c>
      <c r="I39" s="121">
        <f aca="true" t="shared" si="23" ref="I39:I61">SUM(G39:H39)</f>
        <v>88434</v>
      </c>
      <c r="J39" s="120" t="s">
        <v>334</v>
      </c>
      <c r="K39" s="119" t="s">
        <v>335</v>
      </c>
      <c r="L39" s="121">
        <v>0</v>
      </c>
      <c r="M39" s="121">
        <v>304154</v>
      </c>
      <c r="N39" s="121">
        <f aca="true" t="shared" si="24" ref="N39:N61">IF(AND(L39&lt;&gt;"",M39&lt;&gt;""),SUM(L39:M39),"")</f>
        <v>304154</v>
      </c>
      <c r="O39" s="121">
        <v>0</v>
      </c>
      <c r="P39" s="121">
        <v>88434</v>
      </c>
      <c r="Q39" s="121">
        <f aca="true" t="shared" si="25" ref="Q39:Q61">IF(AND(O39&lt;&gt;"",P39&lt;&gt;""),SUM(O39:P39),"")</f>
        <v>88434</v>
      </c>
      <c r="R39" s="120"/>
      <c r="S39" s="119"/>
      <c r="T39" s="121"/>
      <c r="U39" s="121"/>
      <c r="V39" s="121">
        <f aca="true" t="shared" si="26" ref="V39:V61">IF(AND(T39&lt;&gt;"",U39&lt;&gt;""),SUM(T39:U39),"")</f>
      </c>
      <c r="W39" s="121"/>
      <c r="X39" s="121"/>
      <c r="Y39" s="121">
        <f aca="true" t="shared" si="27" ref="Y39:Y61">IF(AND(W39&lt;&gt;"",X39&lt;&gt;""),SUM(W39:X39),"")</f>
      </c>
      <c r="Z39" s="120"/>
      <c r="AA39" s="119"/>
      <c r="AB39" s="121"/>
      <c r="AC39" s="121"/>
      <c r="AD39" s="121">
        <f aca="true" t="shared" si="28" ref="AD39:AD61">IF(AND(AB39&lt;&gt;"",AC39&lt;&gt;""),SUM(AB39:AC39),"")</f>
      </c>
      <c r="AE39" s="121"/>
      <c r="AF39" s="121"/>
      <c r="AG39" s="121">
        <f aca="true" t="shared" si="29" ref="AG39:AG61">IF(AND(AE39&lt;&gt;"",AF39&lt;&gt;""),SUM(AE39:AF39),"")</f>
      </c>
      <c r="AH39" s="120"/>
      <c r="AI39" s="119"/>
      <c r="AJ39" s="121"/>
      <c r="AK39" s="121"/>
      <c r="AL39" s="121">
        <f aca="true" t="shared" si="30" ref="AL39:AL61">IF(AND(AJ39&lt;&gt;"",AK39&lt;&gt;""),SUM(AJ39:AK39),"")</f>
      </c>
      <c r="AM39" s="121"/>
      <c r="AN39" s="121"/>
      <c r="AO39" s="121">
        <f aca="true" t="shared" si="31" ref="AO39:AO61">IF(AND(AM39&lt;&gt;"",AN39&lt;&gt;""),SUM(AM39:AN39),"")</f>
      </c>
      <c r="AP39" s="120"/>
      <c r="AQ39" s="119"/>
      <c r="AR39" s="121"/>
      <c r="AS39" s="121"/>
      <c r="AT39" s="121">
        <f aca="true" t="shared" si="32" ref="AT39:AT61">IF(AND(AR39&lt;&gt;"",AS39&lt;&gt;""),SUM(AR39:AS39),"")</f>
      </c>
      <c r="AU39" s="121"/>
      <c r="AV39" s="121"/>
      <c r="AW39" s="121">
        <f aca="true" t="shared" si="33" ref="AW39:AW61">IF(AND(AU39&lt;&gt;"",AV39&lt;&gt;""),SUM(AU39:AV39),"")</f>
      </c>
      <c r="AX39" s="120"/>
      <c r="AY39" s="119"/>
      <c r="AZ39" s="121"/>
      <c r="BA39" s="121"/>
      <c r="BB39" s="121">
        <f aca="true" t="shared" si="34" ref="BB39:BB61">IF(AND(AZ39&lt;&gt;"",BA39&lt;&gt;""),SUM(AZ39:BA39),"")</f>
      </c>
      <c r="BC39" s="121"/>
      <c r="BD39" s="121"/>
      <c r="BE39" s="121">
        <f aca="true" t="shared" si="35" ref="BE39:BE61">IF(AND(BC39&lt;&gt;"",BD39&lt;&gt;""),SUM(BC39:BD39),"")</f>
      </c>
    </row>
    <row r="40" spans="1:57" s="136" customFormat="1" ht="13.5" customHeight="1">
      <c r="A40" s="119" t="s">
        <v>25</v>
      </c>
      <c r="B40" s="120" t="s">
        <v>450</v>
      </c>
      <c r="C40" s="119" t="s">
        <v>451</v>
      </c>
      <c r="D40" s="121">
        <f t="shared" si="18"/>
        <v>0</v>
      </c>
      <c r="E40" s="121">
        <f t="shared" si="19"/>
        <v>0</v>
      </c>
      <c r="F40" s="121">
        <f t="shared" si="20"/>
        <v>0</v>
      </c>
      <c r="G40" s="121">
        <f t="shared" si="21"/>
        <v>0</v>
      </c>
      <c r="H40" s="121">
        <f t="shared" si="22"/>
        <v>133862</v>
      </c>
      <c r="I40" s="121">
        <f t="shared" si="23"/>
        <v>133862</v>
      </c>
      <c r="J40" s="120" t="s">
        <v>452</v>
      </c>
      <c r="K40" s="119" t="s">
        <v>453</v>
      </c>
      <c r="L40" s="121">
        <v>0</v>
      </c>
      <c r="M40" s="121">
        <v>0</v>
      </c>
      <c r="N40" s="121">
        <f t="shared" si="24"/>
        <v>0</v>
      </c>
      <c r="O40" s="121">
        <v>0</v>
      </c>
      <c r="P40" s="121">
        <v>133862</v>
      </c>
      <c r="Q40" s="121">
        <f t="shared" si="25"/>
        <v>133862</v>
      </c>
      <c r="R40" s="120"/>
      <c r="S40" s="119"/>
      <c r="T40" s="121"/>
      <c r="U40" s="121"/>
      <c r="V40" s="121">
        <f t="shared" si="26"/>
      </c>
      <c r="W40" s="121"/>
      <c r="X40" s="121"/>
      <c r="Y40" s="121">
        <f t="shared" si="27"/>
      </c>
      <c r="Z40" s="120"/>
      <c r="AA40" s="119"/>
      <c r="AB40" s="121"/>
      <c r="AC40" s="121"/>
      <c r="AD40" s="121">
        <f t="shared" si="28"/>
      </c>
      <c r="AE40" s="121"/>
      <c r="AF40" s="121"/>
      <c r="AG40" s="121">
        <f t="shared" si="29"/>
      </c>
      <c r="AH40" s="120"/>
      <c r="AI40" s="119"/>
      <c r="AJ40" s="121"/>
      <c r="AK40" s="121"/>
      <c r="AL40" s="121">
        <f t="shared" si="30"/>
      </c>
      <c r="AM40" s="121"/>
      <c r="AN40" s="121"/>
      <c r="AO40" s="121">
        <f t="shared" si="31"/>
      </c>
      <c r="AP40" s="120"/>
      <c r="AQ40" s="119"/>
      <c r="AR40" s="121"/>
      <c r="AS40" s="121"/>
      <c r="AT40" s="121">
        <f t="shared" si="32"/>
      </c>
      <c r="AU40" s="121"/>
      <c r="AV40" s="121"/>
      <c r="AW40" s="121">
        <f t="shared" si="33"/>
      </c>
      <c r="AX40" s="120"/>
      <c r="AY40" s="119"/>
      <c r="AZ40" s="121"/>
      <c r="BA40" s="121"/>
      <c r="BB40" s="121">
        <f t="shared" si="34"/>
      </c>
      <c r="BC40" s="121"/>
      <c r="BD40" s="121"/>
      <c r="BE40" s="121">
        <f t="shared" si="35"/>
      </c>
    </row>
    <row r="41" spans="1:57" s="136" customFormat="1" ht="13.5" customHeight="1">
      <c r="A41" s="119" t="s">
        <v>25</v>
      </c>
      <c r="B41" s="120" t="s">
        <v>370</v>
      </c>
      <c r="C41" s="119" t="s">
        <v>371</v>
      </c>
      <c r="D41" s="121">
        <f t="shared" si="18"/>
        <v>0</v>
      </c>
      <c r="E41" s="121">
        <f t="shared" si="19"/>
        <v>214145</v>
      </c>
      <c r="F41" s="121">
        <f t="shared" si="20"/>
        <v>214145</v>
      </c>
      <c r="G41" s="121">
        <f t="shared" si="21"/>
        <v>0</v>
      </c>
      <c r="H41" s="121">
        <f t="shared" si="22"/>
        <v>395303</v>
      </c>
      <c r="I41" s="121">
        <f t="shared" si="23"/>
        <v>395303</v>
      </c>
      <c r="J41" s="120" t="s">
        <v>330</v>
      </c>
      <c r="K41" s="119" t="s">
        <v>331</v>
      </c>
      <c r="L41" s="121">
        <v>0</v>
      </c>
      <c r="M41" s="121">
        <v>214145</v>
      </c>
      <c r="N41" s="121">
        <f t="shared" si="24"/>
        <v>214145</v>
      </c>
      <c r="O41" s="121">
        <v>0</v>
      </c>
      <c r="P41" s="121">
        <v>395303</v>
      </c>
      <c r="Q41" s="121">
        <f t="shared" si="25"/>
        <v>395303</v>
      </c>
      <c r="R41" s="120"/>
      <c r="S41" s="119"/>
      <c r="T41" s="121"/>
      <c r="U41" s="121"/>
      <c r="V41" s="121">
        <f t="shared" si="26"/>
      </c>
      <c r="W41" s="121"/>
      <c r="X41" s="121"/>
      <c r="Y41" s="121">
        <f t="shared" si="27"/>
      </c>
      <c r="Z41" s="120"/>
      <c r="AA41" s="119"/>
      <c r="AB41" s="121"/>
      <c r="AC41" s="121"/>
      <c r="AD41" s="121">
        <f t="shared" si="28"/>
      </c>
      <c r="AE41" s="121"/>
      <c r="AF41" s="121"/>
      <c r="AG41" s="121">
        <f t="shared" si="29"/>
      </c>
      <c r="AH41" s="120"/>
      <c r="AI41" s="119"/>
      <c r="AJ41" s="121"/>
      <c r="AK41" s="121"/>
      <c r="AL41" s="121">
        <f t="shared" si="30"/>
      </c>
      <c r="AM41" s="121"/>
      <c r="AN41" s="121"/>
      <c r="AO41" s="121">
        <f t="shared" si="31"/>
      </c>
      <c r="AP41" s="120"/>
      <c r="AQ41" s="119"/>
      <c r="AR41" s="121"/>
      <c r="AS41" s="121"/>
      <c r="AT41" s="121">
        <f t="shared" si="32"/>
      </c>
      <c r="AU41" s="121"/>
      <c r="AV41" s="121"/>
      <c r="AW41" s="121">
        <f t="shared" si="33"/>
      </c>
      <c r="AX41" s="120"/>
      <c r="AY41" s="119"/>
      <c r="AZ41" s="121"/>
      <c r="BA41" s="121"/>
      <c r="BB41" s="121">
        <f t="shared" si="34"/>
      </c>
      <c r="BC41" s="121"/>
      <c r="BD41" s="121"/>
      <c r="BE41" s="121">
        <f t="shared" si="35"/>
      </c>
    </row>
    <row r="42" spans="1:57" s="136" customFormat="1" ht="13.5" customHeight="1">
      <c r="A42" s="119" t="s">
        <v>25</v>
      </c>
      <c r="B42" s="120" t="s">
        <v>440</v>
      </c>
      <c r="C42" s="119" t="s">
        <v>441</v>
      </c>
      <c r="D42" s="121">
        <f t="shared" si="18"/>
        <v>0</v>
      </c>
      <c r="E42" s="121">
        <f t="shared" si="19"/>
        <v>213926</v>
      </c>
      <c r="F42" s="121">
        <f t="shared" si="20"/>
        <v>213926</v>
      </c>
      <c r="G42" s="121">
        <f t="shared" si="21"/>
        <v>0</v>
      </c>
      <c r="H42" s="121">
        <f t="shared" si="22"/>
        <v>74890</v>
      </c>
      <c r="I42" s="121">
        <f t="shared" si="23"/>
        <v>74890</v>
      </c>
      <c r="J42" s="120" t="s">
        <v>334</v>
      </c>
      <c r="K42" s="119" t="s">
        <v>335</v>
      </c>
      <c r="L42" s="121">
        <v>0</v>
      </c>
      <c r="M42" s="121">
        <v>213926</v>
      </c>
      <c r="N42" s="121">
        <f t="shared" si="24"/>
        <v>213926</v>
      </c>
      <c r="O42" s="121">
        <v>0</v>
      </c>
      <c r="P42" s="121">
        <v>74890</v>
      </c>
      <c r="Q42" s="121">
        <f t="shared" si="25"/>
        <v>74890</v>
      </c>
      <c r="R42" s="120"/>
      <c r="S42" s="119"/>
      <c r="T42" s="121"/>
      <c r="U42" s="121"/>
      <c r="V42" s="121">
        <f t="shared" si="26"/>
      </c>
      <c r="W42" s="121"/>
      <c r="X42" s="121"/>
      <c r="Y42" s="121">
        <f t="shared" si="27"/>
      </c>
      <c r="Z42" s="120"/>
      <c r="AA42" s="119"/>
      <c r="AB42" s="121"/>
      <c r="AC42" s="121"/>
      <c r="AD42" s="121">
        <f t="shared" si="28"/>
      </c>
      <c r="AE42" s="121"/>
      <c r="AF42" s="121"/>
      <c r="AG42" s="121">
        <f t="shared" si="29"/>
      </c>
      <c r="AH42" s="120"/>
      <c r="AI42" s="119"/>
      <c r="AJ42" s="121"/>
      <c r="AK42" s="121"/>
      <c r="AL42" s="121">
        <f t="shared" si="30"/>
      </c>
      <c r="AM42" s="121"/>
      <c r="AN42" s="121"/>
      <c r="AO42" s="121">
        <f t="shared" si="31"/>
      </c>
      <c r="AP42" s="120"/>
      <c r="AQ42" s="119"/>
      <c r="AR42" s="121"/>
      <c r="AS42" s="121"/>
      <c r="AT42" s="121">
        <f t="shared" si="32"/>
      </c>
      <c r="AU42" s="121"/>
      <c r="AV42" s="121"/>
      <c r="AW42" s="121">
        <f t="shared" si="33"/>
      </c>
      <c r="AX42" s="120"/>
      <c r="AY42" s="119"/>
      <c r="AZ42" s="121"/>
      <c r="BA42" s="121"/>
      <c r="BB42" s="121">
        <f t="shared" si="34"/>
      </c>
      <c r="BC42" s="121"/>
      <c r="BD42" s="121"/>
      <c r="BE42" s="121">
        <f t="shared" si="35"/>
      </c>
    </row>
    <row r="43" spans="1:57" s="136" customFormat="1" ht="13.5" customHeight="1">
      <c r="A43" s="119" t="s">
        <v>25</v>
      </c>
      <c r="B43" s="120" t="s">
        <v>418</v>
      </c>
      <c r="C43" s="119" t="s">
        <v>419</v>
      </c>
      <c r="D43" s="121">
        <f t="shared" si="18"/>
        <v>0</v>
      </c>
      <c r="E43" s="121">
        <f t="shared" si="19"/>
        <v>337241</v>
      </c>
      <c r="F43" s="121">
        <f t="shared" si="20"/>
        <v>337241</v>
      </c>
      <c r="G43" s="121">
        <f t="shared" si="21"/>
        <v>0</v>
      </c>
      <c r="H43" s="121">
        <f t="shared" si="22"/>
        <v>0</v>
      </c>
      <c r="I43" s="121">
        <f t="shared" si="23"/>
        <v>0</v>
      </c>
      <c r="J43" s="120" t="s">
        <v>344</v>
      </c>
      <c r="K43" s="119" t="s">
        <v>345</v>
      </c>
      <c r="L43" s="121">
        <v>0</v>
      </c>
      <c r="M43" s="121">
        <v>337241</v>
      </c>
      <c r="N43" s="121">
        <f t="shared" si="24"/>
        <v>337241</v>
      </c>
      <c r="O43" s="121">
        <v>0</v>
      </c>
      <c r="P43" s="121">
        <v>0</v>
      </c>
      <c r="Q43" s="121">
        <f t="shared" si="25"/>
        <v>0</v>
      </c>
      <c r="R43" s="120"/>
      <c r="S43" s="119"/>
      <c r="T43" s="121"/>
      <c r="U43" s="121"/>
      <c r="V43" s="121">
        <f t="shared" si="26"/>
      </c>
      <c r="W43" s="121"/>
      <c r="X43" s="121"/>
      <c r="Y43" s="121">
        <f t="shared" si="27"/>
      </c>
      <c r="Z43" s="120"/>
      <c r="AA43" s="119"/>
      <c r="AB43" s="121"/>
      <c r="AC43" s="121"/>
      <c r="AD43" s="121">
        <f t="shared" si="28"/>
      </c>
      <c r="AE43" s="121"/>
      <c r="AF43" s="121"/>
      <c r="AG43" s="121">
        <f t="shared" si="29"/>
      </c>
      <c r="AH43" s="120"/>
      <c r="AI43" s="119"/>
      <c r="AJ43" s="121"/>
      <c r="AK43" s="121"/>
      <c r="AL43" s="121">
        <f t="shared" si="30"/>
      </c>
      <c r="AM43" s="121"/>
      <c r="AN43" s="121"/>
      <c r="AO43" s="121">
        <f t="shared" si="31"/>
      </c>
      <c r="AP43" s="120"/>
      <c r="AQ43" s="119"/>
      <c r="AR43" s="121"/>
      <c r="AS43" s="121"/>
      <c r="AT43" s="121">
        <f t="shared" si="32"/>
      </c>
      <c r="AU43" s="121"/>
      <c r="AV43" s="121"/>
      <c r="AW43" s="121">
        <f t="shared" si="33"/>
      </c>
      <c r="AX43" s="120"/>
      <c r="AY43" s="119"/>
      <c r="AZ43" s="121"/>
      <c r="BA43" s="121"/>
      <c r="BB43" s="121">
        <f t="shared" si="34"/>
      </c>
      <c r="BC43" s="121"/>
      <c r="BD43" s="121"/>
      <c r="BE43" s="121">
        <f t="shared" si="35"/>
      </c>
    </row>
    <row r="44" spans="1:57" s="136" customFormat="1" ht="13.5" customHeight="1">
      <c r="A44" s="119" t="s">
        <v>25</v>
      </c>
      <c r="B44" s="120" t="s">
        <v>460</v>
      </c>
      <c r="C44" s="119" t="s">
        <v>461</v>
      </c>
      <c r="D44" s="121">
        <f t="shared" si="18"/>
        <v>0</v>
      </c>
      <c r="E44" s="121">
        <f t="shared" si="19"/>
        <v>181598</v>
      </c>
      <c r="F44" s="121">
        <f t="shared" si="20"/>
        <v>181598</v>
      </c>
      <c r="G44" s="121">
        <f t="shared" si="21"/>
        <v>0</v>
      </c>
      <c r="H44" s="121">
        <f t="shared" si="22"/>
        <v>138221</v>
      </c>
      <c r="I44" s="121">
        <f t="shared" si="23"/>
        <v>138221</v>
      </c>
      <c r="J44" s="120" t="s">
        <v>452</v>
      </c>
      <c r="K44" s="119" t="s">
        <v>453</v>
      </c>
      <c r="L44" s="121">
        <v>0</v>
      </c>
      <c r="M44" s="121">
        <v>0</v>
      </c>
      <c r="N44" s="121">
        <f t="shared" si="24"/>
        <v>0</v>
      </c>
      <c r="O44" s="121">
        <v>0</v>
      </c>
      <c r="P44" s="121">
        <v>68806</v>
      </c>
      <c r="Q44" s="121">
        <f t="shared" si="25"/>
        <v>68806</v>
      </c>
      <c r="R44" s="120" t="s">
        <v>334</v>
      </c>
      <c r="S44" s="119" t="s">
        <v>335</v>
      </c>
      <c r="T44" s="121">
        <v>0</v>
      </c>
      <c r="U44" s="121">
        <v>181598</v>
      </c>
      <c r="V44" s="121">
        <f t="shared" si="26"/>
        <v>181598</v>
      </c>
      <c r="W44" s="121">
        <v>0</v>
      </c>
      <c r="X44" s="121">
        <v>69415</v>
      </c>
      <c r="Y44" s="121">
        <f t="shared" si="27"/>
        <v>69415</v>
      </c>
      <c r="Z44" s="120"/>
      <c r="AA44" s="119"/>
      <c r="AB44" s="121"/>
      <c r="AC44" s="121"/>
      <c r="AD44" s="121">
        <f t="shared" si="28"/>
      </c>
      <c r="AE44" s="121"/>
      <c r="AF44" s="121"/>
      <c r="AG44" s="121">
        <f t="shared" si="29"/>
      </c>
      <c r="AH44" s="120"/>
      <c r="AI44" s="119"/>
      <c r="AJ44" s="121"/>
      <c r="AK44" s="121"/>
      <c r="AL44" s="121">
        <f t="shared" si="30"/>
      </c>
      <c r="AM44" s="121"/>
      <c r="AN44" s="121"/>
      <c r="AO44" s="121">
        <f t="shared" si="31"/>
      </c>
      <c r="AP44" s="120"/>
      <c r="AQ44" s="119"/>
      <c r="AR44" s="121"/>
      <c r="AS44" s="121"/>
      <c r="AT44" s="121">
        <f t="shared" si="32"/>
      </c>
      <c r="AU44" s="121"/>
      <c r="AV44" s="121"/>
      <c r="AW44" s="121">
        <f t="shared" si="33"/>
      </c>
      <c r="AX44" s="120"/>
      <c r="AY44" s="119"/>
      <c r="AZ44" s="121"/>
      <c r="BA44" s="121"/>
      <c r="BB44" s="121">
        <f t="shared" si="34"/>
      </c>
      <c r="BC44" s="121"/>
      <c r="BD44" s="121"/>
      <c r="BE44" s="121">
        <f t="shared" si="35"/>
      </c>
    </row>
    <row r="45" spans="1:57" s="136" customFormat="1" ht="13.5" customHeight="1">
      <c r="A45" s="119" t="s">
        <v>25</v>
      </c>
      <c r="B45" s="120" t="s">
        <v>444</v>
      </c>
      <c r="C45" s="119" t="s">
        <v>445</v>
      </c>
      <c r="D45" s="121">
        <f t="shared" si="18"/>
        <v>0</v>
      </c>
      <c r="E45" s="121">
        <f t="shared" si="19"/>
        <v>95679</v>
      </c>
      <c r="F45" s="121">
        <f t="shared" si="20"/>
        <v>95679</v>
      </c>
      <c r="G45" s="121">
        <f t="shared" si="21"/>
        <v>0</v>
      </c>
      <c r="H45" s="121">
        <f t="shared" si="22"/>
        <v>58483</v>
      </c>
      <c r="I45" s="121">
        <f t="shared" si="23"/>
        <v>58483</v>
      </c>
      <c r="J45" s="120" t="s">
        <v>356</v>
      </c>
      <c r="K45" s="119" t="s">
        <v>357</v>
      </c>
      <c r="L45" s="121">
        <v>0</v>
      </c>
      <c r="M45" s="121">
        <v>95679</v>
      </c>
      <c r="N45" s="121">
        <f t="shared" si="24"/>
        <v>95679</v>
      </c>
      <c r="O45" s="121">
        <v>0</v>
      </c>
      <c r="P45" s="121">
        <v>0</v>
      </c>
      <c r="Q45" s="121">
        <f t="shared" si="25"/>
        <v>0</v>
      </c>
      <c r="R45" s="120" t="s">
        <v>378</v>
      </c>
      <c r="S45" s="119" t="s">
        <v>379</v>
      </c>
      <c r="T45" s="121">
        <v>0</v>
      </c>
      <c r="U45" s="121">
        <v>0</v>
      </c>
      <c r="V45" s="121">
        <f t="shared" si="26"/>
        <v>0</v>
      </c>
      <c r="W45" s="121">
        <v>0</v>
      </c>
      <c r="X45" s="121">
        <v>58483</v>
      </c>
      <c r="Y45" s="121">
        <f t="shared" si="27"/>
        <v>58483</v>
      </c>
      <c r="Z45" s="120"/>
      <c r="AA45" s="119"/>
      <c r="AB45" s="121"/>
      <c r="AC45" s="121"/>
      <c r="AD45" s="121">
        <f t="shared" si="28"/>
      </c>
      <c r="AE45" s="121"/>
      <c r="AF45" s="121"/>
      <c r="AG45" s="121">
        <f t="shared" si="29"/>
      </c>
      <c r="AH45" s="120"/>
      <c r="AI45" s="119"/>
      <c r="AJ45" s="121"/>
      <c r="AK45" s="121"/>
      <c r="AL45" s="121">
        <f t="shared" si="30"/>
      </c>
      <c r="AM45" s="121"/>
      <c r="AN45" s="121"/>
      <c r="AO45" s="121">
        <f t="shared" si="31"/>
      </c>
      <c r="AP45" s="120"/>
      <c r="AQ45" s="119"/>
      <c r="AR45" s="121"/>
      <c r="AS45" s="121"/>
      <c r="AT45" s="121">
        <f t="shared" si="32"/>
      </c>
      <c r="AU45" s="121"/>
      <c r="AV45" s="121"/>
      <c r="AW45" s="121">
        <f t="shared" si="33"/>
      </c>
      <c r="AX45" s="120"/>
      <c r="AY45" s="119"/>
      <c r="AZ45" s="121"/>
      <c r="BA45" s="121"/>
      <c r="BB45" s="121">
        <f t="shared" si="34"/>
      </c>
      <c r="BC45" s="121"/>
      <c r="BD45" s="121"/>
      <c r="BE45" s="121">
        <f t="shared" si="35"/>
      </c>
    </row>
    <row r="46" spans="1:57" s="136" customFormat="1" ht="13.5" customHeight="1">
      <c r="A46" s="119" t="s">
        <v>25</v>
      </c>
      <c r="B46" s="120" t="s">
        <v>406</v>
      </c>
      <c r="C46" s="119" t="s">
        <v>407</v>
      </c>
      <c r="D46" s="121">
        <f t="shared" si="18"/>
        <v>63879</v>
      </c>
      <c r="E46" s="121">
        <f t="shared" si="19"/>
        <v>172016</v>
      </c>
      <c r="F46" s="121">
        <f t="shared" si="20"/>
        <v>235895</v>
      </c>
      <c r="G46" s="121">
        <f t="shared" si="21"/>
        <v>0</v>
      </c>
      <c r="H46" s="121">
        <f t="shared" si="22"/>
        <v>67987</v>
      </c>
      <c r="I46" s="121">
        <f t="shared" si="23"/>
        <v>67987</v>
      </c>
      <c r="J46" s="120" t="s">
        <v>344</v>
      </c>
      <c r="K46" s="119" t="s">
        <v>345</v>
      </c>
      <c r="L46" s="121">
        <v>63879</v>
      </c>
      <c r="M46" s="121">
        <v>172016</v>
      </c>
      <c r="N46" s="121">
        <f t="shared" si="24"/>
        <v>235895</v>
      </c>
      <c r="O46" s="121">
        <v>0</v>
      </c>
      <c r="P46" s="121">
        <v>0</v>
      </c>
      <c r="Q46" s="121">
        <f t="shared" si="25"/>
        <v>0</v>
      </c>
      <c r="R46" s="120" t="s">
        <v>346</v>
      </c>
      <c r="S46" s="119" t="s">
        <v>347</v>
      </c>
      <c r="T46" s="121">
        <v>0</v>
      </c>
      <c r="U46" s="121">
        <v>0</v>
      </c>
      <c r="V46" s="121">
        <f t="shared" si="26"/>
        <v>0</v>
      </c>
      <c r="W46" s="121">
        <v>0</v>
      </c>
      <c r="X46" s="121">
        <v>67987</v>
      </c>
      <c r="Y46" s="121">
        <f t="shared" si="27"/>
        <v>67987</v>
      </c>
      <c r="Z46" s="120"/>
      <c r="AA46" s="119"/>
      <c r="AB46" s="121"/>
      <c r="AC46" s="121"/>
      <c r="AD46" s="121">
        <f t="shared" si="28"/>
      </c>
      <c r="AE46" s="121"/>
      <c r="AF46" s="121"/>
      <c r="AG46" s="121">
        <f t="shared" si="29"/>
      </c>
      <c r="AH46" s="120"/>
      <c r="AI46" s="119"/>
      <c r="AJ46" s="121"/>
      <c r="AK46" s="121"/>
      <c r="AL46" s="121">
        <f t="shared" si="30"/>
      </c>
      <c r="AM46" s="121"/>
      <c r="AN46" s="121"/>
      <c r="AO46" s="121">
        <f t="shared" si="31"/>
      </c>
      <c r="AP46" s="120"/>
      <c r="AQ46" s="119"/>
      <c r="AR46" s="121"/>
      <c r="AS46" s="121"/>
      <c r="AT46" s="121">
        <f t="shared" si="32"/>
      </c>
      <c r="AU46" s="121"/>
      <c r="AV46" s="121"/>
      <c r="AW46" s="121">
        <f t="shared" si="33"/>
      </c>
      <c r="AX46" s="120"/>
      <c r="AY46" s="119"/>
      <c r="AZ46" s="121"/>
      <c r="BA46" s="121"/>
      <c r="BB46" s="121">
        <f t="shared" si="34"/>
      </c>
      <c r="BC46" s="121"/>
      <c r="BD46" s="121"/>
      <c r="BE46" s="121">
        <f t="shared" si="35"/>
      </c>
    </row>
    <row r="47" spans="1:57" s="136" customFormat="1" ht="13.5" customHeight="1">
      <c r="A47" s="119" t="s">
        <v>25</v>
      </c>
      <c r="B47" s="120" t="s">
        <v>328</v>
      </c>
      <c r="C47" s="119" t="s">
        <v>329</v>
      </c>
      <c r="D47" s="121">
        <f t="shared" si="18"/>
        <v>0</v>
      </c>
      <c r="E47" s="121">
        <f t="shared" si="19"/>
        <v>57355</v>
      </c>
      <c r="F47" s="121">
        <f t="shared" si="20"/>
        <v>57355</v>
      </c>
      <c r="G47" s="121">
        <f t="shared" si="21"/>
        <v>0</v>
      </c>
      <c r="H47" s="121">
        <f t="shared" si="22"/>
        <v>107032</v>
      </c>
      <c r="I47" s="121">
        <f t="shared" si="23"/>
        <v>107032</v>
      </c>
      <c r="J47" s="120" t="s">
        <v>330</v>
      </c>
      <c r="K47" s="119" t="s">
        <v>331</v>
      </c>
      <c r="L47" s="121">
        <v>0</v>
      </c>
      <c r="M47" s="121">
        <v>57355</v>
      </c>
      <c r="N47" s="121">
        <f t="shared" si="24"/>
        <v>57355</v>
      </c>
      <c r="O47" s="121">
        <v>0</v>
      </c>
      <c r="P47" s="121">
        <v>107032</v>
      </c>
      <c r="Q47" s="121">
        <f t="shared" si="25"/>
        <v>107032</v>
      </c>
      <c r="R47" s="120"/>
      <c r="S47" s="119"/>
      <c r="T47" s="121"/>
      <c r="U47" s="121"/>
      <c r="V47" s="121">
        <f t="shared" si="26"/>
      </c>
      <c r="W47" s="121"/>
      <c r="X47" s="121"/>
      <c r="Y47" s="121">
        <f t="shared" si="27"/>
      </c>
      <c r="Z47" s="120"/>
      <c r="AA47" s="119"/>
      <c r="AB47" s="121"/>
      <c r="AC47" s="121"/>
      <c r="AD47" s="121">
        <f t="shared" si="28"/>
      </c>
      <c r="AE47" s="121"/>
      <c r="AF47" s="121"/>
      <c r="AG47" s="121">
        <f t="shared" si="29"/>
      </c>
      <c r="AH47" s="120"/>
      <c r="AI47" s="119"/>
      <c r="AJ47" s="121"/>
      <c r="AK47" s="121"/>
      <c r="AL47" s="121">
        <f t="shared" si="30"/>
      </c>
      <c r="AM47" s="121"/>
      <c r="AN47" s="121"/>
      <c r="AO47" s="121">
        <f t="shared" si="31"/>
      </c>
      <c r="AP47" s="120"/>
      <c r="AQ47" s="119"/>
      <c r="AR47" s="121"/>
      <c r="AS47" s="121"/>
      <c r="AT47" s="121">
        <f t="shared" si="32"/>
      </c>
      <c r="AU47" s="121"/>
      <c r="AV47" s="121"/>
      <c r="AW47" s="121">
        <f t="shared" si="33"/>
      </c>
      <c r="AX47" s="120"/>
      <c r="AY47" s="119"/>
      <c r="AZ47" s="121"/>
      <c r="BA47" s="121"/>
      <c r="BB47" s="121">
        <f t="shared" si="34"/>
      </c>
      <c r="BC47" s="121"/>
      <c r="BD47" s="121"/>
      <c r="BE47" s="121">
        <f t="shared" si="35"/>
      </c>
    </row>
    <row r="48" spans="1:57" s="136" customFormat="1" ht="13.5" customHeight="1">
      <c r="A48" s="119" t="s">
        <v>25</v>
      </c>
      <c r="B48" s="120" t="s">
        <v>358</v>
      </c>
      <c r="C48" s="119" t="s">
        <v>359</v>
      </c>
      <c r="D48" s="121">
        <f t="shared" si="18"/>
        <v>0</v>
      </c>
      <c r="E48" s="121">
        <f t="shared" si="19"/>
        <v>113746</v>
      </c>
      <c r="F48" s="121">
        <f t="shared" si="20"/>
        <v>113746</v>
      </c>
      <c r="G48" s="121">
        <f t="shared" si="21"/>
        <v>0</v>
      </c>
      <c r="H48" s="121">
        <f t="shared" si="22"/>
        <v>21005</v>
      </c>
      <c r="I48" s="121">
        <f t="shared" si="23"/>
        <v>21005</v>
      </c>
      <c r="J48" s="120" t="s">
        <v>360</v>
      </c>
      <c r="K48" s="119" t="s">
        <v>361</v>
      </c>
      <c r="L48" s="121">
        <v>0</v>
      </c>
      <c r="M48" s="121">
        <v>113746</v>
      </c>
      <c r="N48" s="121">
        <f t="shared" si="24"/>
        <v>113746</v>
      </c>
      <c r="O48" s="121">
        <v>0</v>
      </c>
      <c r="P48" s="121">
        <v>0</v>
      </c>
      <c r="Q48" s="121">
        <f t="shared" si="25"/>
        <v>0</v>
      </c>
      <c r="R48" s="120" t="s">
        <v>362</v>
      </c>
      <c r="S48" s="119" t="s">
        <v>363</v>
      </c>
      <c r="T48" s="121">
        <v>0</v>
      </c>
      <c r="U48" s="121">
        <v>0</v>
      </c>
      <c r="V48" s="121">
        <f t="shared" si="26"/>
        <v>0</v>
      </c>
      <c r="W48" s="121">
        <v>0</v>
      </c>
      <c r="X48" s="121">
        <v>21005</v>
      </c>
      <c r="Y48" s="121">
        <f t="shared" si="27"/>
        <v>21005</v>
      </c>
      <c r="Z48" s="120"/>
      <c r="AA48" s="119"/>
      <c r="AB48" s="121"/>
      <c r="AC48" s="121"/>
      <c r="AD48" s="121">
        <f t="shared" si="28"/>
      </c>
      <c r="AE48" s="121"/>
      <c r="AF48" s="121"/>
      <c r="AG48" s="121">
        <f t="shared" si="29"/>
      </c>
      <c r="AH48" s="120"/>
      <c r="AI48" s="119"/>
      <c r="AJ48" s="121"/>
      <c r="AK48" s="121"/>
      <c r="AL48" s="121">
        <f t="shared" si="30"/>
      </c>
      <c r="AM48" s="121"/>
      <c r="AN48" s="121"/>
      <c r="AO48" s="121">
        <f t="shared" si="31"/>
      </c>
      <c r="AP48" s="120"/>
      <c r="AQ48" s="119"/>
      <c r="AR48" s="121"/>
      <c r="AS48" s="121"/>
      <c r="AT48" s="121">
        <f t="shared" si="32"/>
      </c>
      <c r="AU48" s="121"/>
      <c r="AV48" s="121"/>
      <c r="AW48" s="121">
        <f t="shared" si="33"/>
      </c>
      <c r="AX48" s="120"/>
      <c r="AY48" s="119"/>
      <c r="AZ48" s="121"/>
      <c r="BA48" s="121"/>
      <c r="BB48" s="121">
        <f t="shared" si="34"/>
      </c>
      <c r="BC48" s="121"/>
      <c r="BD48" s="121"/>
      <c r="BE48" s="121">
        <f t="shared" si="35"/>
      </c>
    </row>
    <row r="49" spans="1:57" s="136" customFormat="1" ht="13.5" customHeight="1">
      <c r="A49" s="119" t="s">
        <v>25</v>
      </c>
      <c r="B49" s="120" t="s">
        <v>464</v>
      </c>
      <c r="C49" s="119" t="s">
        <v>465</v>
      </c>
      <c r="D49" s="121">
        <f t="shared" si="18"/>
        <v>0</v>
      </c>
      <c r="E49" s="121">
        <f t="shared" si="19"/>
        <v>176368</v>
      </c>
      <c r="F49" s="121">
        <f t="shared" si="20"/>
        <v>176368</v>
      </c>
      <c r="G49" s="121">
        <f t="shared" si="21"/>
        <v>0</v>
      </c>
      <c r="H49" s="121">
        <f t="shared" si="22"/>
        <v>50359</v>
      </c>
      <c r="I49" s="121">
        <f t="shared" si="23"/>
        <v>50359</v>
      </c>
      <c r="J49" s="120" t="s">
        <v>362</v>
      </c>
      <c r="K49" s="119" t="s">
        <v>363</v>
      </c>
      <c r="L49" s="121">
        <v>0</v>
      </c>
      <c r="M49" s="121">
        <v>0</v>
      </c>
      <c r="N49" s="121">
        <f t="shared" si="24"/>
        <v>0</v>
      </c>
      <c r="O49" s="121">
        <v>0</v>
      </c>
      <c r="P49" s="121">
        <v>50359</v>
      </c>
      <c r="Q49" s="121">
        <f t="shared" si="25"/>
        <v>50359</v>
      </c>
      <c r="R49" s="120" t="s">
        <v>360</v>
      </c>
      <c r="S49" s="119" t="s">
        <v>361</v>
      </c>
      <c r="T49" s="121">
        <v>0</v>
      </c>
      <c r="U49" s="121">
        <v>176368</v>
      </c>
      <c r="V49" s="121">
        <f t="shared" si="26"/>
        <v>176368</v>
      </c>
      <c r="W49" s="121">
        <v>0</v>
      </c>
      <c r="X49" s="121">
        <v>0</v>
      </c>
      <c r="Y49" s="121">
        <f t="shared" si="27"/>
        <v>0</v>
      </c>
      <c r="Z49" s="120"/>
      <c r="AA49" s="119"/>
      <c r="AB49" s="121"/>
      <c r="AC49" s="121"/>
      <c r="AD49" s="121">
        <f t="shared" si="28"/>
      </c>
      <c r="AE49" s="121"/>
      <c r="AF49" s="121"/>
      <c r="AG49" s="121">
        <f t="shared" si="29"/>
      </c>
      <c r="AH49" s="120"/>
      <c r="AI49" s="119"/>
      <c r="AJ49" s="121"/>
      <c r="AK49" s="121"/>
      <c r="AL49" s="121">
        <f t="shared" si="30"/>
      </c>
      <c r="AM49" s="121"/>
      <c r="AN49" s="121"/>
      <c r="AO49" s="121">
        <f t="shared" si="31"/>
      </c>
      <c r="AP49" s="120"/>
      <c r="AQ49" s="119"/>
      <c r="AR49" s="121"/>
      <c r="AS49" s="121"/>
      <c r="AT49" s="121">
        <f t="shared" si="32"/>
      </c>
      <c r="AU49" s="121"/>
      <c r="AV49" s="121"/>
      <c r="AW49" s="121">
        <f t="shared" si="33"/>
      </c>
      <c r="AX49" s="120"/>
      <c r="AY49" s="119"/>
      <c r="AZ49" s="121"/>
      <c r="BA49" s="121"/>
      <c r="BB49" s="121">
        <f t="shared" si="34"/>
      </c>
      <c r="BC49" s="121"/>
      <c r="BD49" s="121"/>
      <c r="BE49" s="121">
        <f t="shared" si="35"/>
      </c>
    </row>
    <row r="50" spans="1:57" s="136" customFormat="1" ht="13.5" customHeight="1">
      <c r="A50" s="119" t="s">
        <v>25</v>
      </c>
      <c r="B50" s="120" t="s">
        <v>412</v>
      </c>
      <c r="C50" s="119" t="s">
        <v>413</v>
      </c>
      <c r="D50" s="121">
        <f t="shared" si="18"/>
        <v>0</v>
      </c>
      <c r="E50" s="121">
        <f t="shared" si="19"/>
        <v>154109</v>
      </c>
      <c r="F50" s="121">
        <f t="shared" si="20"/>
        <v>154109</v>
      </c>
      <c r="G50" s="121">
        <f t="shared" si="21"/>
        <v>0</v>
      </c>
      <c r="H50" s="121">
        <f t="shared" si="22"/>
        <v>47492</v>
      </c>
      <c r="I50" s="121">
        <f t="shared" si="23"/>
        <v>47492</v>
      </c>
      <c r="J50" s="120" t="s">
        <v>334</v>
      </c>
      <c r="K50" s="119" t="s">
        <v>335</v>
      </c>
      <c r="L50" s="121">
        <v>0</v>
      </c>
      <c r="M50" s="121">
        <v>154109</v>
      </c>
      <c r="N50" s="121">
        <f t="shared" si="24"/>
        <v>154109</v>
      </c>
      <c r="O50" s="121">
        <v>0</v>
      </c>
      <c r="P50" s="121">
        <v>47492</v>
      </c>
      <c r="Q50" s="121">
        <f t="shared" si="25"/>
        <v>47492</v>
      </c>
      <c r="R50" s="120"/>
      <c r="S50" s="119"/>
      <c r="T50" s="121"/>
      <c r="U50" s="121"/>
      <c r="V50" s="121">
        <f t="shared" si="26"/>
      </c>
      <c r="W50" s="121"/>
      <c r="X50" s="121"/>
      <c r="Y50" s="121">
        <f t="shared" si="27"/>
      </c>
      <c r="Z50" s="120"/>
      <c r="AA50" s="119"/>
      <c r="AB50" s="121"/>
      <c r="AC50" s="121"/>
      <c r="AD50" s="121">
        <f t="shared" si="28"/>
      </c>
      <c r="AE50" s="121"/>
      <c r="AF50" s="121"/>
      <c r="AG50" s="121">
        <f t="shared" si="29"/>
      </c>
      <c r="AH50" s="120"/>
      <c r="AI50" s="119"/>
      <c r="AJ50" s="121"/>
      <c r="AK50" s="121"/>
      <c r="AL50" s="121">
        <f t="shared" si="30"/>
      </c>
      <c r="AM50" s="121"/>
      <c r="AN50" s="121"/>
      <c r="AO50" s="121">
        <f t="shared" si="31"/>
      </c>
      <c r="AP50" s="120"/>
      <c r="AQ50" s="119"/>
      <c r="AR50" s="121"/>
      <c r="AS50" s="121"/>
      <c r="AT50" s="121">
        <f t="shared" si="32"/>
      </c>
      <c r="AU50" s="121"/>
      <c r="AV50" s="121"/>
      <c r="AW50" s="121">
        <f t="shared" si="33"/>
      </c>
      <c r="AX50" s="120"/>
      <c r="AY50" s="119"/>
      <c r="AZ50" s="121"/>
      <c r="BA50" s="121"/>
      <c r="BB50" s="121">
        <f t="shared" si="34"/>
      </c>
      <c r="BC50" s="121"/>
      <c r="BD50" s="121"/>
      <c r="BE50" s="121">
        <f t="shared" si="35"/>
      </c>
    </row>
    <row r="51" spans="1:57" s="136" customFormat="1" ht="13.5" customHeight="1">
      <c r="A51" s="119" t="s">
        <v>25</v>
      </c>
      <c r="B51" s="120" t="s">
        <v>446</v>
      </c>
      <c r="C51" s="119" t="s">
        <v>447</v>
      </c>
      <c r="D51" s="121">
        <f t="shared" si="18"/>
        <v>0</v>
      </c>
      <c r="E51" s="121">
        <f t="shared" si="19"/>
        <v>186017</v>
      </c>
      <c r="F51" s="121">
        <f t="shared" si="20"/>
        <v>186017</v>
      </c>
      <c r="G51" s="121">
        <f t="shared" si="21"/>
        <v>0</v>
      </c>
      <c r="H51" s="121">
        <f t="shared" si="22"/>
        <v>51630</v>
      </c>
      <c r="I51" s="121">
        <f t="shared" si="23"/>
        <v>51630</v>
      </c>
      <c r="J51" s="120" t="s">
        <v>334</v>
      </c>
      <c r="K51" s="119" t="s">
        <v>335</v>
      </c>
      <c r="L51" s="121">
        <v>0</v>
      </c>
      <c r="M51" s="121">
        <v>186017</v>
      </c>
      <c r="N51" s="121">
        <f t="shared" si="24"/>
        <v>186017</v>
      </c>
      <c r="O51" s="121">
        <v>0</v>
      </c>
      <c r="P51" s="121">
        <v>51630</v>
      </c>
      <c r="Q51" s="121">
        <f t="shared" si="25"/>
        <v>51630</v>
      </c>
      <c r="R51" s="120"/>
      <c r="S51" s="119"/>
      <c r="T51" s="121"/>
      <c r="U51" s="121"/>
      <c r="V51" s="121">
        <f t="shared" si="26"/>
      </c>
      <c r="W51" s="121"/>
      <c r="X51" s="121"/>
      <c r="Y51" s="121">
        <f t="shared" si="27"/>
      </c>
      <c r="Z51" s="120"/>
      <c r="AA51" s="119"/>
      <c r="AB51" s="121"/>
      <c r="AC51" s="121"/>
      <c r="AD51" s="121">
        <f t="shared" si="28"/>
      </c>
      <c r="AE51" s="121"/>
      <c r="AF51" s="121"/>
      <c r="AG51" s="121">
        <f t="shared" si="29"/>
      </c>
      <c r="AH51" s="120"/>
      <c r="AI51" s="119"/>
      <c r="AJ51" s="121"/>
      <c r="AK51" s="121"/>
      <c r="AL51" s="121">
        <f t="shared" si="30"/>
      </c>
      <c r="AM51" s="121"/>
      <c r="AN51" s="121"/>
      <c r="AO51" s="121">
        <f t="shared" si="31"/>
      </c>
      <c r="AP51" s="120"/>
      <c r="AQ51" s="119"/>
      <c r="AR51" s="121"/>
      <c r="AS51" s="121"/>
      <c r="AT51" s="121">
        <f t="shared" si="32"/>
      </c>
      <c r="AU51" s="121"/>
      <c r="AV51" s="121"/>
      <c r="AW51" s="121">
        <f t="shared" si="33"/>
      </c>
      <c r="AX51" s="120"/>
      <c r="AY51" s="119"/>
      <c r="AZ51" s="121"/>
      <c r="BA51" s="121"/>
      <c r="BB51" s="121">
        <f t="shared" si="34"/>
      </c>
      <c r="BC51" s="121"/>
      <c r="BD51" s="121"/>
      <c r="BE51" s="121">
        <f t="shared" si="35"/>
      </c>
    </row>
    <row r="52" spans="1:57" s="136" customFormat="1" ht="13.5" customHeight="1">
      <c r="A52" s="119" t="s">
        <v>25</v>
      </c>
      <c r="B52" s="120" t="s">
        <v>348</v>
      </c>
      <c r="C52" s="119" t="s">
        <v>349</v>
      </c>
      <c r="D52" s="121">
        <f t="shared" si="18"/>
        <v>0</v>
      </c>
      <c r="E52" s="121">
        <f t="shared" si="19"/>
        <v>35500</v>
      </c>
      <c r="F52" s="121">
        <f t="shared" si="20"/>
        <v>35500</v>
      </c>
      <c r="G52" s="121">
        <f t="shared" si="21"/>
        <v>0</v>
      </c>
      <c r="H52" s="121">
        <f t="shared" si="22"/>
        <v>20476</v>
      </c>
      <c r="I52" s="121">
        <f t="shared" si="23"/>
        <v>20476</v>
      </c>
      <c r="J52" s="120" t="s">
        <v>334</v>
      </c>
      <c r="K52" s="119" t="s">
        <v>335</v>
      </c>
      <c r="L52" s="121">
        <v>0</v>
      </c>
      <c r="M52" s="121">
        <v>35500</v>
      </c>
      <c r="N52" s="121">
        <f t="shared" si="24"/>
        <v>35500</v>
      </c>
      <c r="O52" s="121">
        <v>0</v>
      </c>
      <c r="P52" s="121">
        <v>20476</v>
      </c>
      <c r="Q52" s="121">
        <f t="shared" si="25"/>
        <v>20476</v>
      </c>
      <c r="R52" s="120"/>
      <c r="S52" s="119"/>
      <c r="T52" s="121"/>
      <c r="U52" s="121"/>
      <c r="V52" s="121">
        <f t="shared" si="26"/>
      </c>
      <c r="W52" s="121"/>
      <c r="X52" s="121"/>
      <c r="Y52" s="121">
        <f t="shared" si="27"/>
      </c>
      <c r="Z52" s="120"/>
      <c r="AA52" s="119"/>
      <c r="AB52" s="121"/>
      <c r="AC52" s="121"/>
      <c r="AD52" s="121">
        <f t="shared" si="28"/>
      </c>
      <c r="AE52" s="121"/>
      <c r="AF52" s="121"/>
      <c r="AG52" s="121">
        <f t="shared" si="29"/>
      </c>
      <c r="AH52" s="120"/>
      <c r="AI52" s="119"/>
      <c r="AJ52" s="121"/>
      <c r="AK52" s="121"/>
      <c r="AL52" s="121">
        <f t="shared" si="30"/>
      </c>
      <c r="AM52" s="121"/>
      <c r="AN52" s="121"/>
      <c r="AO52" s="121">
        <f t="shared" si="31"/>
      </c>
      <c r="AP52" s="120"/>
      <c r="AQ52" s="119"/>
      <c r="AR52" s="121"/>
      <c r="AS52" s="121"/>
      <c r="AT52" s="121">
        <f t="shared" si="32"/>
      </c>
      <c r="AU52" s="121"/>
      <c r="AV52" s="121"/>
      <c r="AW52" s="121">
        <f t="shared" si="33"/>
      </c>
      <c r="AX52" s="120"/>
      <c r="AY52" s="119"/>
      <c r="AZ52" s="121"/>
      <c r="BA52" s="121"/>
      <c r="BB52" s="121">
        <f t="shared" si="34"/>
      </c>
      <c r="BC52" s="121"/>
      <c r="BD52" s="121"/>
      <c r="BE52" s="121">
        <f t="shared" si="35"/>
      </c>
    </row>
    <row r="53" spans="1:57" s="136" customFormat="1" ht="13.5" customHeight="1">
      <c r="A53" s="119" t="s">
        <v>25</v>
      </c>
      <c r="B53" s="120" t="s">
        <v>338</v>
      </c>
      <c r="C53" s="119" t="s">
        <v>339</v>
      </c>
      <c r="D53" s="121">
        <f t="shared" si="18"/>
        <v>6158</v>
      </c>
      <c r="E53" s="121">
        <f t="shared" si="19"/>
        <v>79235</v>
      </c>
      <c r="F53" s="121">
        <f t="shared" si="20"/>
        <v>85393</v>
      </c>
      <c r="G53" s="121">
        <f t="shared" si="21"/>
        <v>0</v>
      </c>
      <c r="H53" s="121">
        <f t="shared" si="22"/>
        <v>37215</v>
      </c>
      <c r="I53" s="121">
        <f t="shared" si="23"/>
        <v>37215</v>
      </c>
      <c r="J53" s="120" t="s">
        <v>340</v>
      </c>
      <c r="K53" s="119" t="s">
        <v>341</v>
      </c>
      <c r="L53" s="121">
        <v>6158</v>
      </c>
      <c r="M53" s="121">
        <v>79235</v>
      </c>
      <c r="N53" s="121">
        <f t="shared" si="24"/>
        <v>85393</v>
      </c>
      <c r="O53" s="121">
        <v>0</v>
      </c>
      <c r="P53" s="121">
        <v>37215</v>
      </c>
      <c r="Q53" s="121">
        <f t="shared" si="25"/>
        <v>37215</v>
      </c>
      <c r="R53" s="120"/>
      <c r="S53" s="119"/>
      <c r="T53" s="121"/>
      <c r="U53" s="121"/>
      <c r="V53" s="121">
        <f t="shared" si="26"/>
      </c>
      <c r="W53" s="121"/>
      <c r="X53" s="121"/>
      <c r="Y53" s="121">
        <f t="shared" si="27"/>
      </c>
      <c r="Z53" s="120"/>
      <c r="AA53" s="119"/>
      <c r="AB53" s="121"/>
      <c r="AC53" s="121"/>
      <c r="AD53" s="121">
        <f t="shared" si="28"/>
      </c>
      <c r="AE53" s="121"/>
      <c r="AF53" s="121"/>
      <c r="AG53" s="121">
        <f t="shared" si="29"/>
      </c>
      <c r="AH53" s="120"/>
      <c r="AI53" s="119"/>
      <c r="AJ53" s="121"/>
      <c r="AK53" s="121"/>
      <c r="AL53" s="121">
        <f t="shared" si="30"/>
      </c>
      <c r="AM53" s="121"/>
      <c r="AN53" s="121"/>
      <c r="AO53" s="121">
        <f t="shared" si="31"/>
      </c>
      <c r="AP53" s="120"/>
      <c r="AQ53" s="119"/>
      <c r="AR53" s="121"/>
      <c r="AS53" s="121"/>
      <c r="AT53" s="121">
        <f t="shared" si="32"/>
      </c>
      <c r="AU53" s="121"/>
      <c r="AV53" s="121"/>
      <c r="AW53" s="121">
        <f t="shared" si="33"/>
      </c>
      <c r="AX53" s="120"/>
      <c r="AY53" s="119"/>
      <c r="AZ53" s="121"/>
      <c r="BA53" s="121"/>
      <c r="BB53" s="121">
        <f t="shared" si="34"/>
      </c>
      <c r="BC53" s="121"/>
      <c r="BD53" s="121"/>
      <c r="BE53" s="121">
        <f t="shared" si="35"/>
      </c>
    </row>
    <row r="54" spans="1:57" s="136" customFormat="1" ht="13.5" customHeight="1">
      <c r="A54" s="119" t="s">
        <v>25</v>
      </c>
      <c r="B54" s="120" t="s">
        <v>454</v>
      </c>
      <c r="C54" s="119" t="s">
        <v>455</v>
      </c>
      <c r="D54" s="121">
        <f t="shared" si="18"/>
        <v>11349</v>
      </c>
      <c r="E54" s="121">
        <f t="shared" si="19"/>
        <v>137052</v>
      </c>
      <c r="F54" s="121">
        <f t="shared" si="20"/>
        <v>148401</v>
      </c>
      <c r="G54" s="121">
        <f t="shared" si="21"/>
        <v>0</v>
      </c>
      <c r="H54" s="121">
        <f t="shared" si="22"/>
        <v>59811</v>
      </c>
      <c r="I54" s="121">
        <f t="shared" si="23"/>
        <v>59811</v>
      </c>
      <c r="J54" s="120" t="s">
        <v>340</v>
      </c>
      <c r="K54" s="119" t="s">
        <v>341</v>
      </c>
      <c r="L54" s="121">
        <v>11349</v>
      </c>
      <c r="M54" s="121">
        <v>137052</v>
      </c>
      <c r="N54" s="121">
        <f t="shared" si="24"/>
        <v>148401</v>
      </c>
      <c r="O54" s="121">
        <v>0</v>
      </c>
      <c r="P54" s="121">
        <v>59811</v>
      </c>
      <c r="Q54" s="121">
        <f t="shared" si="25"/>
        <v>59811</v>
      </c>
      <c r="R54" s="120"/>
      <c r="S54" s="119"/>
      <c r="T54" s="121"/>
      <c r="U54" s="121"/>
      <c r="V54" s="121">
        <f t="shared" si="26"/>
      </c>
      <c r="W54" s="121"/>
      <c r="X54" s="121"/>
      <c r="Y54" s="121">
        <f t="shared" si="27"/>
      </c>
      <c r="Z54" s="120"/>
      <c r="AA54" s="119"/>
      <c r="AB54" s="121"/>
      <c r="AC54" s="121"/>
      <c r="AD54" s="121">
        <f t="shared" si="28"/>
      </c>
      <c r="AE54" s="121"/>
      <c r="AF54" s="121"/>
      <c r="AG54" s="121">
        <f t="shared" si="29"/>
      </c>
      <c r="AH54" s="120"/>
      <c r="AI54" s="119"/>
      <c r="AJ54" s="121"/>
      <c r="AK54" s="121"/>
      <c r="AL54" s="121">
        <f t="shared" si="30"/>
      </c>
      <c r="AM54" s="121"/>
      <c r="AN54" s="121"/>
      <c r="AO54" s="121">
        <f t="shared" si="31"/>
      </c>
      <c r="AP54" s="120"/>
      <c r="AQ54" s="119"/>
      <c r="AR54" s="121"/>
      <c r="AS54" s="121"/>
      <c r="AT54" s="121">
        <f t="shared" si="32"/>
      </c>
      <c r="AU54" s="121"/>
      <c r="AV54" s="121"/>
      <c r="AW54" s="121">
        <f t="shared" si="33"/>
      </c>
      <c r="AX54" s="120"/>
      <c r="AY54" s="119"/>
      <c r="AZ54" s="121"/>
      <c r="BA54" s="121"/>
      <c r="BB54" s="121">
        <f t="shared" si="34"/>
      </c>
      <c r="BC54" s="121"/>
      <c r="BD54" s="121"/>
      <c r="BE54" s="121">
        <f t="shared" si="35"/>
      </c>
    </row>
    <row r="55" spans="1:57" s="136" customFormat="1" ht="13.5" customHeight="1">
      <c r="A55" s="119" t="s">
        <v>25</v>
      </c>
      <c r="B55" s="120" t="s">
        <v>468</v>
      </c>
      <c r="C55" s="119" t="s">
        <v>469</v>
      </c>
      <c r="D55" s="121">
        <f t="shared" si="18"/>
        <v>0</v>
      </c>
      <c r="E55" s="121">
        <f t="shared" si="19"/>
        <v>355681</v>
      </c>
      <c r="F55" s="121">
        <f t="shared" si="20"/>
        <v>355681</v>
      </c>
      <c r="G55" s="121">
        <f t="shared" si="21"/>
        <v>0</v>
      </c>
      <c r="H55" s="121">
        <f t="shared" si="22"/>
        <v>67011</v>
      </c>
      <c r="I55" s="121">
        <f t="shared" si="23"/>
        <v>67011</v>
      </c>
      <c r="J55" s="120" t="s">
        <v>428</v>
      </c>
      <c r="K55" s="119" t="s">
        <v>429</v>
      </c>
      <c r="L55" s="121">
        <v>0</v>
      </c>
      <c r="M55" s="121">
        <v>355681</v>
      </c>
      <c r="N55" s="121">
        <f t="shared" si="24"/>
        <v>355681</v>
      </c>
      <c r="O55" s="121">
        <v>0</v>
      </c>
      <c r="P55" s="121">
        <v>67011</v>
      </c>
      <c r="Q55" s="121">
        <f t="shared" si="25"/>
        <v>67011</v>
      </c>
      <c r="R55" s="120"/>
      <c r="S55" s="119"/>
      <c r="T55" s="121"/>
      <c r="U55" s="121"/>
      <c r="V55" s="121">
        <f t="shared" si="26"/>
      </c>
      <c r="W55" s="121"/>
      <c r="X55" s="121"/>
      <c r="Y55" s="121">
        <f t="shared" si="27"/>
      </c>
      <c r="Z55" s="120"/>
      <c r="AA55" s="119"/>
      <c r="AB55" s="121"/>
      <c r="AC55" s="121"/>
      <c r="AD55" s="121">
        <f t="shared" si="28"/>
      </c>
      <c r="AE55" s="121"/>
      <c r="AF55" s="121"/>
      <c r="AG55" s="121">
        <f t="shared" si="29"/>
      </c>
      <c r="AH55" s="120"/>
      <c r="AI55" s="119"/>
      <c r="AJ55" s="121"/>
      <c r="AK55" s="121"/>
      <c r="AL55" s="121">
        <f t="shared" si="30"/>
      </c>
      <c r="AM55" s="121"/>
      <c r="AN55" s="121"/>
      <c r="AO55" s="121">
        <f t="shared" si="31"/>
      </c>
      <c r="AP55" s="120"/>
      <c r="AQ55" s="119"/>
      <c r="AR55" s="121"/>
      <c r="AS55" s="121"/>
      <c r="AT55" s="121">
        <f t="shared" si="32"/>
      </c>
      <c r="AU55" s="121"/>
      <c r="AV55" s="121"/>
      <c r="AW55" s="121">
        <f t="shared" si="33"/>
      </c>
      <c r="AX55" s="120"/>
      <c r="AY55" s="119"/>
      <c r="AZ55" s="121"/>
      <c r="BA55" s="121"/>
      <c r="BB55" s="121">
        <f t="shared" si="34"/>
      </c>
      <c r="BC55" s="121"/>
      <c r="BD55" s="121"/>
      <c r="BE55" s="121">
        <f t="shared" si="35"/>
      </c>
    </row>
    <row r="56" spans="1:57" s="136" customFormat="1" ht="13.5" customHeight="1">
      <c r="A56" s="119" t="s">
        <v>25</v>
      </c>
      <c r="B56" s="120" t="s">
        <v>426</v>
      </c>
      <c r="C56" s="119" t="s">
        <v>427</v>
      </c>
      <c r="D56" s="121">
        <f t="shared" si="18"/>
        <v>0</v>
      </c>
      <c r="E56" s="121">
        <f t="shared" si="19"/>
        <v>280595</v>
      </c>
      <c r="F56" s="121">
        <f t="shared" si="20"/>
        <v>280595</v>
      </c>
      <c r="G56" s="121">
        <f t="shared" si="21"/>
        <v>0</v>
      </c>
      <c r="H56" s="121">
        <f t="shared" si="22"/>
        <v>69825</v>
      </c>
      <c r="I56" s="121">
        <f t="shared" si="23"/>
        <v>69825</v>
      </c>
      <c r="J56" s="120" t="s">
        <v>428</v>
      </c>
      <c r="K56" s="119" t="s">
        <v>429</v>
      </c>
      <c r="L56" s="121">
        <v>0</v>
      </c>
      <c r="M56" s="121">
        <v>280595</v>
      </c>
      <c r="N56" s="121">
        <f t="shared" si="24"/>
        <v>280595</v>
      </c>
      <c r="O56" s="121">
        <v>0</v>
      </c>
      <c r="P56" s="121">
        <v>69825</v>
      </c>
      <c r="Q56" s="121">
        <f t="shared" si="25"/>
        <v>69825</v>
      </c>
      <c r="R56" s="120"/>
      <c r="S56" s="119"/>
      <c r="T56" s="121"/>
      <c r="U56" s="121"/>
      <c r="V56" s="121">
        <f t="shared" si="26"/>
      </c>
      <c r="W56" s="121"/>
      <c r="X56" s="121"/>
      <c r="Y56" s="121">
        <f t="shared" si="27"/>
      </c>
      <c r="Z56" s="120"/>
      <c r="AA56" s="119"/>
      <c r="AB56" s="121"/>
      <c r="AC56" s="121"/>
      <c r="AD56" s="121">
        <f t="shared" si="28"/>
      </c>
      <c r="AE56" s="121"/>
      <c r="AF56" s="121"/>
      <c r="AG56" s="121">
        <f t="shared" si="29"/>
      </c>
      <c r="AH56" s="120"/>
      <c r="AI56" s="119"/>
      <c r="AJ56" s="121"/>
      <c r="AK56" s="121"/>
      <c r="AL56" s="121">
        <f t="shared" si="30"/>
      </c>
      <c r="AM56" s="121"/>
      <c r="AN56" s="121"/>
      <c r="AO56" s="121">
        <f t="shared" si="31"/>
      </c>
      <c r="AP56" s="120"/>
      <c r="AQ56" s="119"/>
      <c r="AR56" s="121"/>
      <c r="AS56" s="121"/>
      <c r="AT56" s="121">
        <f t="shared" si="32"/>
      </c>
      <c r="AU56" s="121"/>
      <c r="AV56" s="121"/>
      <c r="AW56" s="121">
        <f t="shared" si="33"/>
      </c>
      <c r="AX56" s="120"/>
      <c r="AY56" s="119"/>
      <c r="AZ56" s="121"/>
      <c r="BA56" s="121"/>
      <c r="BB56" s="121">
        <f t="shared" si="34"/>
      </c>
      <c r="BC56" s="121"/>
      <c r="BD56" s="121"/>
      <c r="BE56" s="121">
        <f t="shared" si="35"/>
      </c>
    </row>
    <row r="57" spans="1:57" s="136" customFormat="1" ht="13.5" customHeight="1">
      <c r="A57" s="119" t="s">
        <v>25</v>
      </c>
      <c r="B57" s="120" t="s">
        <v>414</v>
      </c>
      <c r="C57" s="119" t="s">
        <v>415</v>
      </c>
      <c r="D57" s="121">
        <f t="shared" si="18"/>
        <v>0</v>
      </c>
      <c r="E57" s="121">
        <f t="shared" si="19"/>
        <v>391012</v>
      </c>
      <c r="F57" s="121">
        <f t="shared" si="20"/>
        <v>391012</v>
      </c>
      <c r="G57" s="121">
        <f t="shared" si="21"/>
        <v>0</v>
      </c>
      <c r="H57" s="121">
        <f t="shared" si="22"/>
        <v>59854</v>
      </c>
      <c r="I57" s="121">
        <f t="shared" si="23"/>
        <v>59854</v>
      </c>
      <c r="J57" s="120" t="s">
        <v>386</v>
      </c>
      <c r="K57" s="119" t="s">
        <v>387</v>
      </c>
      <c r="L57" s="121">
        <v>0</v>
      </c>
      <c r="M57" s="121">
        <v>391012</v>
      </c>
      <c r="N57" s="121">
        <f t="shared" si="24"/>
        <v>391012</v>
      </c>
      <c r="O57" s="121">
        <v>0</v>
      </c>
      <c r="P57" s="121">
        <v>0</v>
      </c>
      <c r="Q57" s="121">
        <f t="shared" si="25"/>
        <v>0</v>
      </c>
      <c r="R57" s="120" t="s">
        <v>388</v>
      </c>
      <c r="S57" s="119" t="s">
        <v>389</v>
      </c>
      <c r="T57" s="121">
        <v>0</v>
      </c>
      <c r="U57" s="121">
        <v>0</v>
      </c>
      <c r="V57" s="121">
        <f t="shared" si="26"/>
        <v>0</v>
      </c>
      <c r="W57" s="121">
        <v>0</v>
      </c>
      <c r="X57" s="121">
        <v>59854</v>
      </c>
      <c r="Y57" s="121">
        <f t="shared" si="27"/>
        <v>59854</v>
      </c>
      <c r="Z57" s="120"/>
      <c r="AA57" s="119"/>
      <c r="AB57" s="121"/>
      <c r="AC57" s="121"/>
      <c r="AD57" s="121">
        <f t="shared" si="28"/>
      </c>
      <c r="AE57" s="121"/>
      <c r="AF57" s="121"/>
      <c r="AG57" s="121">
        <f t="shared" si="29"/>
      </c>
      <c r="AH57" s="120"/>
      <c r="AI57" s="119"/>
      <c r="AJ57" s="121"/>
      <c r="AK57" s="121"/>
      <c r="AL57" s="121">
        <f t="shared" si="30"/>
      </c>
      <c r="AM57" s="121"/>
      <c r="AN57" s="121"/>
      <c r="AO57" s="121">
        <f t="shared" si="31"/>
      </c>
      <c r="AP57" s="120"/>
      <c r="AQ57" s="119"/>
      <c r="AR57" s="121"/>
      <c r="AS57" s="121"/>
      <c r="AT57" s="121">
        <f t="shared" si="32"/>
      </c>
      <c r="AU57" s="121"/>
      <c r="AV57" s="121"/>
      <c r="AW57" s="121">
        <f t="shared" si="33"/>
      </c>
      <c r="AX57" s="120"/>
      <c r="AY57" s="119"/>
      <c r="AZ57" s="121"/>
      <c r="BA57" s="121"/>
      <c r="BB57" s="121">
        <f t="shared" si="34"/>
      </c>
      <c r="BC57" s="121"/>
      <c r="BD57" s="121"/>
      <c r="BE57" s="121">
        <f t="shared" si="35"/>
      </c>
    </row>
    <row r="58" spans="1:57" s="136" customFormat="1" ht="13.5" customHeight="1">
      <c r="A58" s="119" t="s">
        <v>25</v>
      </c>
      <c r="B58" s="120" t="s">
        <v>394</v>
      </c>
      <c r="C58" s="119" t="s">
        <v>395</v>
      </c>
      <c r="D58" s="121">
        <f t="shared" si="18"/>
        <v>0</v>
      </c>
      <c r="E58" s="121">
        <f t="shared" si="19"/>
        <v>0</v>
      </c>
      <c r="F58" s="121">
        <f t="shared" si="20"/>
        <v>0</v>
      </c>
      <c r="G58" s="121">
        <f t="shared" si="21"/>
        <v>0</v>
      </c>
      <c r="H58" s="121">
        <f t="shared" si="22"/>
        <v>44672</v>
      </c>
      <c r="I58" s="121">
        <f t="shared" si="23"/>
        <v>44672</v>
      </c>
      <c r="J58" s="120" t="s">
        <v>396</v>
      </c>
      <c r="K58" s="119" t="s">
        <v>397</v>
      </c>
      <c r="L58" s="121">
        <v>0</v>
      </c>
      <c r="M58" s="121">
        <v>0</v>
      </c>
      <c r="N58" s="121">
        <f t="shared" si="24"/>
        <v>0</v>
      </c>
      <c r="O58" s="121">
        <v>0</v>
      </c>
      <c r="P58" s="121">
        <v>44672</v>
      </c>
      <c r="Q58" s="121">
        <f t="shared" si="25"/>
        <v>44672</v>
      </c>
      <c r="R58" s="120"/>
      <c r="S58" s="119"/>
      <c r="T58" s="121"/>
      <c r="U58" s="121"/>
      <c r="V58" s="121">
        <f t="shared" si="26"/>
      </c>
      <c r="W58" s="121"/>
      <c r="X58" s="121"/>
      <c r="Y58" s="121">
        <f t="shared" si="27"/>
      </c>
      <c r="Z58" s="120"/>
      <c r="AA58" s="119"/>
      <c r="AB58" s="121"/>
      <c r="AC58" s="121"/>
      <c r="AD58" s="121">
        <f t="shared" si="28"/>
      </c>
      <c r="AE58" s="121"/>
      <c r="AF58" s="121"/>
      <c r="AG58" s="121">
        <f t="shared" si="29"/>
      </c>
      <c r="AH58" s="120"/>
      <c r="AI58" s="119"/>
      <c r="AJ58" s="121"/>
      <c r="AK58" s="121"/>
      <c r="AL58" s="121">
        <f t="shared" si="30"/>
      </c>
      <c r="AM58" s="121"/>
      <c r="AN58" s="121"/>
      <c r="AO58" s="121">
        <f t="shared" si="31"/>
      </c>
      <c r="AP58" s="120"/>
      <c r="AQ58" s="119"/>
      <c r="AR58" s="121"/>
      <c r="AS58" s="121"/>
      <c r="AT58" s="121">
        <f t="shared" si="32"/>
      </c>
      <c r="AU58" s="121"/>
      <c r="AV58" s="121"/>
      <c r="AW58" s="121">
        <f t="shared" si="33"/>
      </c>
      <c r="AX58" s="120"/>
      <c r="AY58" s="119"/>
      <c r="AZ58" s="121"/>
      <c r="BA58" s="121"/>
      <c r="BB58" s="121">
        <f t="shared" si="34"/>
      </c>
      <c r="BC58" s="121"/>
      <c r="BD58" s="121"/>
      <c r="BE58" s="121">
        <f t="shared" si="35"/>
      </c>
    </row>
    <row r="59" spans="1:57" s="136" customFormat="1" ht="13.5" customHeight="1">
      <c r="A59" s="119" t="s">
        <v>25</v>
      </c>
      <c r="B59" s="120" t="s">
        <v>434</v>
      </c>
      <c r="C59" s="119" t="s">
        <v>435</v>
      </c>
      <c r="D59" s="121">
        <f t="shared" si="18"/>
        <v>0</v>
      </c>
      <c r="E59" s="121">
        <f t="shared" si="19"/>
        <v>110608</v>
      </c>
      <c r="F59" s="121">
        <f t="shared" si="20"/>
        <v>110608</v>
      </c>
      <c r="G59" s="121">
        <f t="shared" si="21"/>
        <v>3016</v>
      </c>
      <c r="H59" s="121">
        <f t="shared" si="22"/>
        <v>53156</v>
      </c>
      <c r="I59" s="121">
        <f t="shared" si="23"/>
        <v>56172</v>
      </c>
      <c r="J59" s="120" t="s">
        <v>352</v>
      </c>
      <c r="K59" s="119" t="s">
        <v>353</v>
      </c>
      <c r="L59" s="121">
        <v>0</v>
      </c>
      <c r="M59" s="121">
        <v>110608</v>
      </c>
      <c r="N59" s="121">
        <f t="shared" si="24"/>
        <v>110608</v>
      </c>
      <c r="O59" s="121">
        <v>3016</v>
      </c>
      <c r="P59" s="121">
        <v>53156</v>
      </c>
      <c r="Q59" s="121">
        <f t="shared" si="25"/>
        <v>56172</v>
      </c>
      <c r="R59" s="120"/>
      <c r="S59" s="119"/>
      <c r="T59" s="121"/>
      <c r="U59" s="121"/>
      <c r="V59" s="121">
        <f t="shared" si="26"/>
      </c>
      <c r="W59" s="121"/>
      <c r="X59" s="121"/>
      <c r="Y59" s="121">
        <f t="shared" si="27"/>
      </c>
      <c r="Z59" s="120"/>
      <c r="AA59" s="119"/>
      <c r="AB59" s="121"/>
      <c r="AC59" s="121"/>
      <c r="AD59" s="121">
        <f t="shared" si="28"/>
      </c>
      <c r="AE59" s="121"/>
      <c r="AF59" s="121"/>
      <c r="AG59" s="121">
        <f t="shared" si="29"/>
      </c>
      <c r="AH59" s="120"/>
      <c r="AI59" s="119"/>
      <c r="AJ59" s="121"/>
      <c r="AK59" s="121"/>
      <c r="AL59" s="121">
        <f t="shared" si="30"/>
      </c>
      <c r="AM59" s="121"/>
      <c r="AN59" s="121"/>
      <c r="AO59" s="121">
        <f t="shared" si="31"/>
      </c>
      <c r="AP59" s="120"/>
      <c r="AQ59" s="119"/>
      <c r="AR59" s="121"/>
      <c r="AS59" s="121"/>
      <c r="AT59" s="121">
        <f t="shared" si="32"/>
      </c>
      <c r="AU59" s="121"/>
      <c r="AV59" s="121"/>
      <c r="AW59" s="121">
        <f t="shared" si="33"/>
      </c>
      <c r="AX59" s="120"/>
      <c r="AY59" s="119"/>
      <c r="AZ59" s="121"/>
      <c r="BA59" s="121"/>
      <c r="BB59" s="121">
        <f t="shared" si="34"/>
      </c>
      <c r="BC59" s="121"/>
      <c r="BD59" s="121"/>
      <c r="BE59" s="121">
        <f t="shared" si="35"/>
      </c>
    </row>
    <row r="60" spans="1:57" s="136" customFormat="1" ht="13.5" customHeight="1">
      <c r="A60" s="119" t="s">
        <v>25</v>
      </c>
      <c r="B60" s="120" t="s">
        <v>350</v>
      </c>
      <c r="C60" s="119" t="s">
        <v>351</v>
      </c>
      <c r="D60" s="121">
        <f t="shared" si="18"/>
        <v>0</v>
      </c>
      <c r="E60" s="121">
        <f t="shared" si="19"/>
        <v>73641</v>
      </c>
      <c r="F60" s="121">
        <f t="shared" si="20"/>
        <v>73641</v>
      </c>
      <c r="G60" s="121">
        <f t="shared" si="21"/>
        <v>1073</v>
      </c>
      <c r="H60" s="121">
        <f t="shared" si="22"/>
        <v>10817</v>
      </c>
      <c r="I60" s="121">
        <f t="shared" si="23"/>
        <v>11890</v>
      </c>
      <c r="J60" s="120" t="s">
        <v>352</v>
      </c>
      <c r="K60" s="119" t="s">
        <v>353</v>
      </c>
      <c r="L60" s="121">
        <v>0</v>
      </c>
      <c r="M60" s="121">
        <v>73641</v>
      </c>
      <c r="N60" s="121">
        <f t="shared" si="24"/>
        <v>73641</v>
      </c>
      <c r="O60" s="121">
        <v>1073</v>
      </c>
      <c r="P60" s="121">
        <v>10817</v>
      </c>
      <c r="Q60" s="121">
        <f t="shared" si="25"/>
        <v>11890</v>
      </c>
      <c r="R60" s="120"/>
      <c r="S60" s="119"/>
      <c r="T60" s="121"/>
      <c r="U60" s="121"/>
      <c r="V60" s="121">
        <f t="shared" si="26"/>
      </c>
      <c r="W60" s="121"/>
      <c r="X60" s="121"/>
      <c r="Y60" s="121">
        <f t="shared" si="27"/>
      </c>
      <c r="Z60" s="120"/>
      <c r="AA60" s="119"/>
      <c r="AB60" s="121"/>
      <c r="AC60" s="121"/>
      <c r="AD60" s="121">
        <f t="shared" si="28"/>
      </c>
      <c r="AE60" s="121"/>
      <c r="AF60" s="121"/>
      <c r="AG60" s="121">
        <f t="shared" si="29"/>
      </c>
      <c r="AH60" s="120"/>
      <c r="AI60" s="119"/>
      <c r="AJ60" s="121"/>
      <c r="AK60" s="121"/>
      <c r="AL60" s="121">
        <f t="shared" si="30"/>
      </c>
      <c r="AM60" s="121"/>
      <c r="AN60" s="121"/>
      <c r="AO60" s="121">
        <f t="shared" si="31"/>
      </c>
      <c r="AP60" s="120"/>
      <c r="AQ60" s="119"/>
      <c r="AR60" s="121"/>
      <c r="AS60" s="121"/>
      <c r="AT60" s="121">
        <f t="shared" si="32"/>
      </c>
      <c r="AU60" s="121"/>
      <c r="AV60" s="121"/>
      <c r="AW60" s="121">
        <f t="shared" si="33"/>
      </c>
      <c r="AX60" s="120"/>
      <c r="AY60" s="119"/>
      <c r="AZ60" s="121"/>
      <c r="BA60" s="121"/>
      <c r="BB60" s="121">
        <f t="shared" si="34"/>
      </c>
      <c r="BC60" s="121"/>
      <c r="BD60" s="121"/>
      <c r="BE60" s="121">
        <f t="shared" si="35"/>
      </c>
    </row>
    <row r="61" spans="1:57" s="136" customFormat="1" ht="13.5" customHeight="1">
      <c r="A61" s="119" t="s">
        <v>25</v>
      </c>
      <c r="B61" s="120" t="s">
        <v>420</v>
      </c>
      <c r="C61" s="119" t="s">
        <v>421</v>
      </c>
      <c r="D61" s="121">
        <f t="shared" si="18"/>
        <v>0</v>
      </c>
      <c r="E61" s="121">
        <f t="shared" si="19"/>
        <v>25060</v>
      </c>
      <c r="F61" s="121">
        <f t="shared" si="20"/>
        <v>25060</v>
      </c>
      <c r="G61" s="121">
        <f t="shared" si="21"/>
        <v>684</v>
      </c>
      <c r="H61" s="121">
        <f t="shared" si="22"/>
        <v>16804</v>
      </c>
      <c r="I61" s="121">
        <f t="shared" si="23"/>
        <v>17488</v>
      </c>
      <c r="J61" s="120" t="s">
        <v>352</v>
      </c>
      <c r="K61" s="119" t="s">
        <v>353</v>
      </c>
      <c r="L61" s="121">
        <v>0</v>
      </c>
      <c r="M61" s="121">
        <v>25060</v>
      </c>
      <c r="N61" s="121">
        <f t="shared" si="24"/>
        <v>25060</v>
      </c>
      <c r="O61" s="121">
        <v>684</v>
      </c>
      <c r="P61" s="121">
        <v>16804</v>
      </c>
      <c r="Q61" s="121">
        <f t="shared" si="25"/>
        <v>17488</v>
      </c>
      <c r="R61" s="120"/>
      <c r="S61" s="119"/>
      <c r="T61" s="121"/>
      <c r="U61" s="121"/>
      <c r="V61" s="121">
        <f t="shared" si="26"/>
      </c>
      <c r="W61" s="121"/>
      <c r="X61" s="121"/>
      <c r="Y61" s="121">
        <f t="shared" si="27"/>
      </c>
      <c r="Z61" s="120"/>
      <c r="AA61" s="119"/>
      <c r="AB61" s="121"/>
      <c r="AC61" s="121"/>
      <c r="AD61" s="121">
        <f t="shared" si="28"/>
      </c>
      <c r="AE61" s="121"/>
      <c r="AF61" s="121"/>
      <c r="AG61" s="121">
        <f t="shared" si="29"/>
      </c>
      <c r="AH61" s="120"/>
      <c r="AI61" s="119"/>
      <c r="AJ61" s="121"/>
      <c r="AK61" s="121"/>
      <c r="AL61" s="121">
        <f t="shared" si="30"/>
      </c>
      <c r="AM61" s="121"/>
      <c r="AN61" s="121"/>
      <c r="AO61" s="121">
        <f t="shared" si="31"/>
      </c>
      <c r="AP61" s="120"/>
      <c r="AQ61" s="119"/>
      <c r="AR61" s="121"/>
      <c r="AS61" s="121"/>
      <c r="AT61" s="121">
        <f t="shared" si="32"/>
      </c>
      <c r="AU61" s="121"/>
      <c r="AV61" s="121"/>
      <c r="AW61" s="121">
        <f t="shared" si="33"/>
      </c>
      <c r="AX61" s="120"/>
      <c r="AY61" s="119"/>
      <c r="AZ61" s="121"/>
      <c r="BA61" s="121"/>
      <c r="BB61" s="121">
        <f t="shared" si="34"/>
      </c>
      <c r="BC61" s="121"/>
      <c r="BD61" s="121"/>
      <c r="BE61" s="121">
        <f t="shared" si="35"/>
      </c>
    </row>
  </sheetData>
  <sheetProtection/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&amp;L廃棄物処理事業経費【分担金の合計】（平成27年度実績）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6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29" sqref="A29"/>
    </sheetView>
  </sheetViews>
  <sheetFormatPr defaultColWidth="8.796875" defaultRowHeight="13.5" customHeight="1"/>
  <cols>
    <col min="1" max="1" width="10.69921875" style="49" customWidth="1"/>
    <col min="2" max="2" width="8.69921875" style="53" customWidth="1"/>
    <col min="3" max="3" width="35.59765625" style="49" customWidth="1"/>
    <col min="4" max="5" width="14.69921875" style="54" customWidth="1"/>
    <col min="6" max="6" width="6.59765625" style="53" customWidth="1"/>
    <col min="7" max="7" width="12.59765625" style="49" customWidth="1"/>
    <col min="8" max="9" width="14.69921875" style="54" customWidth="1"/>
    <col min="10" max="10" width="6.59765625" style="53" customWidth="1"/>
    <col min="11" max="11" width="12.59765625" style="49" customWidth="1"/>
    <col min="12" max="13" width="14.69921875" style="54" customWidth="1"/>
    <col min="14" max="14" width="6.59765625" style="53" customWidth="1"/>
    <col min="15" max="15" width="12.59765625" style="49" customWidth="1"/>
    <col min="16" max="17" width="14.69921875" style="54" customWidth="1"/>
    <col min="18" max="18" width="6.59765625" style="53" customWidth="1"/>
    <col min="19" max="19" width="12.59765625" style="49" customWidth="1"/>
    <col min="20" max="21" width="14.69921875" style="54" customWidth="1"/>
    <col min="22" max="22" width="6.59765625" style="53" customWidth="1"/>
    <col min="23" max="23" width="12.59765625" style="49" customWidth="1"/>
    <col min="24" max="25" width="14.69921875" style="54" customWidth="1"/>
    <col min="26" max="26" width="6.59765625" style="53" customWidth="1"/>
    <col min="27" max="27" width="12.59765625" style="49" customWidth="1"/>
    <col min="28" max="29" width="14.69921875" style="54" customWidth="1"/>
    <col min="30" max="30" width="6.59765625" style="53" customWidth="1"/>
    <col min="31" max="31" width="12.59765625" style="49" customWidth="1"/>
    <col min="32" max="33" width="14.69921875" style="54" customWidth="1"/>
    <col min="34" max="34" width="6.59765625" style="53" customWidth="1"/>
    <col min="35" max="35" width="12.59765625" style="49" customWidth="1"/>
    <col min="36" max="37" width="14.69921875" style="54" customWidth="1"/>
    <col min="38" max="38" width="6.59765625" style="53" customWidth="1"/>
    <col min="39" max="39" width="12.59765625" style="49" customWidth="1"/>
    <col min="40" max="41" width="14.69921875" style="54" customWidth="1"/>
    <col min="42" max="42" width="6.59765625" style="53" customWidth="1"/>
    <col min="43" max="43" width="12.59765625" style="49" customWidth="1"/>
    <col min="44" max="45" width="14.69921875" style="54" customWidth="1"/>
    <col min="46" max="46" width="6.59765625" style="53" customWidth="1"/>
    <col min="47" max="47" width="12.59765625" style="49" customWidth="1"/>
    <col min="48" max="49" width="14.69921875" style="54" customWidth="1"/>
    <col min="50" max="50" width="6.59765625" style="53" customWidth="1"/>
    <col min="51" max="51" width="12.59765625" style="49" customWidth="1"/>
    <col min="52" max="53" width="14.69921875" style="54" customWidth="1"/>
    <col min="54" max="54" width="6.59765625" style="53" customWidth="1"/>
    <col min="55" max="55" width="12.59765625" style="49" customWidth="1"/>
    <col min="56" max="57" width="14.69921875" style="54" customWidth="1"/>
    <col min="58" max="58" width="6.59765625" style="53" customWidth="1"/>
    <col min="59" max="59" width="12.59765625" style="49" customWidth="1"/>
    <col min="60" max="61" width="14.69921875" style="54" customWidth="1"/>
    <col min="62" max="62" width="6.59765625" style="53" customWidth="1"/>
    <col min="63" max="63" width="12.59765625" style="49" customWidth="1"/>
    <col min="64" max="65" width="14.69921875" style="54" customWidth="1"/>
    <col min="66" max="66" width="6.59765625" style="53" customWidth="1"/>
    <col min="67" max="67" width="12.59765625" style="49" customWidth="1"/>
    <col min="68" max="69" width="14.69921875" style="54" customWidth="1"/>
    <col min="70" max="70" width="6.59765625" style="53" customWidth="1"/>
    <col min="71" max="71" width="12.59765625" style="49" customWidth="1"/>
    <col min="72" max="73" width="14.69921875" style="54" customWidth="1"/>
    <col min="74" max="74" width="6.59765625" style="53" customWidth="1"/>
    <col min="75" max="75" width="12.59765625" style="49" customWidth="1"/>
    <col min="76" max="77" width="14.69921875" style="54" customWidth="1"/>
    <col min="78" max="78" width="6.59765625" style="53" customWidth="1"/>
    <col min="79" max="79" width="12.59765625" style="49" customWidth="1"/>
    <col min="80" max="81" width="14.69921875" style="54" customWidth="1"/>
    <col min="82" max="82" width="6.59765625" style="53" customWidth="1"/>
    <col min="83" max="83" width="12.59765625" style="49" customWidth="1"/>
    <col min="84" max="85" width="14.69921875" style="54" customWidth="1"/>
    <col min="86" max="86" width="6.59765625" style="53" customWidth="1"/>
    <col min="87" max="87" width="12.59765625" style="49" customWidth="1"/>
    <col min="88" max="89" width="14.69921875" style="54" customWidth="1"/>
    <col min="90" max="90" width="6.59765625" style="53" customWidth="1"/>
    <col min="91" max="91" width="12.59765625" style="49" customWidth="1"/>
    <col min="92" max="93" width="14.69921875" style="54" customWidth="1"/>
    <col min="94" max="94" width="6.59765625" style="53" customWidth="1"/>
    <col min="95" max="95" width="12.59765625" style="49" customWidth="1"/>
    <col min="96" max="97" width="14.69921875" style="54" customWidth="1"/>
    <col min="98" max="98" width="6.59765625" style="53" customWidth="1"/>
    <col min="99" max="99" width="12.59765625" style="49" customWidth="1"/>
    <col min="100" max="101" width="14.69921875" style="54" customWidth="1"/>
    <col min="102" max="102" width="6.59765625" style="53" customWidth="1"/>
    <col min="103" max="103" width="12.59765625" style="49" customWidth="1"/>
    <col min="104" max="105" width="14.69921875" style="54" customWidth="1"/>
    <col min="106" max="106" width="6.59765625" style="53" customWidth="1"/>
    <col min="107" max="107" width="12.59765625" style="49" customWidth="1"/>
    <col min="108" max="109" width="14.69921875" style="54" customWidth="1"/>
    <col min="110" max="110" width="6.59765625" style="53" customWidth="1"/>
    <col min="111" max="111" width="12.59765625" style="49" customWidth="1"/>
    <col min="112" max="113" width="14.69921875" style="54" customWidth="1"/>
    <col min="114" max="114" width="6.59765625" style="53" customWidth="1"/>
    <col min="115" max="115" width="12.59765625" style="49" customWidth="1"/>
    <col min="116" max="117" width="14.69921875" style="54" customWidth="1"/>
    <col min="118" max="118" width="6.59765625" style="53" customWidth="1"/>
    <col min="119" max="119" width="12.59765625" style="49" customWidth="1"/>
    <col min="120" max="121" width="14.69921875" style="54" customWidth="1"/>
    <col min="122" max="122" width="6.59765625" style="53" customWidth="1"/>
    <col min="123" max="123" width="12.59765625" style="49" customWidth="1"/>
    <col min="124" max="125" width="14.69921875" style="54" customWidth="1"/>
    <col min="126" max="16384" width="9" style="49" customWidth="1"/>
  </cols>
  <sheetData>
    <row r="1" spans="1:125" ht="17.2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>
      <c r="A2" s="164" t="s">
        <v>53</v>
      </c>
      <c r="B2" s="156" t="s">
        <v>54</v>
      </c>
      <c r="C2" s="166" t="s">
        <v>108</v>
      </c>
      <c r="D2" s="170" t="s">
        <v>112</v>
      </c>
      <c r="E2" s="171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>
      <c r="A3" s="165"/>
      <c r="B3" s="157"/>
      <c r="C3" s="167"/>
      <c r="D3" s="172"/>
      <c r="E3" s="173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>
      <c r="A4" s="165"/>
      <c r="B4" s="157"/>
      <c r="C4" s="168"/>
      <c r="D4" s="164" t="s">
        <v>32</v>
      </c>
      <c r="E4" s="164" t="s">
        <v>58</v>
      </c>
      <c r="F4" s="174" t="s">
        <v>143</v>
      </c>
      <c r="G4" s="164" t="s">
        <v>55</v>
      </c>
      <c r="H4" s="164" t="s">
        <v>32</v>
      </c>
      <c r="I4" s="164" t="s">
        <v>58</v>
      </c>
      <c r="J4" s="174" t="s">
        <v>143</v>
      </c>
      <c r="K4" s="164" t="s">
        <v>55</v>
      </c>
      <c r="L4" s="164" t="s">
        <v>32</v>
      </c>
      <c r="M4" s="164" t="s">
        <v>58</v>
      </c>
      <c r="N4" s="174" t="s">
        <v>143</v>
      </c>
      <c r="O4" s="164" t="s">
        <v>55</v>
      </c>
      <c r="P4" s="164" t="s">
        <v>32</v>
      </c>
      <c r="Q4" s="164" t="s">
        <v>58</v>
      </c>
      <c r="R4" s="174" t="s">
        <v>143</v>
      </c>
      <c r="S4" s="164" t="s">
        <v>55</v>
      </c>
      <c r="T4" s="164" t="s">
        <v>32</v>
      </c>
      <c r="U4" s="164" t="s">
        <v>58</v>
      </c>
      <c r="V4" s="174" t="s">
        <v>143</v>
      </c>
      <c r="W4" s="164" t="s">
        <v>55</v>
      </c>
      <c r="X4" s="164" t="s">
        <v>32</v>
      </c>
      <c r="Y4" s="164" t="s">
        <v>58</v>
      </c>
      <c r="Z4" s="174" t="s">
        <v>143</v>
      </c>
      <c r="AA4" s="164" t="s">
        <v>55</v>
      </c>
      <c r="AB4" s="164" t="s">
        <v>32</v>
      </c>
      <c r="AC4" s="164" t="s">
        <v>58</v>
      </c>
      <c r="AD4" s="174" t="s">
        <v>143</v>
      </c>
      <c r="AE4" s="164" t="s">
        <v>55</v>
      </c>
      <c r="AF4" s="164" t="s">
        <v>32</v>
      </c>
      <c r="AG4" s="164" t="s">
        <v>58</v>
      </c>
      <c r="AH4" s="174" t="s">
        <v>143</v>
      </c>
      <c r="AI4" s="164" t="s">
        <v>55</v>
      </c>
      <c r="AJ4" s="164" t="s">
        <v>32</v>
      </c>
      <c r="AK4" s="164" t="s">
        <v>58</v>
      </c>
      <c r="AL4" s="174" t="s">
        <v>143</v>
      </c>
      <c r="AM4" s="164" t="s">
        <v>55</v>
      </c>
      <c r="AN4" s="164" t="s">
        <v>32</v>
      </c>
      <c r="AO4" s="164" t="s">
        <v>58</v>
      </c>
      <c r="AP4" s="174" t="s">
        <v>143</v>
      </c>
      <c r="AQ4" s="164" t="s">
        <v>55</v>
      </c>
      <c r="AR4" s="164" t="s">
        <v>32</v>
      </c>
      <c r="AS4" s="164" t="s">
        <v>58</v>
      </c>
      <c r="AT4" s="174" t="s">
        <v>143</v>
      </c>
      <c r="AU4" s="164" t="s">
        <v>55</v>
      </c>
      <c r="AV4" s="164" t="s">
        <v>32</v>
      </c>
      <c r="AW4" s="164" t="s">
        <v>58</v>
      </c>
      <c r="AX4" s="174" t="s">
        <v>143</v>
      </c>
      <c r="AY4" s="164" t="s">
        <v>55</v>
      </c>
      <c r="AZ4" s="164" t="s">
        <v>32</v>
      </c>
      <c r="BA4" s="164" t="s">
        <v>58</v>
      </c>
      <c r="BB4" s="174" t="s">
        <v>143</v>
      </c>
      <c r="BC4" s="164" t="s">
        <v>55</v>
      </c>
      <c r="BD4" s="164" t="s">
        <v>32</v>
      </c>
      <c r="BE4" s="164" t="s">
        <v>58</v>
      </c>
      <c r="BF4" s="174" t="s">
        <v>143</v>
      </c>
      <c r="BG4" s="164" t="s">
        <v>55</v>
      </c>
      <c r="BH4" s="164" t="s">
        <v>32</v>
      </c>
      <c r="BI4" s="164" t="s">
        <v>58</v>
      </c>
      <c r="BJ4" s="174" t="s">
        <v>143</v>
      </c>
      <c r="BK4" s="164" t="s">
        <v>55</v>
      </c>
      <c r="BL4" s="164" t="s">
        <v>32</v>
      </c>
      <c r="BM4" s="164" t="s">
        <v>58</v>
      </c>
      <c r="BN4" s="174" t="s">
        <v>143</v>
      </c>
      <c r="BO4" s="164" t="s">
        <v>55</v>
      </c>
      <c r="BP4" s="164" t="s">
        <v>32</v>
      </c>
      <c r="BQ4" s="164" t="s">
        <v>58</v>
      </c>
      <c r="BR4" s="174" t="s">
        <v>143</v>
      </c>
      <c r="BS4" s="164" t="s">
        <v>55</v>
      </c>
      <c r="BT4" s="164" t="s">
        <v>32</v>
      </c>
      <c r="BU4" s="164" t="s">
        <v>58</v>
      </c>
      <c r="BV4" s="174" t="s">
        <v>143</v>
      </c>
      <c r="BW4" s="164" t="s">
        <v>55</v>
      </c>
      <c r="BX4" s="164" t="s">
        <v>32</v>
      </c>
      <c r="BY4" s="164" t="s">
        <v>58</v>
      </c>
      <c r="BZ4" s="174" t="s">
        <v>143</v>
      </c>
      <c r="CA4" s="164" t="s">
        <v>55</v>
      </c>
      <c r="CB4" s="164" t="s">
        <v>32</v>
      </c>
      <c r="CC4" s="164" t="s">
        <v>58</v>
      </c>
      <c r="CD4" s="174" t="s">
        <v>143</v>
      </c>
      <c r="CE4" s="164" t="s">
        <v>55</v>
      </c>
      <c r="CF4" s="164" t="s">
        <v>32</v>
      </c>
      <c r="CG4" s="164" t="s">
        <v>58</v>
      </c>
      <c r="CH4" s="174" t="s">
        <v>143</v>
      </c>
      <c r="CI4" s="164" t="s">
        <v>55</v>
      </c>
      <c r="CJ4" s="164" t="s">
        <v>32</v>
      </c>
      <c r="CK4" s="164" t="s">
        <v>58</v>
      </c>
      <c r="CL4" s="174" t="s">
        <v>143</v>
      </c>
      <c r="CM4" s="164" t="s">
        <v>55</v>
      </c>
      <c r="CN4" s="164" t="s">
        <v>32</v>
      </c>
      <c r="CO4" s="164" t="s">
        <v>58</v>
      </c>
      <c r="CP4" s="174" t="s">
        <v>143</v>
      </c>
      <c r="CQ4" s="164" t="s">
        <v>55</v>
      </c>
      <c r="CR4" s="164" t="s">
        <v>32</v>
      </c>
      <c r="CS4" s="164" t="s">
        <v>58</v>
      </c>
      <c r="CT4" s="174" t="s">
        <v>143</v>
      </c>
      <c r="CU4" s="164" t="s">
        <v>55</v>
      </c>
      <c r="CV4" s="164" t="s">
        <v>32</v>
      </c>
      <c r="CW4" s="164" t="s">
        <v>58</v>
      </c>
      <c r="CX4" s="174" t="s">
        <v>143</v>
      </c>
      <c r="CY4" s="164" t="s">
        <v>55</v>
      </c>
      <c r="CZ4" s="164" t="s">
        <v>32</v>
      </c>
      <c r="DA4" s="164" t="s">
        <v>58</v>
      </c>
      <c r="DB4" s="174" t="s">
        <v>143</v>
      </c>
      <c r="DC4" s="164" t="s">
        <v>55</v>
      </c>
      <c r="DD4" s="164" t="s">
        <v>32</v>
      </c>
      <c r="DE4" s="164" t="s">
        <v>58</v>
      </c>
      <c r="DF4" s="174" t="s">
        <v>143</v>
      </c>
      <c r="DG4" s="164" t="s">
        <v>55</v>
      </c>
      <c r="DH4" s="164" t="s">
        <v>32</v>
      </c>
      <c r="DI4" s="164" t="s">
        <v>58</v>
      </c>
      <c r="DJ4" s="174" t="s">
        <v>143</v>
      </c>
      <c r="DK4" s="164" t="s">
        <v>55</v>
      </c>
      <c r="DL4" s="164" t="s">
        <v>32</v>
      </c>
      <c r="DM4" s="164" t="s">
        <v>58</v>
      </c>
      <c r="DN4" s="174" t="s">
        <v>143</v>
      </c>
      <c r="DO4" s="164" t="s">
        <v>55</v>
      </c>
      <c r="DP4" s="164" t="s">
        <v>32</v>
      </c>
      <c r="DQ4" s="164" t="s">
        <v>58</v>
      </c>
      <c r="DR4" s="174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>
      <c r="A5" s="165"/>
      <c r="B5" s="157"/>
      <c r="C5" s="168"/>
      <c r="D5" s="165"/>
      <c r="E5" s="165"/>
      <c r="F5" s="175"/>
      <c r="G5" s="165"/>
      <c r="H5" s="165"/>
      <c r="I5" s="165"/>
      <c r="J5" s="175"/>
      <c r="K5" s="165"/>
      <c r="L5" s="165"/>
      <c r="M5" s="165"/>
      <c r="N5" s="175"/>
      <c r="O5" s="165"/>
      <c r="P5" s="165"/>
      <c r="Q5" s="165"/>
      <c r="R5" s="175"/>
      <c r="S5" s="165"/>
      <c r="T5" s="165"/>
      <c r="U5" s="165"/>
      <c r="V5" s="175"/>
      <c r="W5" s="165"/>
      <c r="X5" s="165"/>
      <c r="Y5" s="165"/>
      <c r="Z5" s="175"/>
      <c r="AA5" s="165"/>
      <c r="AB5" s="165"/>
      <c r="AC5" s="165"/>
      <c r="AD5" s="175"/>
      <c r="AE5" s="165"/>
      <c r="AF5" s="165"/>
      <c r="AG5" s="165"/>
      <c r="AH5" s="175"/>
      <c r="AI5" s="165"/>
      <c r="AJ5" s="165"/>
      <c r="AK5" s="165"/>
      <c r="AL5" s="175"/>
      <c r="AM5" s="165"/>
      <c r="AN5" s="165"/>
      <c r="AO5" s="165"/>
      <c r="AP5" s="175"/>
      <c r="AQ5" s="165"/>
      <c r="AR5" s="165"/>
      <c r="AS5" s="165"/>
      <c r="AT5" s="175"/>
      <c r="AU5" s="165"/>
      <c r="AV5" s="165"/>
      <c r="AW5" s="165"/>
      <c r="AX5" s="175"/>
      <c r="AY5" s="165"/>
      <c r="AZ5" s="165"/>
      <c r="BA5" s="165"/>
      <c r="BB5" s="175"/>
      <c r="BC5" s="165"/>
      <c r="BD5" s="165"/>
      <c r="BE5" s="165"/>
      <c r="BF5" s="175"/>
      <c r="BG5" s="165"/>
      <c r="BH5" s="165"/>
      <c r="BI5" s="165"/>
      <c r="BJ5" s="175"/>
      <c r="BK5" s="165"/>
      <c r="BL5" s="165"/>
      <c r="BM5" s="165"/>
      <c r="BN5" s="175"/>
      <c r="BO5" s="165"/>
      <c r="BP5" s="165"/>
      <c r="BQ5" s="165"/>
      <c r="BR5" s="175"/>
      <c r="BS5" s="165"/>
      <c r="BT5" s="165"/>
      <c r="BU5" s="165"/>
      <c r="BV5" s="175"/>
      <c r="BW5" s="165"/>
      <c r="BX5" s="165"/>
      <c r="BY5" s="165"/>
      <c r="BZ5" s="175"/>
      <c r="CA5" s="165"/>
      <c r="CB5" s="165"/>
      <c r="CC5" s="165"/>
      <c r="CD5" s="175"/>
      <c r="CE5" s="165"/>
      <c r="CF5" s="165"/>
      <c r="CG5" s="165"/>
      <c r="CH5" s="175"/>
      <c r="CI5" s="165"/>
      <c r="CJ5" s="165"/>
      <c r="CK5" s="165"/>
      <c r="CL5" s="175"/>
      <c r="CM5" s="165"/>
      <c r="CN5" s="165"/>
      <c r="CO5" s="165"/>
      <c r="CP5" s="175"/>
      <c r="CQ5" s="165"/>
      <c r="CR5" s="165"/>
      <c r="CS5" s="165"/>
      <c r="CT5" s="175"/>
      <c r="CU5" s="165"/>
      <c r="CV5" s="165"/>
      <c r="CW5" s="165"/>
      <c r="CX5" s="175"/>
      <c r="CY5" s="165"/>
      <c r="CZ5" s="165"/>
      <c r="DA5" s="165"/>
      <c r="DB5" s="175"/>
      <c r="DC5" s="165"/>
      <c r="DD5" s="165"/>
      <c r="DE5" s="165"/>
      <c r="DF5" s="175"/>
      <c r="DG5" s="165"/>
      <c r="DH5" s="165"/>
      <c r="DI5" s="165"/>
      <c r="DJ5" s="175"/>
      <c r="DK5" s="165"/>
      <c r="DL5" s="165"/>
      <c r="DM5" s="165"/>
      <c r="DN5" s="175"/>
      <c r="DO5" s="165"/>
      <c r="DP5" s="165"/>
      <c r="DQ5" s="165"/>
      <c r="DR5" s="175"/>
      <c r="DS5" s="165"/>
      <c r="DT5" s="165"/>
      <c r="DU5" s="165"/>
    </row>
    <row r="6" spans="1:125" s="86" customFormat="1" ht="13.5" customHeight="1">
      <c r="A6" s="165"/>
      <c r="B6" s="157"/>
      <c r="C6" s="168"/>
      <c r="D6" s="131" t="s">
        <v>107</v>
      </c>
      <c r="E6" s="131" t="s">
        <v>107</v>
      </c>
      <c r="F6" s="175"/>
      <c r="G6" s="165"/>
      <c r="H6" s="131" t="s">
        <v>107</v>
      </c>
      <c r="I6" s="131" t="s">
        <v>107</v>
      </c>
      <c r="J6" s="175"/>
      <c r="K6" s="165"/>
      <c r="L6" s="131" t="s">
        <v>107</v>
      </c>
      <c r="M6" s="131" t="s">
        <v>107</v>
      </c>
      <c r="N6" s="175"/>
      <c r="O6" s="165"/>
      <c r="P6" s="131" t="s">
        <v>107</v>
      </c>
      <c r="Q6" s="131" t="s">
        <v>107</v>
      </c>
      <c r="R6" s="175"/>
      <c r="S6" s="165"/>
      <c r="T6" s="131" t="s">
        <v>107</v>
      </c>
      <c r="U6" s="131" t="s">
        <v>107</v>
      </c>
      <c r="V6" s="175"/>
      <c r="W6" s="165"/>
      <c r="X6" s="131" t="s">
        <v>107</v>
      </c>
      <c r="Y6" s="131" t="s">
        <v>107</v>
      </c>
      <c r="Z6" s="175"/>
      <c r="AA6" s="165"/>
      <c r="AB6" s="131" t="s">
        <v>107</v>
      </c>
      <c r="AC6" s="131" t="s">
        <v>107</v>
      </c>
      <c r="AD6" s="175"/>
      <c r="AE6" s="165"/>
      <c r="AF6" s="131" t="s">
        <v>107</v>
      </c>
      <c r="AG6" s="131" t="s">
        <v>107</v>
      </c>
      <c r="AH6" s="175"/>
      <c r="AI6" s="165"/>
      <c r="AJ6" s="131" t="s">
        <v>107</v>
      </c>
      <c r="AK6" s="131" t="s">
        <v>107</v>
      </c>
      <c r="AL6" s="175"/>
      <c r="AM6" s="165"/>
      <c r="AN6" s="131" t="s">
        <v>107</v>
      </c>
      <c r="AO6" s="131" t="s">
        <v>107</v>
      </c>
      <c r="AP6" s="175"/>
      <c r="AQ6" s="165"/>
      <c r="AR6" s="131" t="s">
        <v>107</v>
      </c>
      <c r="AS6" s="131" t="s">
        <v>107</v>
      </c>
      <c r="AT6" s="175"/>
      <c r="AU6" s="165"/>
      <c r="AV6" s="131" t="s">
        <v>107</v>
      </c>
      <c r="AW6" s="131" t="s">
        <v>107</v>
      </c>
      <c r="AX6" s="175"/>
      <c r="AY6" s="165"/>
      <c r="AZ6" s="131" t="s">
        <v>107</v>
      </c>
      <c r="BA6" s="131" t="s">
        <v>107</v>
      </c>
      <c r="BB6" s="175"/>
      <c r="BC6" s="165"/>
      <c r="BD6" s="131" t="s">
        <v>107</v>
      </c>
      <c r="BE6" s="131" t="s">
        <v>107</v>
      </c>
      <c r="BF6" s="175"/>
      <c r="BG6" s="165"/>
      <c r="BH6" s="131" t="s">
        <v>107</v>
      </c>
      <c r="BI6" s="131" t="s">
        <v>107</v>
      </c>
      <c r="BJ6" s="175"/>
      <c r="BK6" s="165"/>
      <c r="BL6" s="131" t="s">
        <v>107</v>
      </c>
      <c r="BM6" s="131" t="s">
        <v>107</v>
      </c>
      <c r="BN6" s="175"/>
      <c r="BO6" s="165"/>
      <c r="BP6" s="131" t="s">
        <v>107</v>
      </c>
      <c r="BQ6" s="131" t="s">
        <v>107</v>
      </c>
      <c r="BR6" s="175"/>
      <c r="BS6" s="165"/>
      <c r="BT6" s="131" t="s">
        <v>107</v>
      </c>
      <c r="BU6" s="131" t="s">
        <v>107</v>
      </c>
      <c r="BV6" s="175"/>
      <c r="BW6" s="165"/>
      <c r="BX6" s="131" t="s">
        <v>107</v>
      </c>
      <c r="BY6" s="131" t="s">
        <v>107</v>
      </c>
      <c r="BZ6" s="175"/>
      <c r="CA6" s="165"/>
      <c r="CB6" s="131" t="s">
        <v>107</v>
      </c>
      <c r="CC6" s="131" t="s">
        <v>107</v>
      </c>
      <c r="CD6" s="175"/>
      <c r="CE6" s="165"/>
      <c r="CF6" s="131" t="s">
        <v>107</v>
      </c>
      <c r="CG6" s="131" t="s">
        <v>107</v>
      </c>
      <c r="CH6" s="175"/>
      <c r="CI6" s="165"/>
      <c r="CJ6" s="131" t="s">
        <v>107</v>
      </c>
      <c r="CK6" s="131" t="s">
        <v>107</v>
      </c>
      <c r="CL6" s="175"/>
      <c r="CM6" s="165"/>
      <c r="CN6" s="131" t="s">
        <v>107</v>
      </c>
      <c r="CO6" s="131" t="s">
        <v>107</v>
      </c>
      <c r="CP6" s="175"/>
      <c r="CQ6" s="165"/>
      <c r="CR6" s="131" t="s">
        <v>107</v>
      </c>
      <c r="CS6" s="131" t="s">
        <v>107</v>
      </c>
      <c r="CT6" s="175"/>
      <c r="CU6" s="165"/>
      <c r="CV6" s="131" t="s">
        <v>107</v>
      </c>
      <c r="CW6" s="131" t="s">
        <v>107</v>
      </c>
      <c r="CX6" s="175"/>
      <c r="CY6" s="165"/>
      <c r="CZ6" s="131" t="s">
        <v>107</v>
      </c>
      <c r="DA6" s="131" t="s">
        <v>107</v>
      </c>
      <c r="DB6" s="175"/>
      <c r="DC6" s="165"/>
      <c r="DD6" s="131" t="s">
        <v>107</v>
      </c>
      <c r="DE6" s="131" t="s">
        <v>107</v>
      </c>
      <c r="DF6" s="175"/>
      <c r="DG6" s="165"/>
      <c r="DH6" s="131" t="s">
        <v>107</v>
      </c>
      <c r="DI6" s="131" t="s">
        <v>107</v>
      </c>
      <c r="DJ6" s="175"/>
      <c r="DK6" s="165"/>
      <c r="DL6" s="131" t="s">
        <v>107</v>
      </c>
      <c r="DM6" s="131" t="s">
        <v>107</v>
      </c>
      <c r="DN6" s="175"/>
      <c r="DO6" s="165"/>
      <c r="DP6" s="131" t="s">
        <v>107</v>
      </c>
      <c r="DQ6" s="131" t="s">
        <v>107</v>
      </c>
      <c r="DR6" s="175"/>
      <c r="DS6" s="165"/>
      <c r="DT6" s="131" t="s">
        <v>107</v>
      </c>
      <c r="DU6" s="131" t="s">
        <v>107</v>
      </c>
    </row>
    <row r="7" spans="1:125" s="137" customFormat="1" ht="13.5" customHeight="1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 aca="true" t="shared" si="0" ref="D7:D26">SUM(H7,L7,P7,T7,X7,AB7,AF7,AJ7,AN7,AR7,AV7,AZ7,BD7,BH7,BL7,BP7,BT7,BX7,CB7,CF7,CJ7,CN7,CR7,CV7,CZ7,DD7,DH7,DL7,DP7,DT7)</f>
        <v>9621342</v>
      </c>
      <c r="E7" s="140">
        <f aca="true" t="shared" si="1" ref="E7:E26">SUM(I7,M7,Q7,U7,Y7,AC7,AG7,AK7,AO7,AS7,AW7,BA7,BE7,BI7,BM7,BQ7,BU7,BY7,CC7,CG7,CK7,CO7,CS7,CW7,DA7,DE7,DI7,DM7,DQ7,DU7)</f>
        <v>2996825</v>
      </c>
      <c r="F7" s="141">
        <f>COUNTIF(F$8:F$26,"&lt;&gt;")</f>
        <v>19</v>
      </c>
      <c r="G7" s="141">
        <f>COUNTIF(G$8:G$26,"&lt;&gt;")</f>
        <v>19</v>
      </c>
      <c r="H7" s="140">
        <f>SUM(H$8:H$26)</f>
        <v>5057498</v>
      </c>
      <c r="I7" s="140">
        <f>SUM(I$8:I$26)</f>
        <v>1560524</v>
      </c>
      <c r="J7" s="141">
        <f>COUNTIF(J$8:J$26,"&lt;&gt;")</f>
        <v>19</v>
      </c>
      <c r="K7" s="141">
        <f>COUNTIF(K$8:K$26,"&lt;&gt;")</f>
        <v>19</v>
      </c>
      <c r="L7" s="140">
        <f>SUM(L$8:L$26)</f>
        <v>3011115</v>
      </c>
      <c r="M7" s="140">
        <f>SUM(M$8:M$26)</f>
        <v>870232</v>
      </c>
      <c r="N7" s="141">
        <f>COUNTIF(N$8:N$26,"&lt;&gt;")</f>
        <v>8</v>
      </c>
      <c r="O7" s="141">
        <f>COUNTIF(O$8:O$26,"&lt;&gt;")</f>
        <v>8</v>
      </c>
      <c r="P7" s="140">
        <f>SUM(P$8:P$26)</f>
        <v>832321</v>
      </c>
      <c r="Q7" s="140">
        <f>SUM(Q$8:Q$26)</f>
        <v>234927</v>
      </c>
      <c r="R7" s="141">
        <f>COUNTIF(R$8:R$26,"&lt;&gt;")</f>
        <v>4</v>
      </c>
      <c r="S7" s="141">
        <f>COUNTIF(S$8:S$26,"&lt;&gt;")</f>
        <v>4</v>
      </c>
      <c r="T7" s="140">
        <f>SUM(T$8:T$26)</f>
        <v>344782</v>
      </c>
      <c r="U7" s="140">
        <f>SUM(U$8:U$26)</f>
        <v>161185</v>
      </c>
      <c r="V7" s="141">
        <f>COUNTIF(V$8:V$26,"&lt;&gt;")</f>
        <v>2</v>
      </c>
      <c r="W7" s="141">
        <f>COUNTIF(W$8:W$26,"&lt;&gt;")</f>
        <v>2</v>
      </c>
      <c r="X7" s="140">
        <f>SUM(X$8:X$26)</f>
        <v>154109</v>
      </c>
      <c r="Y7" s="140">
        <f>SUM(Y$8:Y$26)</f>
        <v>97851</v>
      </c>
      <c r="Z7" s="141">
        <f>COUNTIF(Z$8:Z$26,"&lt;&gt;")</f>
        <v>1</v>
      </c>
      <c r="AA7" s="141">
        <f>COUNTIF(AA$8:AA$26,"&lt;&gt;")</f>
        <v>1</v>
      </c>
      <c r="AB7" s="140">
        <f>SUM(AB$8:AB$26)</f>
        <v>186017</v>
      </c>
      <c r="AC7" s="140">
        <f>SUM(AC$8:AC$26)</f>
        <v>51630</v>
      </c>
      <c r="AD7" s="141">
        <f>COUNTIF(AD$8:AD$26,"&lt;&gt;")</f>
        <v>1</v>
      </c>
      <c r="AE7" s="141">
        <f>COUNTIF(AE$8:AE$26,"&lt;&gt;")</f>
        <v>1</v>
      </c>
      <c r="AF7" s="140">
        <f>SUM(AF$8:AF$26)</f>
        <v>35500</v>
      </c>
      <c r="AG7" s="140">
        <f>SUM(AG$8:AG$26)</f>
        <v>20476</v>
      </c>
      <c r="AH7" s="141">
        <f>COUNTIF(AH$8:AH$26,"&lt;&gt;")</f>
        <v>0</v>
      </c>
      <c r="AI7" s="141">
        <f>COUNTIF(AI$8:AI$26,"&lt;&gt;")</f>
        <v>0</v>
      </c>
      <c r="AJ7" s="140">
        <f>SUM(AJ$8:AJ$26)</f>
        <v>0</v>
      </c>
      <c r="AK7" s="140">
        <f>SUM(AK$8:AK$26)</f>
        <v>0</v>
      </c>
      <c r="AL7" s="141">
        <f>COUNTIF(AL$8:AL$26,"&lt;&gt;")</f>
        <v>0</v>
      </c>
      <c r="AM7" s="141">
        <f>COUNTIF(AM$8:AM$26,"&lt;&gt;")</f>
        <v>0</v>
      </c>
      <c r="AN7" s="140">
        <f>SUM(AN$8:AN$26)</f>
        <v>0</v>
      </c>
      <c r="AO7" s="140">
        <f>SUM(AO$8:AO$26)</f>
        <v>0</v>
      </c>
      <c r="AP7" s="141">
        <f>COUNTIF(AP$8:AP$26,"&lt;&gt;")</f>
        <v>0</v>
      </c>
      <c r="AQ7" s="141">
        <f>COUNTIF(AQ$8:AQ$26,"&lt;&gt;")</f>
        <v>0</v>
      </c>
      <c r="AR7" s="140">
        <f>SUM(AR$8:AR$26)</f>
        <v>0</v>
      </c>
      <c r="AS7" s="140">
        <f>SUM(AS$8:AS$26)</f>
        <v>0</v>
      </c>
      <c r="AT7" s="141">
        <f>COUNTIF(AT$8:AT$26,"&lt;&gt;")</f>
        <v>0</v>
      </c>
      <c r="AU7" s="141">
        <f>COUNTIF(AU$8:AU$26,"&lt;&gt;")</f>
        <v>0</v>
      </c>
      <c r="AV7" s="140">
        <f>SUM(AV$8:AV$26)</f>
        <v>0</v>
      </c>
      <c r="AW7" s="140">
        <f>SUM(AW$8:AW$26)</f>
        <v>0</v>
      </c>
      <c r="AX7" s="141">
        <f>COUNTIF(AX$8:AX$26,"&lt;&gt;")</f>
        <v>0</v>
      </c>
      <c r="AY7" s="141">
        <f>COUNTIF(AY$8:AY$26,"&lt;&gt;")</f>
        <v>0</v>
      </c>
      <c r="AZ7" s="140">
        <f>SUM(AZ$8:AZ$26)</f>
        <v>0</v>
      </c>
      <c r="BA7" s="140">
        <f>SUM(BA$8:BA$26)</f>
        <v>0</v>
      </c>
      <c r="BB7" s="141">
        <f>COUNTIF(BB$8:BB$26,"&lt;&gt;")</f>
        <v>0</v>
      </c>
      <c r="BC7" s="141">
        <f>COUNTIF(BC$8:BC$26,"&lt;&gt;")</f>
        <v>0</v>
      </c>
      <c r="BD7" s="140">
        <f>SUM(BD$8:BD$26)</f>
        <v>0</v>
      </c>
      <c r="BE7" s="140">
        <f>SUM(BE$8:BE$26)</f>
        <v>0</v>
      </c>
      <c r="BF7" s="141">
        <f>COUNTIF(BF$8:BF$26,"&lt;&gt;")</f>
        <v>0</v>
      </c>
      <c r="BG7" s="141">
        <f>COUNTIF(BG$8:BG$26,"&lt;&gt;")</f>
        <v>0</v>
      </c>
      <c r="BH7" s="140">
        <f>SUM(BH$8:BH$26)</f>
        <v>0</v>
      </c>
      <c r="BI7" s="140">
        <f>SUM(BI$8:BI$26)</f>
        <v>0</v>
      </c>
      <c r="BJ7" s="141">
        <f>COUNTIF(BJ$8:BJ$26,"&lt;&gt;")</f>
        <v>0</v>
      </c>
      <c r="BK7" s="141">
        <f>COUNTIF(BK$8:BK$26,"&lt;&gt;")</f>
        <v>0</v>
      </c>
      <c r="BL7" s="140">
        <f>SUM(BL$8:BL$26)</f>
        <v>0</v>
      </c>
      <c r="BM7" s="140">
        <f>SUM(BM$8:BM$26)</f>
        <v>0</v>
      </c>
      <c r="BN7" s="141">
        <f>COUNTIF(BN$8:BN$26,"&lt;&gt;")</f>
        <v>0</v>
      </c>
      <c r="BO7" s="141">
        <f>COUNTIF(BO$8:BO$26,"&lt;&gt;")</f>
        <v>0</v>
      </c>
      <c r="BP7" s="140">
        <f>SUM(BP$8:BP$26)</f>
        <v>0</v>
      </c>
      <c r="BQ7" s="140">
        <f>SUM(BQ$8:BQ$26)</f>
        <v>0</v>
      </c>
      <c r="BR7" s="141">
        <f>COUNTIF(BR$8:BR$26,"&lt;&gt;")</f>
        <v>0</v>
      </c>
      <c r="BS7" s="141">
        <f>COUNTIF(BS$8:BS$26,"&lt;&gt;")</f>
        <v>0</v>
      </c>
      <c r="BT7" s="140">
        <f>SUM(BT$8:BT$26)</f>
        <v>0</v>
      </c>
      <c r="BU7" s="140">
        <f>SUM(BU$8:BU$26)</f>
        <v>0</v>
      </c>
      <c r="BV7" s="141">
        <f>COUNTIF(BV$8:BV$26,"&lt;&gt;")</f>
        <v>0</v>
      </c>
      <c r="BW7" s="141">
        <f>COUNTIF(BW$8:BW$26,"&lt;&gt;")</f>
        <v>0</v>
      </c>
      <c r="BX7" s="140">
        <f>SUM(BX$8:BX$26)</f>
        <v>0</v>
      </c>
      <c r="BY7" s="140">
        <f>SUM(BY$8:BY$26)</f>
        <v>0</v>
      </c>
      <c r="BZ7" s="141">
        <f>COUNTIF(BZ$8:BZ$26,"&lt;&gt;")</f>
        <v>0</v>
      </c>
      <c r="CA7" s="141">
        <f>COUNTIF(CA$8:CA$26,"&lt;&gt;")</f>
        <v>0</v>
      </c>
      <c r="CB7" s="140">
        <f>SUM(CB$8:CB$26)</f>
        <v>0</v>
      </c>
      <c r="CC7" s="140">
        <f>SUM(CC$8:CC$26)</f>
        <v>0</v>
      </c>
      <c r="CD7" s="141">
        <f>COUNTIF(CD$8:CD$26,"&lt;&gt;")</f>
        <v>0</v>
      </c>
      <c r="CE7" s="141">
        <f>COUNTIF(CE$8:CE$26,"&lt;&gt;")</f>
        <v>0</v>
      </c>
      <c r="CF7" s="140">
        <f>SUM(CF$8:CF$26)</f>
        <v>0</v>
      </c>
      <c r="CG7" s="140">
        <f>SUM(CG$8:CG$26)</f>
        <v>0</v>
      </c>
      <c r="CH7" s="141">
        <f>COUNTIF(CH$8:CH$26,"&lt;&gt;")</f>
        <v>0</v>
      </c>
      <c r="CI7" s="141">
        <f>COUNTIF(CI$8:CI$26,"&lt;&gt;")</f>
        <v>0</v>
      </c>
      <c r="CJ7" s="140">
        <f>SUM(CJ$8:CJ$26)</f>
        <v>0</v>
      </c>
      <c r="CK7" s="140">
        <f>SUM(CK$8:CK$26)</f>
        <v>0</v>
      </c>
      <c r="CL7" s="141">
        <f>COUNTIF(CL$8:CL$26,"&lt;&gt;")</f>
        <v>0</v>
      </c>
      <c r="CM7" s="141">
        <f>COUNTIF(CM$8:CM$26,"&lt;&gt;")</f>
        <v>0</v>
      </c>
      <c r="CN7" s="140">
        <f>SUM(CN$8:CN$26)</f>
        <v>0</v>
      </c>
      <c r="CO7" s="140">
        <f>SUM(CO$8:CO$26)</f>
        <v>0</v>
      </c>
      <c r="CP7" s="141">
        <f>COUNTIF(CP$8:CP$26,"&lt;&gt;")</f>
        <v>0</v>
      </c>
      <c r="CQ7" s="141">
        <f>COUNTIF(CQ$8:CQ$26,"&lt;&gt;")</f>
        <v>0</v>
      </c>
      <c r="CR7" s="140">
        <f>SUM(CR$8:CR$26)</f>
        <v>0</v>
      </c>
      <c r="CS7" s="140">
        <f>SUM(CS$8:CS$26)</f>
        <v>0</v>
      </c>
      <c r="CT7" s="141">
        <f>COUNTIF(CT$8:CT$26,"&lt;&gt;")</f>
        <v>0</v>
      </c>
      <c r="CU7" s="141">
        <f>COUNTIF(CU$8:CU$26,"&lt;&gt;")</f>
        <v>0</v>
      </c>
      <c r="CV7" s="140">
        <f>SUM(CV$8:CV$26)</f>
        <v>0</v>
      </c>
      <c r="CW7" s="140">
        <f>SUM(CW$8:CW$26)</f>
        <v>0</v>
      </c>
      <c r="CX7" s="141">
        <f>COUNTIF(CX$8:CX$26,"&lt;&gt;")</f>
        <v>0</v>
      </c>
      <c r="CY7" s="141">
        <f>COUNTIF(CY$8:CY$26,"&lt;&gt;")</f>
        <v>0</v>
      </c>
      <c r="CZ7" s="140">
        <f>SUM(CZ$8:CZ$26)</f>
        <v>0</v>
      </c>
      <c r="DA7" s="140">
        <f>SUM(DA$8:DA$26)</f>
        <v>0</v>
      </c>
      <c r="DB7" s="141">
        <f>COUNTIF(DB$8:DB$26,"&lt;&gt;")</f>
        <v>0</v>
      </c>
      <c r="DC7" s="141">
        <f>COUNTIF(DC$8:DC$26,"&lt;&gt;")</f>
        <v>0</v>
      </c>
      <c r="DD7" s="140">
        <f>SUM(DD$8:DD$26)</f>
        <v>0</v>
      </c>
      <c r="DE7" s="140">
        <f>SUM(DE$8:DE$26)</f>
        <v>0</v>
      </c>
      <c r="DF7" s="141">
        <f>COUNTIF(DF$8:DF$26,"&lt;&gt;")</f>
        <v>0</v>
      </c>
      <c r="DG7" s="141">
        <f>COUNTIF(DG$8:DG$26,"&lt;&gt;")</f>
        <v>0</v>
      </c>
      <c r="DH7" s="140">
        <f>SUM(DH$8:DH$26)</f>
        <v>0</v>
      </c>
      <c r="DI7" s="140">
        <f>SUM(DI$8:DI$26)</f>
        <v>0</v>
      </c>
      <c r="DJ7" s="141">
        <f>COUNTIF(DJ$8:DJ$26,"&lt;&gt;")</f>
        <v>0</v>
      </c>
      <c r="DK7" s="141">
        <f>COUNTIF(DK$8:DK$26,"&lt;&gt;")</f>
        <v>0</v>
      </c>
      <c r="DL7" s="140">
        <f>SUM(DL$8:DL$26)</f>
        <v>0</v>
      </c>
      <c r="DM7" s="140">
        <f>SUM(DM$8:DM$26)</f>
        <v>0</v>
      </c>
      <c r="DN7" s="141">
        <f>COUNTIF(DN$8:DN$26,"&lt;&gt;")</f>
        <v>0</v>
      </c>
      <c r="DO7" s="141">
        <f>COUNTIF(DO$8:DO$26,"&lt;&gt;")</f>
        <v>0</v>
      </c>
      <c r="DP7" s="140">
        <f>SUM(DP$8:DP$26)</f>
        <v>0</v>
      </c>
      <c r="DQ7" s="140">
        <f>SUM(DQ$8:DQ$26)</f>
        <v>0</v>
      </c>
      <c r="DR7" s="141">
        <f>COUNTIF(DR$8:DR$26,"&lt;&gt;")</f>
        <v>0</v>
      </c>
      <c r="DS7" s="141">
        <f>COUNTIF(DS$8:DS$26,"&lt;&gt;")</f>
        <v>0</v>
      </c>
      <c r="DT7" s="140">
        <f>SUM(DT$8:DT$26)</f>
        <v>0</v>
      </c>
      <c r="DU7" s="140">
        <f>SUM(DU$8:DU$26)</f>
        <v>0</v>
      </c>
    </row>
    <row r="8" spans="1:125" s="136" customFormat="1" ht="13.5" customHeight="1">
      <c r="A8" s="119" t="s">
        <v>25</v>
      </c>
      <c r="B8" s="120" t="s">
        <v>362</v>
      </c>
      <c r="C8" s="119" t="s">
        <v>363</v>
      </c>
      <c r="D8" s="121">
        <f t="shared" si="0"/>
        <v>0</v>
      </c>
      <c r="E8" s="121">
        <f t="shared" si="1"/>
        <v>343982</v>
      </c>
      <c r="F8" s="120" t="s">
        <v>398</v>
      </c>
      <c r="G8" s="119" t="s">
        <v>399</v>
      </c>
      <c r="H8" s="121">
        <v>0</v>
      </c>
      <c r="I8" s="121">
        <v>73307</v>
      </c>
      <c r="J8" s="120" t="s">
        <v>462</v>
      </c>
      <c r="K8" s="119" t="s">
        <v>463</v>
      </c>
      <c r="L8" s="121">
        <v>0</v>
      </c>
      <c r="M8" s="121">
        <v>153831</v>
      </c>
      <c r="N8" s="120" t="s">
        <v>390</v>
      </c>
      <c r="O8" s="119" t="s">
        <v>391</v>
      </c>
      <c r="P8" s="121">
        <v>0</v>
      </c>
      <c r="Q8" s="121">
        <v>45480</v>
      </c>
      <c r="R8" s="120" t="s">
        <v>358</v>
      </c>
      <c r="S8" s="119" t="s">
        <v>359</v>
      </c>
      <c r="T8" s="121">
        <v>0</v>
      </c>
      <c r="U8" s="121">
        <v>21005</v>
      </c>
      <c r="V8" s="120" t="s">
        <v>464</v>
      </c>
      <c r="W8" s="119" t="s">
        <v>465</v>
      </c>
      <c r="X8" s="121">
        <v>0</v>
      </c>
      <c r="Y8" s="121">
        <v>50359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>
      <c r="A9" s="119" t="s">
        <v>25</v>
      </c>
      <c r="B9" s="120" t="s">
        <v>388</v>
      </c>
      <c r="C9" s="119" t="s">
        <v>389</v>
      </c>
      <c r="D9" s="121">
        <f t="shared" si="0"/>
        <v>0</v>
      </c>
      <c r="E9" s="121">
        <f t="shared" si="1"/>
        <v>292079</v>
      </c>
      <c r="F9" s="120" t="s">
        <v>458</v>
      </c>
      <c r="G9" s="119" t="s">
        <v>459</v>
      </c>
      <c r="H9" s="121">
        <v>0</v>
      </c>
      <c r="I9" s="121">
        <v>107175</v>
      </c>
      <c r="J9" s="120" t="s">
        <v>384</v>
      </c>
      <c r="K9" s="119" t="s">
        <v>385</v>
      </c>
      <c r="L9" s="121">
        <v>0</v>
      </c>
      <c r="M9" s="121">
        <v>125050</v>
      </c>
      <c r="N9" s="120" t="s">
        <v>414</v>
      </c>
      <c r="O9" s="119" t="s">
        <v>415</v>
      </c>
      <c r="P9" s="121">
        <v>0</v>
      </c>
      <c r="Q9" s="121">
        <v>59854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>
      <c r="A10" s="119" t="s">
        <v>25</v>
      </c>
      <c r="B10" s="120" t="s">
        <v>340</v>
      </c>
      <c r="C10" s="119" t="s">
        <v>341</v>
      </c>
      <c r="D10" s="121">
        <f t="shared" si="0"/>
        <v>689295</v>
      </c>
      <c r="E10" s="121">
        <f t="shared" si="1"/>
        <v>217832</v>
      </c>
      <c r="F10" s="120" t="s">
        <v>408</v>
      </c>
      <c r="G10" s="119" t="s">
        <v>409</v>
      </c>
      <c r="H10" s="121">
        <v>265814</v>
      </c>
      <c r="I10" s="121">
        <v>80958</v>
      </c>
      <c r="J10" s="120" t="s">
        <v>380</v>
      </c>
      <c r="K10" s="119" t="s">
        <v>381</v>
      </c>
      <c r="L10" s="121">
        <v>189687</v>
      </c>
      <c r="M10" s="121">
        <v>39848</v>
      </c>
      <c r="N10" s="120" t="s">
        <v>338</v>
      </c>
      <c r="O10" s="119" t="s">
        <v>339</v>
      </c>
      <c r="P10" s="121">
        <v>85393</v>
      </c>
      <c r="Q10" s="121">
        <v>37215</v>
      </c>
      <c r="R10" s="120" t="s">
        <v>454</v>
      </c>
      <c r="S10" s="119" t="s">
        <v>455</v>
      </c>
      <c r="T10" s="121">
        <v>148401</v>
      </c>
      <c r="U10" s="121">
        <v>59811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>
      <c r="A11" s="119" t="s">
        <v>25</v>
      </c>
      <c r="B11" s="120" t="s">
        <v>366</v>
      </c>
      <c r="C11" s="119" t="s">
        <v>367</v>
      </c>
      <c r="D11" s="121">
        <f t="shared" si="0"/>
        <v>1152652</v>
      </c>
      <c r="E11" s="121">
        <f t="shared" si="1"/>
        <v>0</v>
      </c>
      <c r="F11" s="120" t="s">
        <v>432</v>
      </c>
      <c r="G11" s="119" t="s">
        <v>433</v>
      </c>
      <c r="H11" s="121">
        <v>697484</v>
      </c>
      <c r="I11" s="121">
        <v>0</v>
      </c>
      <c r="J11" s="120" t="s">
        <v>364</v>
      </c>
      <c r="K11" s="119" t="s">
        <v>365</v>
      </c>
      <c r="L11" s="121">
        <v>455168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>
      <c r="A12" s="119" t="s">
        <v>25</v>
      </c>
      <c r="B12" s="120" t="s">
        <v>386</v>
      </c>
      <c r="C12" s="119" t="s">
        <v>387</v>
      </c>
      <c r="D12" s="121">
        <f t="shared" si="0"/>
        <v>939574</v>
      </c>
      <c r="E12" s="121">
        <f t="shared" si="1"/>
        <v>0</v>
      </c>
      <c r="F12" s="120" t="s">
        <v>384</v>
      </c>
      <c r="G12" s="119" t="s">
        <v>385</v>
      </c>
      <c r="H12" s="121">
        <v>548562</v>
      </c>
      <c r="I12" s="121">
        <v>0</v>
      </c>
      <c r="J12" s="120" t="s">
        <v>414</v>
      </c>
      <c r="K12" s="119" t="s">
        <v>415</v>
      </c>
      <c r="L12" s="121">
        <v>391012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>
      <c r="A13" s="119" t="s">
        <v>25</v>
      </c>
      <c r="B13" s="120" t="s">
        <v>396</v>
      </c>
      <c r="C13" s="119" t="s">
        <v>397</v>
      </c>
      <c r="D13" s="121">
        <f t="shared" si="0"/>
        <v>0</v>
      </c>
      <c r="E13" s="121">
        <f t="shared" si="1"/>
        <v>131388</v>
      </c>
      <c r="F13" s="120" t="s">
        <v>410</v>
      </c>
      <c r="G13" s="119" t="s">
        <v>411</v>
      </c>
      <c r="H13" s="121">
        <v>0</v>
      </c>
      <c r="I13" s="121">
        <v>86716</v>
      </c>
      <c r="J13" s="120" t="s">
        <v>394</v>
      </c>
      <c r="K13" s="119" t="s">
        <v>395</v>
      </c>
      <c r="L13" s="121">
        <v>0</v>
      </c>
      <c r="M13" s="121">
        <v>44672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>
      <c r="A14" s="119" t="s">
        <v>25</v>
      </c>
      <c r="B14" s="120" t="s">
        <v>424</v>
      </c>
      <c r="C14" s="119" t="s">
        <v>425</v>
      </c>
      <c r="D14" s="121">
        <f t="shared" si="0"/>
        <v>46240</v>
      </c>
      <c r="E14" s="121">
        <f t="shared" si="1"/>
        <v>190019</v>
      </c>
      <c r="F14" s="120" t="s">
        <v>456</v>
      </c>
      <c r="G14" s="119" t="s">
        <v>457</v>
      </c>
      <c r="H14" s="121">
        <v>23120</v>
      </c>
      <c r="I14" s="121">
        <v>155645</v>
      </c>
      <c r="J14" s="120" t="s">
        <v>422</v>
      </c>
      <c r="K14" s="119" t="s">
        <v>423</v>
      </c>
      <c r="L14" s="121">
        <v>23120</v>
      </c>
      <c r="M14" s="121">
        <v>34374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>
      <c r="A15" s="119" t="s">
        <v>25</v>
      </c>
      <c r="B15" s="120" t="s">
        <v>356</v>
      </c>
      <c r="C15" s="119" t="s">
        <v>357</v>
      </c>
      <c r="D15" s="121">
        <f t="shared" si="0"/>
        <v>453716</v>
      </c>
      <c r="E15" s="121">
        <f t="shared" si="1"/>
        <v>0</v>
      </c>
      <c r="F15" s="120" t="s">
        <v>354</v>
      </c>
      <c r="G15" s="119" t="s">
        <v>355</v>
      </c>
      <c r="H15" s="121">
        <v>223215</v>
      </c>
      <c r="I15" s="121">
        <v>0</v>
      </c>
      <c r="J15" s="120" t="s">
        <v>376</v>
      </c>
      <c r="K15" s="119" t="s">
        <v>377</v>
      </c>
      <c r="L15" s="121">
        <v>134822</v>
      </c>
      <c r="M15" s="121">
        <v>0</v>
      </c>
      <c r="N15" s="120" t="s">
        <v>444</v>
      </c>
      <c r="O15" s="119" t="s">
        <v>445</v>
      </c>
      <c r="P15" s="121">
        <v>95679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>
      <c r="A16" s="119" t="s">
        <v>25</v>
      </c>
      <c r="B16" s="120" t="s">
        <v>334</v>
      </c>
      <c r="C16" s="119" t="s">
        <v>335</v>
      </c>
      <c r="D16" s="121">
        <f t="shared" si="0"/>
        <v>1373640</v>
      </c>
      <c r="E16" s="121">
        <f t="shared" si="1"/>
        <v>443128</v>
      </c>
      <c r="F16" s="120" t="s">
        <v>332</v>
      </c>
      <c r="G16" s="119" t="s">
        <v>333</v>
      </c>
      <c r="H16" s="121">
        <v>298336</v>
      </c>
      <c r="I16" s="121">
        <v>90791</v>
      </c>
      <c r="J16" s="120" t="s">
        <v>382</v>
      </c>
      <c r="K16" s="119" t="s">
        <v>383</v>
      </c>
      <c r="L16" s="121">
        <v>304154</v>
      </c>
      <c r="M16" s="121">
        <v>88434</v>
      </c>
      <c r="N16" s="120" t="s">
        <v>440</v>
      </c>
      <c r="O16" s="119" t="s">
        <v>441</v>
      </c>
      <c r="P16" s="121">
        <v>213926</v>
      </c>
      <c r="Q16" s="121">
        <v>74890</v>
      </c>
      <c r="R16" s="120" t="s">
        <v>460</v>
      </c>
      <c r="S16" s="119" t="s">
        <v>461</v>
      </c>
      <c r="T16" s="121">
        <v>181598</v>
      </c>
      <c r="U16" s="121">
        <v>69415</v>
      </c>
      <c r="V16" s="120" t="s">
        <v>412</v>
      </c>
      <c r="W16" s="119" t="s">
        <v>413</v>
      </c>
      <c r="X16" s="121">
        <v>154109</v>
      </c>
      <c r="Y16" s="121">
        <v>47492</v>
      </c>
      <c r="Z16" s="120" t="s">
        <v>446</v>
      </c>
      <c r="AA16" s="119" t="s">
        <v>447</v>
      </c>
      <c r="AB16" s="121">
        <v>186017</v>
      </c>
      <c r="AC16" s="121">
        <v>51630</v>
      </c>
      <c r="AD16" s="120" t="s">
        <v>348</v>
      </c>
      <c r="AE16" s="119" t="s">
        <v>349</v>
      </c>
      <c r="AF16" s="121">
        <v>35500</v>
      </c>
      <c r="AG16" s="121">
        <v>20476</v>
      </c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>
      <c r="A17" s="119" t="s">
        <v>25</v>
      </c>
      <c r="B17" s="120" t="s">
        <v>392</v>
      </c>
      <c r="C17" s="119" t="s">
        <v>393</v>
      </c>
      <c r="D17" s="121">
        <f t="shared" si="0"/>
        <v>991175</v>
      </c>
      <c r="E17" s="121">
        <f t="shared" si="1"/>
        <v>0</v>
      </c>
      <c r="F17" s="120" t="s">
        <v>448</v>
      </c>
      <c r="G17" s="119" t="s">
        <v>449</v>
      </c>
      <c r="H17" s="121">
        <v>713004</v>
      </c>
      <c r="I17" s="121">
        <v>0</v>
      </c>
      <c r="J17" s="120" t="s">
        <v>390</v>
      </c>
      <c r="K17" s="119" t="s">
        <v>391</v>
      </c>
      <c r="L17" s="121">
        <v>278171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>
      <c r="A18" s="119" t="s">
        <v>25</v>
      </c>
      <c r="B18" s="120" t="s">
        <v>428</v>
      </c>
      <c r="C18" s="119" t="s">
        <v>429</v>
      </c>
      <c r="D18" s="121">
        <f t="shared" si="0"/>
        <v>636276</v>
      </c>
      <c r="E18" s="121">
        <f t="shared" si="1"/>
        <v>136836</v>
      </c>
      <c r="F18" s="120" t="s">
        <v>468</v>
      </c>
      <c r="G18" s="119" t="s">
        <v>469</v>
      </c>
      <c r="H18" s="121">
        <v>355681</v>
      </c>
      <c r="I18" s="121">
        <v>67011</v>
      </c>
      <c r="J18" s="120" t="s">
        <v>426</v>
      </c>
      <c r="K18" s="119" t="s">
        <v>427</v>
      </c>
      <c r="L18" s="121">
        <v>280595</v>
      </c>
      <c r="M18" s="121">
        <v>69825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>
      <c r="A19" s="119" t="s">
        <v>25</v>
      </c>
      <c r="B19" s="120" t="s">
        <v>378</v>
      </c>
      <c r="C19" s="119" t="s">
        <v>379</v>
      </c>
      <c r="D19" s="121">
        <f t="shared" si="0"/>
        <v>0</v>
      </c>
      <c r="E19" s="121">
        <f t="shared" si="1"/>
        <v>239739</v>
      </c>
      <c r="F19" s="120" t="s">
        <v>376</v>
      </c>
      <c r="G19" s="119" t="s">
        <v>377</v>
      </c>
      <c r="H19" s="121">
        <v>0</v>
      </c>
      <c r="I19" s="121">
        <v>181256</v>
      </c>
      <c r="J19" s="120" t="s">
        <v>444</v>
      </c>
      <c r="K19" s="119" t="s">
        <v>445</v>
      </c>
      <c r="L19" s="121">
        <v>0</v>
      </c>
      <c r="M19" s="121">
        <v>58483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>
      <c r="A20" s="119" t="s">
        <v>25</v>
      </c>
      <c r="B20" s="120" t="s">
        <v>402</v>
      </c>
      <c r="C20" s="119" t="s">
        <v>403</v>
      </c>
      <c r="D20" s="121">
        <f t="shared" si="0"/>
        <v>1029068</v>
      </c>
      <c r="E20" s="121">
        <f t="shared" si="1"/>
        <v>0</v>
      </c>
      <c r="F20" s="120" t="s">
        <v>436</v>
      </c>
      <c r="G20" s="119" t="s">
        <v>437</v>
      </c>
      <c r="H20" s="121">
        <v>656665</v>
      </c>
      <c r="I20" s="121">
        <v>0</v>
      </c>
      <c r="J20" s="120" t="s">
        <v>400</v>
      </c>
      <c r="K20" s="119" t="s">
        <v>401</v>
      </c>
      <c r="L20" s="121">
        <v>372403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>
      <c r="A21" s="119" t="s">
        <v>25</v>
      </c>
      <c r="B21" s="120" t="s">
        <v>360</v>
      </c>
      <c r="C21" s="119" t="s">
        <v>361</v>
      </c>
      <c r="D21" s="121">
        <f t="shared" si="0"/>
        <v>779005</v>
      </c>
      <c r="E21" s="121">
        <f t="shared" si="1"/>
        <v>0</v>
      </c>
      <c r="F21" s="120" t="s">
        <v>462</v>
      </c>
      <c r="G21" s="119" t="s">
        <v>463</v>
      </c>
      <c r="H21" s="121">
        <v>488891</v>
      </c>
      <c r="I21" s="121">
        <v>0</v>
      </c>
      <c r="J21" s="120" t="s">
        <v>358</v>
      </c>
      <c r="K21" s="119" t="s">
        <v>359</v>
      </c>
      <c r="L21" s="121">
        <v>113746</v>
      </c>
      <c r="M21" s="121">
        <v>0</v>
      </c>
      <c r="N21" s="120" t="s">
        <v>464</v>
      </c>
      <c r="O21" s="119" t="s">
        <v>465</v>
      </c>
      <c r="P21" s="121">
        <v>176368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>
      <c r="A22" s="119" t="s">
        <v>25</v>
      </c>
      <c r="B22" s="120" t="s">
        <v>352</v>
      </c>
      <c r="C22" s="119" t="s">
        <v>353</v>
      </c>
      <c r="D22" s="121">
        <f t="shared" si="0"/>
        <v>224092</v>
      </c>
      <c r="E22" s="121">
        <f t="shared" si="1"/>
        <v>96504</v>
      </c>
      <c r="F22" s="120" t="s">
        <v>434</v>
      </c>
      <c r="G22" s="119" t="s">
        <v>435</v>
      </c>
      <c r="H22" s="121">
        <v>110608</v>
      </c>
      <c r="I22" s="121">
        <v>56172</v>
      </c>
      <c r="J22" s="120" t="s">
        <v>350</v>
      </c>
      <c r="K22" s="119" t="s">
        <v>351</v>
      </c>
      <c r="L22" s="121">
        <v>73641</v>
      </c>
      <c r="M22" s="121">
        <v>11890</v>
      </c>
      <c r="N22" s="120" t="s">
        <v>420</v>
      </c>
      <c r="O22" s="119" t="s">
        <v>421</v>
      </c>
      <c r="P22" s="121">
        <v>25060</v>
      </c>
      <c r="Q22" s="121">
        <v>17488</v>
      </c>
      <c r="R22" s="120" t="s">
        <v>470</v>
      </c>
      <c r="S22" s="119" t="s">
        <v>471</v>
      </c>
      <c r="T22" s="121">
        <v>14783</v>
      </c>
      <c r="U22" s="121">
        <v>10954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>
      <c r="A23" s="119" t="s">
        <v>25</v>
      </c>
      <c r="B23" s="120" t="s">
        <v>330</v>
      </c>
      <c r="C23" s="119" t="s">
        <v>331</v>
      </c>
      <c r="D23" s="121">
        <f t="shared" si="0"/>
        <v>271500</v>
      </c>
      <c r="E23" s="121">
        <f t="shared" si="1"/>
        <v>502335</v>
      </c>
      <c r="F23" s="120" t="s">
        <v>370</v>
      </c>
      <c r="G23" s="119" t="s">
        <v>371</v>
      </c>
      <c r="H23" s="121">
        <v>214145</v>
      </c>
      <c r="I23" s="121">
        <v>395303</v>
      </c>
      <c r="J23" s="120" t="s">
        <v>328</v>
      </c>
      <c r="K23" s="119" t="s">
        <v>329</v>
      </c>
      <c r="L23" s="121">
        <v>57355</v>
      </c>
      <c r="M23" s="121">
        <v>107032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>
      <c r="A24" s="119" t="s">
        <v>25</v>
      </c>
      <c r="B24" s="120" t="s">
        <v>344</v>
      </c>
      <c r="C24" s="119" t="s">
        <v>345</v>
      </c>
      <c r="D24" s="121">
        <f t="shared" si="0"/>
        <v>1035109</v>
      </c>
      <c r="E24" s="121">
        <f t="shared" si="1"/>
        <v>0</v>
      </c>
      <c r="F24" s="120" t="s">
        <v>342</v>
      </c>
      <c r="G24" s="119" t="s">
        <v>343</v>
      </c>
      <c r="H24" s="121">
        <v>461973</v>
      </c>
      <c r="I24" s="121">
        <v>0</v>
      </c>
      <c r="J24" s="120" t="s">
        <v>418</v>
      </c>
      <c r="K24" s="119" t="s">
        <v>419</v>
      </c>
      <c r="L24" s="121">
        <v>337241</v>
      </c>
      <c r="M24" s="121">
        <v>0</v>
      </c>
      <c r="N24" s="120" t="s">
        <v>406</v>
      </c>
      <c r="O24" s="119" t="s">
        <v>407</v>
      </c>
      <c r="P24" s="121">
        <v>235895</v>
      </c>
      <c r="Q24" s="121">
        <v>0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>
      <c r="A25" s="119" t="s">
        <v>25</v>
      </c>
      <c r="B25" s="120" t="s">
        <v>346</v>
      </c>
      <c r="C25" s="119" t="s">
        <v>347</v>
      </c>
      <c r="D25" s="121">
        <f t="shared" si="0"/>
        <v>0</v>
      </c>
      <c r="E25" s="121">
        <f t="shared" si="1"/>
        <v>200315</v>
      </c>
      <c r="F25" s="120" t="s">
        <v>342</v>
      </c>
      <c r="G25" s="119" t="s">
        <v>343</v>
      </c>
      <c r="H25" s="121">
        <v>0</v>
      </c>
      <c r="I25" s="121">
        <v>132328</v>
      </c>
      <c r="J25" s="120" t="s">
        <v>406</v>
      </c>
      <c r="K25" s="119" t="s">
        <v>407</v>
      </c>
      <c r="L25" s="121">
        <v>0</v>
      </c>
      <c r="M25" s="121">
        <v>67987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>
      <c r="A26" s="119" t="s">
        <v>25</v>
      </c>
      <c r="B26" s="120" t="s">
        <v>452</v>
      </c>
      <c r="C26" s="119" t="s">
        <v>453</v>
      </c>
      <c r="D26" s="121">
        <f t="shared" si="0"/>
        <v>0</v>
      </c>
      <c r="E26" s="121">
        <f t="shared" si="1"/>
        <v>202668</v>
      </c>
      <c r="F26" s="120" t="s">
        <v>450</v>
      </c>
      <c r="G26" s="119" t="s">
        <v>451</v>
      </c>
      <c r="H26" s="121">
        <v>0</v>
      </c>
      <c r="I26" s="121">
        <v>133862</v>
      </c>
      <c r="J26" s="120" t="s">
        <v>460</v>
      </c>
      <c r="K26" s="119" t="s">
        <v>461</v>
      </c>
      <c r="L26" s="121">
        <v>0</v>
      </c>
      <c r="M26" s="121">
        <v>68806</v>
      </c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&amp;L廃棄物処理事業経費【市区町村分担金の合計（平成27年度実績）</oddHeader>
  </headerFooter>
  <colBreaks count="10" manualBreakCount="10">
    <brk id="9" min="1" max="25" man="1"/>
    <brk id="21" min="1" max="25" man="1"/>
    <brk id="33" min="1" max="25" man="1"/>
    <brk id="45" min="1" max="25" man="1"/>
    <brk id="57" min="1" max="25" man="1"/>
    <brk id="69" min="1" max="25" man="1"/>
    <brk id="81" min="1" max="25" man="1"/>
    <brk id="93" min="1" max="25" man="1"/>
    <brk id="105" min="1" max="25" man="1"/>
    <brk id="11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D3" sqref="D3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5" customWidth="1"/>
    <col min="31" max="31" width="3" style="35" customWidth="1"/>
    <col min="32" max="32" width="10.8984375" style="35" customWidth="1"/>
    <col min="33" max="33" width="8" style="35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35">
        <f>COUNTA(A:A)-3</f>
        <v>-3</v>
      </c>
      <c r="C1" s="35">
        <f>SUBTOTAL(3,A:A)-2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144</v>
      </c>
      <c r="D2" s="26" t="s">
        <v>473</v>
      </c>
      <c r="E2" s="5" t="s">
        <v>145</v>
      </c>
      <c r="F2" s="3"/>
      <c r="G2" s="3"/>
      <c r="H2" s="3"/>
      <c r="I2" s="3"/>
      <c r="J2" s="3"/>
      <c r="K2" s="3"/>
      <c r="L2" s="3" t="str">
        <f>LEFT(D2,2)</f>
        <v>23</v>
      </c>
      <c r="M2" s="3" t="str">
        <f>IF(L2&lt;&gt;"",VLOOKUP(L2,$AK$6:$AL$52,2,FALSE),"-")</f>
        <v>愛知県</v>
      </c>
      <c r="N2" s="3"/>
      <c r="O2" s="3"/>
      <c r="AC2" s="6">
        <f>IF(VALUE(D2)=0,0,1)</f>
        <v>1</v>
      </c>
      <c r="AD2" s="47" t="str">
        <f>IF(AC2=0,"",VLOOKUP(D2,'廃棄物事業経費（歳入）'!B7:C25,2,FALSE))</f>
        <v>合計</v>
      </c>
      <c r="AE2" s="36"/>
      <c r="AF2" s="37">
        <f>IF(AC2=0,1,IF(ISERROR(AD2),1,0))</f>
        <v>0</v>
      </c>
      <c r="AH2" s="45" t="s">
        <v>146</v>
      </c>
      <c r="AI2" s="46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4" t="s">
        <v>147</v>
      </c>
      <c r="C6" s="187"/>
      <c r="D6" s="188"/>
      <c r="E6" s="14" t="s">
        <v>56</v>
      </c>
      <c r="F6" s="15" t="s">
        <v>57</v>
      </c>
      <c r="H6" s="189" t="s">
        <v>148</v>
      </c>
      <c r="I6" s="190"/>
      <c r="J6" s="190"/>
      <c r="K6" s="19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>
      <c r="B7" s="181" t="s">
        <v>80</v>
      </c>
      <c r="C7" s="177"/>
      <c r="D7" s="177"/>
      <c r="E7" s="18">
        <f aca="true" t="shared" si="0" ref="E7:E12">AF7</f>
        <v>2867224</v>
      </c>
      <c r="F7" s="18">
        <f aca="true" t="shared" si="1" ref="F7:F12">AF14</f>
        <v>41505</v>
      </c>
      <c r="H7" s="192" t="s">
        <v>110</v>
      </c>
      <c r="I7" s="192" t="s">
        <v>150</v>
      </c>
      <c r="J7" s="197" t="s">
        <v>87</v>
      </c>
      <c r="K7" s="199"/>
      <c r="L7" s="18">
        <f aca="true" t="shared" si="2" ref="L7:L12">AF21</f>
        <v>126256</v>
      </c>
      <c r="M7" s="18">
        <f aca="true" t="shared" si="3" ref="M7:M12">AF42</f>
        <v>0</v>
      </c>
      <c r="AC7" s="16" t="s">
        <v>80</v>
      </c>
      <c r="AD7" s="41" t="s">
        <v>151</v>
      </c>
      <c r="AE7" s="40" t="s">
        <v>152</v>
      </c>
      <c r="AF7" s="36">
        <f aca="true" ca="1" t="shared" si="4" ref="AF7:AF38">IF(AF$2=0,INDIRECT("'"&amp;AD7&amp;"'!"&amp;AE7&amp;$AI$2),0)</f>
        <v>2867224</v>
      </c>
      <c r="AG7" s="40"/>
      <c r="AH7" s="48" t="str">
        <f>+'廃棄物事業経費（歳入）'!B7</f>
        <v>23000</v>
      </c>
      <c r="AI7" s="2">
        <v>7</v>
      </c>
      <c r="AK7" s="27" t="s">
        <v>153</v>
      </c>
      <c r="AL7" s="29" t="s">
        <v>4</v>
      </c>
    </row>
    <row r="8" spans="2:38" ht="19.5" customHeight="1">
      <c r="B8" s="181" t="s">
        <v>154</v>
      </c>
      <c r="C8" s="177"/>
      <c r="D8" s="177"/>
      <c r="E8" s="18">
        <f t="shared" si="0"/>
        <v>64024</v>
      </c>
      <c r="F8" s="18">
        <f t="shared" si="1"/>
        <v>12408</v>
      </c>
      <c r="H8" s="193"/>
      <c r="I8" s="193"/>
      <c r="J8" s="189" t="s">
        <v>89</v>
      </c>
      <c r="K8" s="191"/>
      <c r="L8" s="18">
        <f t="shared" si="2"/>
        <v>10154453</v>
      </c>
      <c r="M8" s="18">
        <f t="shared" si="3"/>
        <v>475358</v>
      </c>
      <c r="AC8" s="16" t="s">
        <v>154</v>
      </c>
      <c r="AD8" s="41" t="s">
        <v>151</v>
      </c>
      <c r="AE8" s="40" t="s">
        <v>155</v>
      </c>
      <c r="AF8" s="36">
        <f ca="1" t="shared" si="4"/>
        <v>64024</v>
      </c>
      <c r="AG8" s="40"/>
      <c r="AH8" s="48" t="e">
        <f>+廃棄物事業経費（歳入）!#REF!</f>
        <v>#REF!</v>
      </c>
      <c r="AI8" s="2">
        <v>8</v>
      </c>
      <c r="AK8" s="27" t="s">
        <v>156</v>
      </c>
      <c r="AL8" s="29" t="s">
        <v>5</v>
      </c>
    </row>
    <row r="9" spans="2:38" ht="19.5" customHeight="1">
      <c r="B9" s="181" t="s">
        <v>83</v>
      </c>
      <c r="C9" s="177"/>
      <c r="D9" s="177"/>
      <c r="E9" s="18">
        <f t="shared" si="0"/>
        <v>3579100</v>
      </c>
      <c r="F9" s="18">
        <f t="shared" si="1"/>
        <v>12000</v>
      </c>
      <c r="H9" s="193"/>
      <c r="I9" s="193"/>
      <c r="J9" s="197" t="s">
        <v>91</v>
      </c>
      <c r="K9" s="199"/>
      <c r="L9" s="18">
        <f t="shared" si="2"/>
        <v>2012581</v>
      </c>
      <c r="M9" s="18">
        <f t="shared" si="3"/>
        <v>0</v>
      </c>
      <c r="AC9" s="16" t="s">
        <v>83</v>
      </c>
      <c r="AD9" s="41" t="s">
        <v>151</v>
      </c>
      <c r="AE9" s="40" t="s">
        <v>157</v>
      </c>
      <c r="AF9" s="36">
        <f ca="1" t="shared" si="4"/>
        <v>3579100</v>
      </c>
      <c r="AG9" s="40"/>
      <c r="AH9" s="48" t="e">
        <f>+廃棄物事業経費（歳入）!#REF!</f>
        <v>#REF!</v>
      </c>
      <c r="AI9" s="2">
        <v>9</v>
      </c>
      <c r="AK9" s="27" t="s">
        <v>158</v>
      </c>
      <c r="AL9" s="29" t="s">
        <v>6</v>
      </c>
    </row>
    <row r="10" spans="2:38" ht="19.5" customHeight="1">
      <c r="B10" s="181" t="s">
        <v>159</v>
      </c>
      <c r="C10" s="177"/>
      <c r="D10" s="177"/>
      <c r="E10" s="18">
        <f t="shared" si="0"/>
        <v>11357694</v>
      </c>
      <c r="F10" s="18">
        <f t="shared" si="1"/>
        <v>607589</v>
      </c>
      <c r="H10" s="193"/>
      <c r="I10" s="194"/>
      <c r="J10" s="197" t="s">
        <v>0</v>
      </c>
      <c r="K10" s="199"/>
      <c r="L10" s="18">
        <f t="shared" si="2"/>
        <v>334163</v>
      </c>
      <c r="M10" s="18">
        <f t="shared" si="3"/>
        <v>0</v>
      </c>
      <c r="AC10" s="16" t="s">
        <v>159</v>
      </c>
      <c r="AD10" s="41" t="s">
        <v>151</v>
      </c>
      <c r="AE10" s="40" t="s">
        <v>160</v>
      </c>
      <c r="AF10" s="36">
        <f ca="1" t="shared" si="4"/>
        <v>11357694</v>
      </c>
      <c r="AG10" s="40"/>
      <c r="AH10" s="48" t="e">
        <f>+廃棄物事業経費（歳入）!#REF!</f>
        <v>#REF!</v>
      </c>
      <c r="AI10" s="2">
        <v>10</v>
      </c>
      <c r="AK10" s="27" t="s">
        <v>161</v>
      </c>
      <c r="AL10" s="29" t="s">
        <v>7</v>
      </c>
    </row>
    <row r="11" spans="2:38" ht="19.5" customHeight="1">
      <c r="B11" s="176" t="s">
        <v>162</v>
      </c>
      <c r="C11" s="177"/>
      <c r="D11" s="177"/>
      <c r="E11" s="18">
        <f t="shared" si="0"/>
        <v>9621342</v>
      </c>
      <c r="F11" s="18">
        <f t="shared" si="1"/>
        <v>2996825</v>
      </c>
      <c r="H11" s="193"/>
      <c r="I11" s="178" t="s">
        <v>70</v>
      </c>
      <c r="J11" s="178"/>
      <c r="K11" s="178"/>
      <c r="L11" s="18">
        <f t="shared" si="2"/>
        <v>85828</v>
      </c>
      <c r="M11" s="18">
        <f t="shared" si="3"/>
        <v>5346</v>
      </c>
      <c r="AC11" s="16" t="s">
        <v>162</v>
      </c>
      <c r="AD11" s="41" t="s">
        <v>151</v>
      </c>
      <c r="AE11" s="40" t="s">
        <v>163</v>
      </c>
      <c r="AF11" s="36">
        <f ca="1" t="shared" si="4"/>
        <v>9621342</v>
      </c>
      <c r="AG11" s="40"/>
      <c r="AH11" s="48" t="e">
        <f>+廃棄物事業経費（歳入）!#REF!</f>
        <v>#REF!</v>
      </c>
      <c r="AI11" s="2">
        <v>11</v>
      </c>
      <c r="AK11" s="27" t="s">
        <v>164</v>
      </c>
      <c r="AL11" s="29" t="s">
        <v>8</v>
      </c>
    </row>
    <row r="12" spans="2:38" ht="19.5" customHeight="1">
      <c r="B12" s="181" t="s">
        <v>0</v>
      </c>
      <c r="C12" s="177"/>
      <c r="D12" s="177"/>
      <c r="E12" s="18">
        <f t="shared" si="0"/>
        <v>7891223</v>
      </c>
      <c r="F12" s="18">
        <f t="shared" si="1"/>
        <v>505797</v>
      </c>
      <c r="H12" s="193"/>
      <c r="I12" s="178" t="s">
        <v>165</v>
      </c>
      <c r="J12" s="178"/>
      <c r="K12" s="178"/>
      <c r="L12" s="18">
        <f t="shared" si="2"/>
        <v>441257</v>
      </c>
      <c r="M12" s="18">
        <f t="shared" si="3"/>
        <v>4773</v>
      </c>
      <c r="AC12" s="16" t="s">
        <v>0</v>
      </c>
      <c r="AD12" s="41" t="s">
        <v>151</v>
      </c>
      <c r="AE12" s="40" t="s">
        <v>166</v>
      </c>
      <c r="AF12" s="36">
        <f ca="1" t="shared" si="4"/>
        <v>7891223</v>
      </c>
      <c r="AG12" s="40"/>
      <c r="AH12" s="48" t="e">
        <f>+廃棄物事業経費（歳入）!#REF!</f>
        <v>#REF!</v>
      </c>
      <c r="AI12" s="2">
        <v>12</v>
      </c>
      <c r="AK12" s="27" t="s">
        <v>167</v>
      </c>
      <c r="AL12" s="29" t="s">
        <v>9</v>
      </c>
    </row>
    <row r="13" spans="2:38" ht="19.5" customHeight="1">
      <c r="B13" s="182" t="s">
        <v>168</v>
      </c>
      <c r="C13" s="183"/>
      <c r="D13" s="183"/>
      <c r="E13" s="19">
        <f>SUM(E7:E12)</f>
        <v>35380607</v>
      </c>
      <c r="F13" s="19">
        <f>SUM(F7:F12)</f>
        <v>4176124</v>
      </c>
      <c r="H13" s="193"/>
      <c r="I13" s="184" t="s">
        <v>111</v>
      </c>
      <c r="J13" s="185"/>
      <c r="K13" s="186"/>
      <c r="L13" s="20">
        <f>SUM(L7:L12)</f>
        <v>13154538</v>
      </c>
      <c r="M13" s="20">
        <f>SUM(M7:M12)</f>
        <v>485477</v>
      </c>
      <c r="AC13" s="16" t="s">
        <v>67</v>
      </c>
      <c r="AD13" s="41" t="s">
        <v>151</v>
      </c>
      <c r="AE13" s="40" t="s">
        <v>169</v>
      </c>
      <c r="AF13" s="36">
        <f ca="1" t="shared" si="4"/>
        <v>77559232</v>
      </c>
      <c r="AG13" s="40"/>
      <c r="AH13" s="48" t="e">
        <f>+廃棄物事業経費（歳入）!#REF!</f>
        <v>#REF!</v>
      </c>
      <c r="AI13" s="2">
        <v>13</v>
      </c>
      <c r="AK13" s="27" t="s">
        <v>170</v>
      </c>
      <c r="AL13" s="29" t="s">
        <v>10</v>
      </c>
    </row>
    <row r="14" spans="2:38" ht="19.5" customHeight="1">
      <c r="B14" s="21"/>
      <c r="C14" s="179" t="s">
        <v>171</v>
      </c>
      <c r="D14" s="180"/>
      <c r="E14" s="23">
        <f>E13-E11</f>
        <v>25759265</v>
      </c>
      <c r="F14" s="23">
        <f>F13-F11</f>
        <v>1179299</v>
      </c>
      <c r="H14" s="194"/>
      <c r="I14" s="21"/>
      <c r="J14" s="25"/>
      <c r="K14" s="22" t="s">
        <v>171</v>
      </c>
      <c r="L14" s="24">
        <f>L13-L12</f>
        <v>12713281</v>
      </c>
      <c r="M14" s="24">
        <f>M13-M12</f>
        <v>480704</v>
      </c>
      <c r="AC14" s="16" t="s">
        <v>80</v>
      </c>
      <c r="AD14" s="41" t="s">
        <v>151</v>
      </c>
      <c r="AE14" s="40" t="s">
        <v>172</v>
      </c>
      <c r="AF14" s="36">
        <f ca="1" t="shared" si="4"/>
        <v>41505</v>
      </c>
      <c r="AG14" s="40"/>
      <c r="AH14" s="48" t="e">
        <f>+廃棄物事業経費（歳入）!#REF!</f>
        <v>#REF!</v>
      </c>
      <c r="AI14" s="2">
        <v>14</v>
      </c>
      <c r="AK14" s="27" t="s">
        <v>173</v>
      </c>
      <c r="AL14" s="29" t="s">
        <v>11</v>
      </c>
    </row>
    <row r="15" spans="2:38" ht="19.5" customHeight="1">
      <c r="B15" s="181" t="s">
        <v>67</v>
      </c>
      <c r="C15" s="177"/>
      <c r="D15" s="177"/>
      <c r="E15" s="18">
        <f>AF13</f>
        <v>77559232</v>
      </c>
      <c r="F15" s="18">
        <f>AF20</f>
        <v>8140634</v>
      </c>
      <c r="H15" s="200" t="s">
        <v>174</v>
      </c>
      <c r="I15" s="192" t="s">
        <v>175</v>
      </c>
      <c r="J15" s="17" t="s">
        <v>93</v>
      </c>
      <c r="K15" s="28"/>
      <c r="L15" s="18">
        <f aca="true" t="shared" si="5" ref="L15:L28">AF27</f>
        <v>8658783</v>
      </c>
      <c r="M15" s="18">
        <f aca="true" t="shared" si="6" ref="M15:M28">AF48</f>
        <v>1142574</v>
      </c>
      <c r="AC15" s="16" t="s">
        <v>154</v>
      </c>
      <c r="AD15" s="41" t="s">
        <v>151</v>
      </c>
      <c r="AE15" s="40" t="s">
        <v>176</v>
      </c>
      <c r="AF15" s="36">
        <f ca="1" t="shared" si="4"/>
        <v>12408</v>
      </c>
      <c r="AG15" s="40"/>
      <c r="AH15" s="48" t="e">
        <f>+廃棄物事業経費（歳入）!#REF!</f>
        <v>#REF!</v>
      </c>
      <c r="AI15" s="2">
        <v>15</v>
      </c>
      <c r="AK15" s="27" t="s">
        <v>177</v>
      </c>
      <c r="AL15" s="29" t="s">
        <v>12</v>
      </c>
    </row>
    <row r="16" spans="2:38" ht="19.5" customHeight="1">
      <c r="B16" s="195" t="s">
        <v>1</v>
      </c>
      <c r="C16" s="196"/>
      <c r="D16" s="196"/>
      <c r="E16" s="19">
        <f>SUM(E13,E15)</f>
        <v>112939839</v>
      </c>
      <c r="F16" s="19">
        <f>SUM(F13,F15)</f>
        <v>12316758</v>
      </c>
      <c r="H16" s="201"/>
      <c r="I16" s="193"/>
      <c r="J16" s="193" t="s">
        <v>178</v>
      </c>
      <c r="K16" s="14" t="s">
        <v>95</v>
      </c>
      <c r="L16" s="18">
        <f t="shared" si="5"/>
        <v>12536359</v>
      </c>
      <c r="M16" s="18">
        <f t="shared" si="6"/>
        <v>570453</v>
      </c>
      <c r="AC16" s="16" t="s">
        <v>83</v>
      </c>
      <c r="AD16" s="41" t="s">
        <v>151</v>
      </c>
      <c r="AE16" s="40" t="s">
        <v>179</v>
      </c>
      <c r="AF16" s="36">
        <f ca="1" t="shared" si="4"/>
        <v>12000</v>
      </c>
      <c r="AG16" s="40"/>
      <c r="AH16" s="48" t="e">
        <f>+廃棄物事業経費（歳入）!#REF!</f>
        <v>#REF!</v>
      </c>
      <c r="AI16" s="2">
        <v>16</v>
      </c>
      <c r="AK16" s="27" t="s">
        <v>180</v>
      </c>
      <c r="AL16" s="29" t="s">
        <v>13</v>
      </c>
    </row>
    <row r="17" spans="2:38" ht="19.5" customHeight="1">
      <c r="B17" s="21"/>
      <c r="C17" s="179" t="s">
        <v>171</v>
      </c>
      <c r="D17" s="180"/>
      <c r="E17" s="23">
        <f>SUM(E14:E15)</f>
        <v>103318497</v>
      </c>
      <c r="F17" s="23">
        <f>SUM(F14:F15)</f>
        <v>9319933</v>
      </c>
      <c r="H17" s="201"/>
      <c r="I17" s="193"/>
      <c r="J17" s="193"/>
      <c r="K17" s="14" t="s">
        <v>97</v>
      </c>
      <c r="L17" s="18">
        <f t="shared" si="5"/>
        <v>2471930</v>
      </c>
      <c r="M17" s="18">
        <f t="shared" si="6"/>
        <v>291398</v>
      </c>
      <c r="AC17" s="16" t="s">
        <v>159</v>
      </c>
      <c r="AD17" s="41" t="s">
        <v>151</v>
      </c>
      <c r="AE17" s="40" t="s">
        <v>181</v>
      </c>
      <c r="AF17" s="36">
        <f ca="1" t="shared" si="4"/>
        <v>607589</v>
      </c>
      <c r="AG17" s="40"/>
      <c r="AH17" s="48" t="e">
        <f>+廃棄物事業経費（歳入）!#REF!</f>
        <v>#REF!</v>
      </c>
      <c r="AI17" s="2">
        <v>17</v>
      </c>
      <c r="AK17" s="27" t="s">
        <v>182</v>
      </c>
      <c r="AL17" s="29" t="s">
        <v>14</v>
      </c>
    </row>
    <row r="18" spans="8:38" ht="19.5" customHeight="1">
      <c r="H18" s="201"/>
      <c r="I18" s="194"/>
      <c r="J18" s="194"/>
      <c r="K18" s="14" t="s">
        <v>99</v>
      </c>
      <c r="L18" s="18">
        <f t="shared" si="5"/>
        <v>347209</v>
      </c>
      <c r="M18" s="18">
        <f t="shared" si="6"/>
        <v>169147</v>
      </c>
      <c r="AC18" s="16" t="s">
        <v>162</v>
      </c>
      <c r="AD18" s="41" t="s">
        <v>151</v>
      </c>
      <c r="AE18" s="40" t="s">
        <v>183</v>
      </c>
      <c r="AF18" s="36">
        <f ca="1" t="shared" si="4"/>
        <v>2996825</v>
      </c>
      <c r="AG18" s="40"/>
      <c r="AH18" s="48" t="e">
        <f>+廃棄物事業経費（歳入）!#REF!</f>
        <v>#REF!</v>
      </c>
      <c r="AI18" s="2">
        <v>18</v>
      </c>
      <c r="AK18" s="27" t="s">
        <v>184</v>
      </c>
      <c r="AL18" s="29" t="s">
        <v>15</v>
      </c>
    </row>
    <row r="19" spans="8:38" ht="19.5" customHeight="1">
      <c r="H19" s="201"/>
      <c r="I19" s="192" t="s">
        <v>185</v>
      </c>
      <c r="J19" s="197" t="s">
        <v>101</v>
      </c>
      <c r="K19" s="199"/>
      <c r="L19" s="18">
        <f t="shared" si="5"/>
        <v>4765481</v>
      </c>
      <c r="M19" s="18">
        <f t="shared" si="6"/>
        <v>77452</v>
      </c>
      <c r="AC19" s="16" t="s">
        <v>0</v>
      </c>
      <c r="AD19" s="41" t="s">
        <v>151</v>
      </c>
      <c r="AE19" s="40" t="s">
        <v>186</v>
      </c>
      <c r="AF19" s="36">
        <f ca="1" t="shared" si="4"/>
        <v>505797</v>
      </c>
      <c r="AG19" s="40"/>
      <c r="AH19" s="48" t="e">
        <f>+廃棄物事業経費（歳入）!#REF!</f>
        <v>#REF!</v>
      </c>
      <c r="AI19" s="2">
        <v>19</v>
      </c>
      <c r="AK19" s="27" t="s">
        <v>187</v>
      </c>
      <c r="AL19" s="29" t="s">
        <v>16</v>
      </c>
    </row>
    <row r="20" spans="2:38" ht="19.5" customHeight="1">
      <c r="B20" s="176" t="s">
        <v>188</v>
      </c>
      <c r="C20" s="176"/>
      <c r="D20" s="176"/>
      <c r="E20" s="30">
        <f>E11</f>
        <v>9621342</v>
      </c>
      <c r="F20" s="30">
        <f>F11</f>
        <v>2996825</v>
      </c>
      <c r="H20" s="201"/>
      <c r="I20" s="193"/>
      <c r="J20" s="197" t="s">
        <v>103</v>
      </c>
      <c r="K20" s="199"/>
      <c r="L20" s="18">
        <f t="shared" si="5"/>
        <v>15361997</v>
      </c>
      <c r="M20" s="18">
        <f t="shared" si="6"/>
        <v>2622939</v>
      </c>
      <c r="AC20" s="16" t="s">
        <v>67</v>
      </c>
      <c r="AD20" s="41" t="s">
        <v>151</v>
      </c>
      <c r="AE20" s="40" t="s">
        <v>189</v>
      </c>
      <c r="AF20" s="36">
        <f ca="1" t="shared" si="4"/>
        <v>8140634</v>
      </c>
      <c r="AG20" s="40"/>
      <c r="AH20" s="48" t="e">
        <f>+廃棄物事業経費（歳入）!#REF!</f>
        <v>#REF!</v>
      </c>
      <c r="AI20" s="2">
        <v>20</v>
      </c>
      <c r="AK20" s="27" t="s">
        <v>190</v>
      </c>
      <c r="AL20" s="29" t="s">
        <v>17</v>
      </c>
    </row>
    <row r="21" spans="2:38" ht="19.5" customHeight="1">
      <c r="B21" s="176" t="s">
        <v>191</v>
      </c>
      <c r="C21" s="181"/>
      <c r="D21" s="181"/>
      <c r="E21" s="30">
        <f>L12+L27</f>
        <v>9606559</v>
      </c>
      <c r="F21" s="30">
        <f>M12+M27</f>
        <v>2985871</v>
      </c>
      <c r="H21" s="201"/>
      <c r="I21" s="194"/>
      <c r="J21" s="197" t="s">
        <v>105</v>
      </c>
      <c r="K21" s="199"/>
      <c r="L21" s="18">
        <f t="shared" si="5"/>
        <v>1619056</v>
      </c>
      <c r="M21" s="18">
        <f t="shared" si="6"/>
        <v>207009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ca="1" t="shared" si="4"/>
        <v>126256</v>
      </c>
      <c r="AG21" s="40"/>
      <c r="AH21" s="48" t="e">
        <f>+廃棄物事業経費（歳入）!#REF!</f>
        <v>#REF!</v>
      </c>
      <c r="AI21" s="2">
        <v>21</v>
      </c>
      <c r="AK21" s="27" t="s">
        <v>194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1"/>
      <c r="I22" s="197" t="s">
        <v>75</v>
      </c>
      <c r="J22" s="198"/>
      <c r="K22" s="199"/>
      <c r="L22" s="18">
        <f t="shared" si="5"/>
        <v>576258</v>
      </c>
      <c r="M22" s="18">
        <f t="shared" si="6"/>
        <v>15111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ca="1" t="shared" si="4"/>
        <v>10154453</v>
      </c>
      <c r="AH22" s="48" t="e">
        <f>+廃棄物事業経費（歳入）!#REF!</f>
        <v>#REF!</v>
      </c>
      <c r="AI22" s="2">
        <v>22</v>
      </c>
      <c r="AK22" s="27" t="s">
        <v>196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1"/>
      <c r="I23" s="192" t="s">
        <v>197</v>
      </c>
      <c r="J23" s="184" t="s">
        <v>101</v>
      </c>
      <c r="K23" s="186"/>
      <c r="L23" s="18">
        <f t="shared" si="5"/>
        <v>16153765</v>
      </c>
      <c r="M23" s="18">
        <f t="shared" si="6"/>
        <v>873924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ca="1" t="shared" si="4"/>
        <v>2012581</v>
      </c>
      <c r="AH23" s="48" t="e">
        <f>+廃棄物事業経費（歳入）!#REF!</f>
        <v>#REF!</v>
      </c>
      <c r="AI23" s="2">
        <v>23</v>
      </c>
      <c r="AK23" s="27" t="s">
        <v>199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1"/>
      <c r="I24" s="193"/>
      <c r="J24" s="197" t="s">
        <v>103</v>
      </c>
      <c r="K24" s="199"/>
      <c r="L24" s="18">
        <f t="shared" si="5"/>
        <v>19004529</v>
      </c>
      <c r="M24" s="18">
        <f t="shared" si="6"/>
        <v>1686246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ca="1" t="shared" si="4"/>
        <v>334163</v>
      </c>
      <c r="AH24" s="48" t="e">
        <f>+廃棄物事業経費（歳入）!#REF!</f>
        <v>#REF!</v>
      </c>
      <c r="AI24" s="2">
        <v>24</v>
      </c>
      <c r="AK24" s="27" t="s">
        <v>200</v>
      </c>
      <c r="AL24" s="29" t="s">
        <v>21</v>
      </c>
    </row>
    <row r="25" spans="8:38" ht="19.5" customHeight="1">
      <c r="H25" s="201"/>
      <c r="I25" s="193"/>
      <c r="J25" s="197" t="s">
        <v>105</v>
      </c>
      <c r="K25" s="199"/>
      <c r="L25" s="18">
        <f t="shared" si="5"/>
        <v>2404281</v>
      </c>
      <c r="M25" s="18">
        <f t="shared" si="6"/>
        <v>193330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ca="1" t="shared" si="4"/>
        <v>85828</v>
      </c>
      <c r="AH25" s="48" t="e">
        <f>+廃棄物事業経費（歳入）!#REF!</f>
        <v>#REF!</v>
      </c>
      <c r="AI25" s="2">
        <v>25</v>
      </c>
      <c r="AK25" s="27" t="s">
        <v>201</v>
      </c>
      <c r="AL25" s="29" t="s">
        <v>22</v>
      </c>
    </row>
    <row r="26" spans="8:38" ht="19.5" customHeight="1">
      <c r="H26" s="201"/>
      <c r="I26" s="194"/>
      <c r="J26" s="203" t="s">
        <v>0</v>
      </c>
      <c r="K26" s="204"/>
      <c r="L26" s="18">
        <f t="shared" si="5"/>
        <v>1830432</v>
      </c>
      <c r="M26" s="18">
        <f t="shared" si="6"/>
        <v>213467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ca="1" t="shared" si="4"/>
        <v>441257</v>
      </c>
      <c r="AH26" s="48" t="e">
        <f>+廃棄物事業経費（歳入）!#REF!</f>
        <v>#REF!</v>
      </c>
      <c r="AI26" s="2">
        <v>26</v>
      </c>
      <c r="AK26" s="27" t="s">
        <v>202</v>
      </c>
      <c r="AL26" s="29" t="s">
        <v>23</v>
      </c>
    </row>
    <row r="27" spans="8:38" ht="19.5" customHeight="1">
      <c r="H27" s="201"/>
      <c r="I27" s="197" t="s">
        <v>165</v>
      </c>
      <c r="J27" s="198"/>
      <c r="K27" s="199"/>
      <c r="L27" s="18">
        <f t="shared" si="5"/>
        <v>9165302</v>
      </c>
      <c r="M27" s="18">
        <f t="shared" si="6"/>
        <v>2981098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ca="1" t="shared" si="4"/>
        <v>8658783</v>
      </c>
      <c r="AH27" s="48" t="e">
        <f>+廃棄物事業経費（歳入）!#REF!</f>
        <v>#REF!</v>
      </c>
      <c r="AI27" s="2">
        <v>27</v>
      </c>
      <c r="AK27" s="27" t="s">
        <v>205</v>
      </c>
      <c r="AL27" s="29" t="s">
        <v>24</v>
      </c>
    </row>
    <row r="28" spans="8:38" ht="19.5" customHeight="1">
      <c r="H28" s="201"/>
      <c r="I28" s="197" t="s">
        <v>34</v>
      </c>
      <c r="J28" s="198"/>
      <c r="K28" s="199"/>
      <c r="L28" s="18">
        <f t="shared" si="5"/>
        <v>39850</v>
      </c>
      <c r="M28" s="18">
        <f t="shared" si="6"/>
        <v>1382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ca="1" t="shared" si="4"/>
        <v>12536359</v>
      </c>
      <c r="AH28" s="48" t="e">
        <f>+廃棄物事業経費（歳入）!#REF!</f>
        <v>#REF!</v>
      </c>
      <c r="AI28" s="2">
        <v>28</v>
      </c>
      <c r="AK28" s="27" t="s">
        <v>207</v>
      </c>
      <c r="AL28" s="29" t="s">
        <v>25</v>
      </c>
    </row>
    <row r="29" spans="8:38" ht="19.5" customHeight="1">
      <c r="H29" s="201"/>
      <c r="I29" s="184" t="s">
        <v>111</v>
      </c>
      <c r="J29" s="185"/>
      <c r="K29" s="186"/>
      <c r="L29" s="20">
        <f>SUM(L15:L28)</f>
        <v>94935232</v>
      </c>
      <c r="M29" s="20">
        <f>SUM(M15:M28)</f>
        <v>11045530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ca="1" t="shared" si="4"/>
        <v>2471930</v>
      </c>
      <c r="AH29" s="48" t="e">
        <f>+廃棄物事業経費（歳入）!#REF!</f>
        <v>#REF!</v>
      </c>
      <c r="AI29" s="2">
        <v>29</v>
      </c>
      <c r="AK29" s="27" t="s">
        <v>209</v>
      </c>
      <c r="AL29" s="29" t="s">
        <v>26</v>
      </c>
    </row>
    <row r="30" spans="8:38" ht="19.5" customHeight="1">
      <c r="H30" s="202"/>
      <c r="I30" s="21"/>
      <c r="J30" s="25"/>
      <c r="K30" s="22" t="s">
        <v>171</v>
      </c>
      <c r="L30" s="24">
        <f>L29-L27</f>
        <v>85769930</v>
      </c>
      <c r="M30" s="24">
        <f>M29-M27</f>
        <v>8064432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ca="1" t="shared" si="4"/>
        <v>347209</v>
      </c>
      <c r="AH30" s="48" t="e">
        <f>+廃棄物事業経費（歳入）!#REF!</f>
        <v>#REF!</v>
      </c>
      <c r="AI30" s="2">
        <v>30</v>
      </c>
      <c r="AK30" s="27" t="s">
        <v>211</v>
      </c>
      <c r="AL30" s="29" t="s">
        <v>27</v>
      </c>
    </row>
    <row r="31" spans="8:38" ht="19.5" customHeight="1">
      <c r="H31" s="197" t="s">
        <v>0</v>
      </c>
      <c r="I31" s="198"/>
      <c r="J31" s="198"/>
      <c r="K31" s="199"/>
      <c r="L31" s="18">
        <f>AF41</f>
        <v>4850069</v>
      </c>
      <c r="M31" s="18">
        <f>AF62</f>
        <v>785751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ca="1" t="shared" si="4"/>
        <v>4765481</v>
      </c>
      <c r="AH31" s="48" t="e">
        <f>+廃棄物事業経費（歳入）!#REF!</f>
        <v>#REF!</v>
      </c>
      <c r="AI31" s="2">
        <v>31</v>
      </c>
      <c r="AK31" s="27" t="s">
        <v>213</v>
      </c>
      <c r="AL31" s="29" t="s">
        <v>28</v>
      </c>
    </row>
    <row r="32" spans="8:38" ht="19.5" customHeight="1">
      <c r="H32" s="184" t="s">
        <v>1</v>
      </c>
      <c r="I32" s="185"/>
      <c r="J32" s="185"/>
      <c r="K32" s="186"/>
      <c r="L32" s="20">
        <f>SUM(L13,L29,L31)</f>
        <v>112939839</v>
      </c>
      <c r="M32" s="20">
        <f>SUM(M13,M29,M31)</f>
        <v>12316758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ca="1" t="shared" si="4"/>
        <v>15361997</v>
      </c>
      <c r="AH32" s="48" t="e">
        <f>+廃棄物事業経費（歳入）!#REF!</f>
        <v>#REF!</v>
      </c>
      <c r="AI32" s="2">
        <v>32</v>
      </c>
      <c r="AK32" s="27" t="s">
        <v>215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>SUM(L14,L30,L31)</f>
        <v>103333280</v>
      </c>
      <c r="M33" s="24">
        <f>SUM(M14,M30,M31)</f>
        <v>9330887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ca="1" t="shared" si="4"/>
        <v>1619056</v>
      </c>
      <c r="AH33" s="48" t="e">
        <f>+廃棄物事業経費（歳入）!#REF!</f>
        <v>#REF!</v>
      </c>
      <c r="AI33" s="2">
        <v>33</v>
      </c>
      <c r="AK33" s="27" t="s">
        <v>217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ca="1" t="shared" si="4"/>
        <v>576258</v>
      </c>
      <c r="AH34" s="48" t="e">
        <f>+廃棄物事業経費（歳入）!#REF!</f>
        <v>#REF!</v>
      </c>
      <c r="AI34" s="2">
        <v>34</v>
      </c>
      <c r="AK34" s="27" t="s">
        <v>219</v>
      </c>
      <c r="AL34" s="29" t="s">
        <v>31</v>
      </c>
    </row>
    <row r="35" spans="28:38" ht="14.2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ca="1" t="shared" si="4"/>
        <v>16153765</v>
      </c>
      <c r="AH35" s="48" t="e">
        <f>+廃棄物事業経費（歳入）!#REF!</f>
        <v>#REF!</v>
      </c>
      <c r="AI35" s="2">
        <v>35</v>
      </c>
      <c r="AK35" s="42" t="s">
        <v>222</v>
      </c>
      <c r="AL35" s="29" t="s">
        <v>35</v>
      </c>
    </row>
    <row r="36" spans="28:38" ht="14.2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ca="1" t="shared" si="4"/>
        <v>19004529</v>
      </c>
      <c r="AH36" s="48" t="e">
        <f>+廃棄物事業経費（歳入）!#REF!</f>
        <v>#REF!</v>
      </c>
      <c r="AI36" s="2">
        <v>36</v>
      </c>
      <c r="AK36" s="42" t="s">
        <v>225</v>
      </c>
      <c r="AL36" s="29" t="s">
        <v>36</v>
      </c>
    </row>
    <row r="37" spans="28:38" ht="14.2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ca="1" t="shared" si="4"/>
        <v>2404281</v>
      </c>
      <c r="AH37" s="48" t="e">
        <f>+廃棄物事業経費（歳入）!#REF!</f>
        <v>#REF!</v>
      </c>
      <c r="AI37" s="2">
        <v>37</v>
      </c>
      <c r="AK37" s="42" t="s">
        <v>228</v>
      </c>
      <c r="AL37" s="29" t="s">
        <v>37</v>
      </c>
    </row>
    <row r="38" spans="28:38" ht="14.2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ca="1" t="shared" si="4"/>
        <v>1830432</v>
      </c>
      <c r="AH38" s="48" t="e">
        <f>+廃棄物事業経費（歳入）!#REF!</f>
        <v>#REF!</v>
      </c>
      <c r="AI38" s="2">
        <v>38</v>
      </c>
      <c r="AK38" s="42" t="s">
        <v>230</v>
      </c>
      <c r="AL38" s="29" t="s">
        <v>38</v>
      </c>
    </row>
    <row r="39" spans="28:38" ht="14.2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aca="true" ca="1" t="shared" si="7" ref="AF39:AF62">IF(AF$2=0,INDIRECT("'"&amp;AD39&amp;"'!"&amp;AE39&amp;$AI$2),0)</f>
        <v>9165302</v>
      </c>
      <c r="AH39" s="48" t="e">
        <f>+廃棄物事業経費（歳入）!#REF!</f>
        <v>#REF!</v>
      </c>
      <c r="AI39" s="2">
        <v>39</v>
      </c>
      <c r="AK39" s="42" t="s">
        <v>232</v>
      </c>
      <c r="AL39" s="29" t="s">
        <v>39</v>
      </c>
    </row>
    <row r="40" spans="28:38" ht="14.2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ca="1" t="shared" si="7"/>
        <v>39850</v>
      </c>
      <c r="AH40" s="48" t="e">
        <f>+廃棄物事業経費（歳入）!#REF!</f>
        <v>#REF!</v>
      </c>
      <c r="AI40" s="2">
        <v>40</v>
      </c>
      <c r="AK40" s="42" t="s">
        <v>234</v>
      </c>
      <c r="AL40" s="29" t="s">
        <v>40</v>
      </c>
    </row>
    <row r="41" spans="28:38" ht="14.2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ca="1" t="shared" si="7"/>
        <v>4850069</v>
      </c>
      <c r="AH41" s="48" t="e">
        <f>+廃棄物事業経費（歳入）!#REF!</f>
        <v>#REF!</v>
      </c>
      <c r="AI41" s="2">
        <v>41</v>
      </c>
      <c r="AK41" s="42" t="s">
        <v>236</v>
      </c>
      <c r="AL41" s="29" t="s">
        <v>41</v>
      </c>
    </row>
    <row r="42" spans="28:38" ht="14.2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ca="1" t="shared" si="7"/>
        <v>0</v>
      </c>
      <c r="AH42" s="48" t="e">
        <f>+廃棄物事業経費（歳入）!#REF!</f>
        <v>#REF!</v>
      </c>
      <c r="AI42" s="2">
        <v>42</v>
      </c>
      <c r="AK42" s="42" t="s">
        <v>238</v>
      </c>
      <c r="AL42" s="29" t="s">
        <v>42</v>
      </c>
    </row>
    <row r="43" spans="28:38" ht="14.2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ca="1" t="shared" si="7"/>
        <v>475358</v>
      </c>
      <c r="AH43" s="48" t="e">
        <f>+廃棄物事業経費（歳入）!#REF!</f>
        <v>#REF!</v>
      </c>
      <c r="AI43" s="2">
        <v>43</v>
      </c>
      <c r="AK43" s="42" t="s">
        <v>240</v>
      </c>
      <c r="AL43" s="29" t="s">
        <v>43</v>
      </c>
    </row>
    <row r="44" spans="28:38" ht="14.2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ca="1" t="shared" si="7"/>
        <v>0</v>
      </c>
      <c r="AH44" s="48" t="e">
        <f>+廃棄物事業経費（歳入）!#REF!</f>
        <v>#REF!</v>
      </c>
      <c r="AI44" s="2">
        <v>44</v>
      </c>
      <c r="AK44" s="42" t="s">
        <v>242</v>
      </c>
      <c r="AL44" s="29" t="s">
        <v>44</v>
      </c>
    </row>
    <row r="45" spans="28:38" ht="14.2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ca="1" t="shared" si="7"/>
        <v>0</v>
      </c>
      <c r="AH45" s="48" t="e">
        <f>+廃棄物事業経費（歳入）!#REF!</f>
        <v>#REF!</v>
      </c>
      <c r="AI45" s="2">
        <v>45</v>
      </c>
      <c r="AK45" s="42" t="s">
        <v>244</v>
      </c>
      <c r="AL45" s="29" t="s">
        <v>45</v>
      </c>
    </row>
    <row r="46" spans="28:38" ht="14.2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ca="1" t="shared" si="7"/>
        <v>5346</v>
      </c>
      <c r="AH46" s="48" t="e">
        <f>+廃棄物事業経費（歳入）!#REF!</f>
        <v>#REF!</v>
      </c>
      <c r="AI46" s="2">
        <v>46</v>
      </c>
      <c r="AK46" s="42" t="s">
        <v>246</v>
      </c>
      <c r="AL46" s="29" t="s">
        <v>46</v>
      </c>
    </row>
    <row r="47" spans="28:38" ht="14.2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ca="1" t="shared" si="7"/>
        <v>4773</v>
      </c>
      <c r="AH47" s="48" t="e">
        <f>+廃棄物事業経費（歳入）!#REF!</f>
        <v>#REF!</v>
      </c>
      <c r="AI47" s="2">
        <v>47</v>
      </c>
      <c r="AK47" s="42" t="s">
        <v>248</v>
      </c>
      <c r="AL47" s="29" t="s">
        <v>47</v>
      </c>
    </row>
    <row r="48" spans="28:38" ht="14.2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ca="1" t="shared" si="7"/>
        <v>1142574</v>
      </c>
      <c r="AH48" s="48" t="e">
        <f>+廃棄物事業経費（歳入）!#REF!</f>
        <v>#REF!</v>
      </c>
      <c r="AI48" s="2">
        <v>48</v>
      </c>
      <c r="AK48" s="42" t="s">
        <v>250</v>
      </c>
      <c r="AL48" s="29" t="s">
        <v>48</v>
      </c>
    </row>
    <row r="49" spans="28:38" ht="14.2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ca="1" t="shared" si="7"/>
        <v>570453</v>
      </c>
      <c r="AG49" s="29"/>
      <c r="AH49" s="48" t="e">
        <f>+廃棄物事業経費（歳入）!#REF!</f>
        <v>#REF!</v>
      </c>
      <c r="AI49" s="2">
        <v>49</v>
      </c>
      <c r="AK49" s="42" t="s">
        <v>252</v>
      </c>
      <c r="AL49" s="29" t="s">
        <v>49</v>
      </c>
    </row>
    <row r="50" spans="28:38" ht="14.2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ca="1" t="shared" si="7"/>
        <v>291398</v>
      </c>
      <c r="AG50" s="29"/>
      <c r="AH50" s="48" t="e">
        <f>+廃棄物事業経費（歳入）!#REF!</f>
        <v>#REF!</v>
      </c>
      <c r="AI50" s="2">
        <v>50</v>
      </c>
      <c r="AK50" s="42" t="s">
        <v>254</v>
      </c>
      <c r="AL50" s="29" t="s">
        <v>50</v>
      </c>
    </row>
    <row r="51" spans="28:38" ht="14.2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ca="1" t="shared" si="7"/>
        <v>169147</v>
      </c>
      <c r="AG51" s="29"/>
      <c r="AH51" s="48" t="e">
        <f>+廃棄物事業経費（歳入）!#REF!</f>
        <v>#REF!</v>
      </c>
      <c r="AI51" s="2">
        <v>51</v>
      </c>
      <c r="AK51" s="42" t="s">
        <v>256</v>
      </c>
      <c r="AL51" s="29" t="s">
        <v>51</v>
      </c>
    </row>
    <row r="52" spans="28:38" ht="14.2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ca="1" t="shared" si="7"/>
        <v>77452</v>
      </c>
      <c r="AG52" s="29"/>
      <c r="AH52" s="48" t="e">
        <f>+廃棄物事業経費（歳入）!#REF!</f>
        <v>#REF!</v>
      </c>
      <c r="AI52" s="2">
        <v>52</v>
      </c>
      <c r="AK52" s="42" t="s">
        <v>258</v>
      </c>
      <c r="AL52" s="29" t="s">
        <v>52</v>
      </c>
    </row>
    <row r="53" spans="28:35" ht="14.2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ca="1" t="shared" si="7"/>
        <v>2622939</v>
      </c>
      <c r="AG53" s="29"/>
      <c r="AH53" s="48" t="e">
        <f>+廃棄物事業経費（歳入）!#REF!</f>
        <v>#REF!</v>
      </c>
      <c r="AI53" s="2">
        <v>53</v>
      </c>
    </row>
    <row r="54" spans="28:35" ht="14.2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ca="1" t="shared" si="7"/>
        <v>207009</v>
      </c>
      <c r="AG54" s="29"/>
      <c r="AH54" s="48" t="e">
        <f>+廃棄物事業経費（歳入）!#REF!</f>
        <v>#REF!</v>
      </c>
      <c r="AI54" s="2">
        <v>54</v>
      </c>
    </row>
    <row r="55" spans="28:35" ht="14.2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ca="1" t="shared" si="7"/>
        <v>15111</v>
      </c>
      <c r="AG55" s="29"/>
      <c r="AH55" s="48" t="e">
        <f>+廃棄物事業経費（歳入）!#REF!</f>
        <v>#REF!</v>
      </c>
      <c r="AI55" s="2">
        <v>55</v>
      </c>
    </row>
    <row r="56" spans="28:35" ht="14.2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ca="1" t="shared" si="7"/>
        <v>873924</v>
      </c>
      <c r="AG56" s="29"/>
      <c r="AH56" s="48" t="e">
        <f>+廃棄物事業経費（歳入）!#REF!</f>
        <v>#REF!</v>
      </c>
      <c r="AI56" s="2">
        <v>56</v>
      </c>
    </row>
    <row r="57" spans="28:35" ht="14.2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ca="1" t="shared" si="7"/>
        <v>1686246</v>
      </c>
      <c r="AG57" s="29"/>
      <c r="AH57" s="48" t="e">
        <f>+廃棄物事業経費（歳入）!#REF!</f>
        <v>#REF!</v>
      </c>
      <c r="AI57" s="2">
        <v>57</v>
      </c>
    </row>
    <row r="58" spans="28:35" ht="14.2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ca="1" t="shared" si="7"/>
        <v>193330</v>
      </c>
      <c r="AG58" s="29"/>
      <c r="AH58" s="48" t="e">
        <f>+廃棄物事業経費（歳入）!#REF!</f>
        <v>#REF!</v>
      </c>
      <c r="AI58" s="2">
        <v>58</v>
      </c>
    </row>
    <row r="59" spans="28:35" ht="14.2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ca="1" t="shared" si="7"/>
        <v>213467</v>
      </c>
      <c r="AG59" s="29"/>
      <c r="AH59" s="48" t="e">
        <f>+廃棄物事業経費（歳入）!#REF!</f>
        <v>#REF!</v>
      </c>
      <c r="AI59" s="2">
        <v>59</v>
      </c>
    </row>
    <row r="60" spans="28:35" ht="14.2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ca="1" t="shared" si="7"/>
        <v>2981098</v>
      </c>
      <c r="AG60" s="29"/>
      <c r="AH60" s="48" t="e">
        <f>+廃棄物事業経費（歳入）!#REF!</f>
        <v>#REF!</v>
      </c>
      <c r="AI60" s="2">
        <v>60</v>
      </c>
    </row>
    <row r="61" spans="28:35" ht="14.2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ca="1" t="shared" si="7"/>
        <v>1382</v>
      </c>
      <c r="AG61" s="29"/>
      <c r="AH61" s="48" t="e">
        <f>+廃棄物事業経費（歳入）!#REF!</f>
        <v>#REF!</v>
      </c>
      <c r="AI61" s="2">
        <v>61</v>
      </c>
    </row>
    <row r="62" spans="28:35" ht="14.2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ca="1" t="shared" si="7"/>
        <v>785751</v>
      </c>
      <c r="AG62" s="29"/>
      <c r="AH62" s="48" t="e">
        <f>+廃棄物事業経費（歳入）!#REF!</f>
        <v>#REF!</v>
      </c>
      <c r="AI62" s="2">
        <v>62</v>
      </c>
    </row>
    <row r="63" spans="29:35" ht="14.25">
      <c r="AC63" s="29"/>
      <c r="AD63" s="29"/>
      <c r="AE63" s="29"/>
      <c r="AF63" s="29"/>
      <c r="AG63" s="29"/>
      <c r="AH63" s="48" t="e">
        <f>+廃棄物事業経費（歳入）!#REF!</f>
        <v>#REF!</v>
      </c>
      <c r="AI63" s="2">
        <v>63</v>
      </c>
    </row>
    <row r="64" spans="29:35" ht="14.25">
      <c r="AC64" s="29"/>
      <c r="AD64" s="29"/>
      <c r="AE64" s="29"/>
      <c r="AF64" s="29"/>
      <c r="AG64" s="29"/>
      <c r="AH64" s="48" t="e">
        <f>+廃棄物事業経費（歳入）!#REF!</f>
        <v>#REF!</v>
      </c>
      <c r="AI64" s="2">
        <v>64</v>
      </c>
    </row>
    <row r="65" spans="34:35" ht="14.25">
      <c r="AH65" s="48" t="e">
        <f>+廃棄物事業経費（歳入）!#REF!</f>
        <v>#REF!</v>
      </c>
      <c r="AI65" s="2">
        <v>65</v>
      </c>
    </row>
    <row r="66" spans="34:35" ht="14.25">
      <c r="AH66" s="48" t="e">
        <f>+廃棄物事業経費（歳入）!#REF!</f>
        <v>#REF!</v>
      </c>
      <c r="AI66" s="2">
        <v>66</v>
      </c>
    </row>
    <row r="67" spans="34:35" ht="14.25">
      <c r="AH67" s="48" t="e">
        <f>+廃棄物事業経費（歳入）!#REF!</f>
        <v>#REF!</v>
      </c>
      <c r="AI67" s="2">
        <v>67</v>
      </c>
    </row>
    <row r="68" spans="34:35" ht="14.25">
      <c r="AH68" s="48" t="e">
        <f>+廃棄物事業経費（歳入）!#REF!</f>
        <v>#REF!</v>
      </c>
      <c r="AI68" s="2">
        <v>68</v>
      </c>
    </row>
    <row r="69" spans="34:35" ht="14.25">
      <c r="AH69" s="48" t="e">
        <f>+廃棄物事業経費（歳入）!#REF!</f>
        <v>#REF!</v>
      </c>
      <c r="AI69" s="2">
        <v>69</v>
      </c>
    </row>
    <row r="70" spans="34:35" ht="14.25">
      <c r="AH70" s="48" t="e">
        <f>+廃棄物事業経費（歳入）!#REF!</f>
        <v>#REF!</v>
      </c>
      <c r="AI70" s="2">
        <v>70</v>
      </c>
    </row>
    <row r="71" spans="34:35" ht="14.25">
      <c r="AH71" s="48" t="e">
        <f>+廃棄物事業経費（歳入）!#REF!</f>
        <v>#REF!</v>
      </c>
      <c r="AI71" s="2">
        <v>71</v>
      </c>
    </row>
    <row r="72" spans="34:35" ht="14.25">
      <c r="AH72" s="48" t="e">
        <f>+廃棄物事業経費（歳入）!#REF!</f>
        <v>#REF!</v>
      </c>
      <c r="AI72" s="2">
        <v>72</v>
      </c>
    </row>
    <row r="73" spans="34:35" ht="14.25">
      <c r="AH73" s="48" t="e">
        <f>+廃棄物事業経費（歳入）!#REF!</f>
        <v>#REF!</v>
      </c>
      <c r="AI73" s="2">
        <v>73</v>
      </c>
    </row>
    <row r="74" spans="34:35" ht="14.25">
      <c r="AH74" s="48" t="e">
        <f>+廃棄物事業経費（歳入）!#REF!</f>
        <v>#REF!</v>
      </c>
      <c r="AI74" s="2">
        <v>74</v>
      </c>
    </row>
    <row r="75" spans="34:35" ht="14.25">
      <c r="AH75" s="48" t="e">
        <f>+廃棄物事業経費（歳入）!#REF!</f>
        <v>#REF!</v>
      </c>
      <c r="AI75" s="2">
        <v>75</v>
      </c>
    </row>
    <row r="76" spans="34:35" ht="14.25">
      <c r="AH76" s="48" t="e">
        <f>+廃棄物事業経費（歳入）!#REF!</f>
        <v>#REF!</v>
      </c>
      <c r="AI76" s="2">
        <v>76</v>
      </c>
    </row>
    <row r="77" spans="34:35" ht="14.25">
      <c r="AH77" s="48" t="e">
        <f>+廃棄物事業経費（歳入）!#REF!</f>
        <v>#REF!</v>
      </c>
      <c r="AI77" s="2">
        <v>77</v>
      </c>
    </row>
    <row r="78" spans="34:35" ht="14.25">
      <c r="AH78" s="48" t="e">
        <f>+廃棄物事業経費（歳入）!#REF!</f>
        <v>#REF!</v>
      </c>
      <c r="AI78" s="2">
        <v>78</v>
      </c>
    </row>
    <row r="79" spans="34:35" ht="14.25">
      <c r="AH79" s="48" t="e">
        <f>+廃棄物事業経費（歳入）!#REF!</f>
        <v>#REF!</v>
      </c>
      <c r="AI79" s="2">
        <v>79</v>
      </c>
    </row>
    <row r="80" spans="34:35" ht="14.25">
      <c r="AH80" s="48" t="e">
        <f>+廃棄物事業経費（歳入）!#REF!</f>
        <v>#REF!</v>
      </c>
      <c r="AI80" s="2">
        <v>80</v>
      </c>
    </row>
    <row r="81" spans="34:35" ht="14.25">
      <c r="AH81" s="48" t="e">
        <f>+廃棄物事業経費（歳入）!#REF!</f>
        <v>#REF!</v>
      </c>
      <c r="AI81" s="2">
        <v>81</v>
      </c>
    </row>
    <row r="82" spans="34:35" ht="14.25">
      <c r="AH82" s="48" t="e">
        <f>+廃棄物事業経費（歳入）!#REF!</f>
        <v>#REF!</v>
      </c>
      <c r="AI82" s="2">
        <v>82</v>
      </c>
    </row>
    <row r="83" spans="34:35" ht="14.25">
      <c r="AH83" s="48" t="e">
        <f>+廃棄物事業経費（歳入）!#REF!</f>
        <v>#REF!</v>
      </c>
      <c r="AI83" s="2">
        <v>83</v>
      </c>
    </row>
    <row r="84" spans="34:35" ht="14.25">
      <c r="AH84" s="48" t="e">
        <f>+廃棄物事業経費（歳入）!#REF!</f>
        <v>#REF!</v>
      </c>
      <c r="AI84" s="2">
        <v>84</v>
      </c>
    </row>
    <row r="85" spans="34:35" ht="14.25">
      <c r="AH85" s="48" t="e">
        <f>+廃棄物事業経費（歳入）!#REF!</f>
        <v>#REF!</v>
      </c>
      <c r="AI85" s="2">
        <v>85</v>
      </c>
    </row>
    <row r="86" spans="34:35" ht="14.25">
      <c r="AH86" s="48" t="e">
        <f>+廃棄物事業経費（歳入）!#REF!</f>
        <v>#REF!</v>
      </c>
      <c r="AI86" s="2">
        <v>86</v>
      </c>
    </row>
    <row r="87" spans="34:35" ht="14.25">
      <c r="AH87" s="48" t="e">
        <f>+廃棄物事業経費（歳入）!#REF!</f>
        <v>#REF!</v>
      </c>
      <c r="AI87" s="2">
        <v>87</v>
      </c>
    </row>
    <row r="88" spans="34:35" ht="14.25">
      <c r="AH88" s="48" t="e">
        <f>+廃棄物事業経費（歳入）!#REF!</f>
        <v>#REF!</v>
      </c>
      <c r="AI88" s="2">
        <v>88</v>
      </c>
    </row>
    <row r="89" spans="34:35" ht="14.25">
      <c r="AH89" s="48" t="e">
        <f>+廃棄物事業経費（歳入）!#REF!</f>
        <v>#REF!</v>
      </c>
      <c r="AI89" s="2">
        <v>89</v>
      </c>
    </row>
    <row r="90" spans="34:35" ht="14.25">
      <c r="AH90" s="48" t="e">
        <f>+廃棄物事業経費（歳入）!#REF!</f>
        <v>#REF!</v>
      </c>
      <c r="AI90" s="2">
        <v>90</v>
      </c>
    </row>
    <row r="91" spans="34:35" ht="14.25">
      <c r="AH91" s="48" t="e">
        <f>+廃棄物事業経費（歳入）!#REF!</f>
        <v>#REF!</v>
      </c>
      <c r="AI91" s="2">
        <v>91</v>
      </c>
    </row>
    <row r="92" spans="34:35" ht="14.25">
      <c r="AH92" s="48" t="e">
        <f>+廃棄物事業経費（歳入）!#REF!</f>
        <v>#REF!</v>
      </c>
      <c r="AI92" s="2">
        <v>92</v>
      </c>
    </row>
    <row r="93" spans="34:35" ht="14.25">
      <c r="AH93" s="48" t="e">
        <f>+廃棄物事業経費（歳入）!#REF!</f>
        <v>#REF!</v>
      </c>
      <c r="AI93" s="2">
        <v>93</v>
      </c>
    </row>
    <row r="94" spans="34:35" ht="14.25">
      <c r="AH94" s="48" t="e">
        <f>+廃棄物事業経費（歳入）!#REF!</f>
        <v>#REF!</v>
      </c>
      <c r="AI94" s="2">
        <v>94</v>
      </c>
    </row>
    <row r="95" spans="34:35" ht="14.25">
      <c r="AH95" s="48" t="e">
        <f>+廃棄物事業経費（歳入）!#REF!</f>
        <v>#REF!</v>
      </c>
      <c r="AI95" s="2">
        <v>95</v>
      </c>
    </row>
    <row r="96" spans="34:35" ht="14.25">
      <c r="AH96" s="48" t="e">
        <f>+廃棄物事業経費（歳入）!#REF!</f>
        <v>#REF!</v>
      </c>
      <c r="AI96" s="2">
        <v>96</v>
      </c>
    </row>
    <row r="97" spans="34:35" ht="14.25">
      <c r="AH97" s="48" t="e">
        <f>+廃棄物事業経費（歳入）!#REF!</f>
        <v>#REF!</v>
      </c>
      <c r="AI97" s="2">
        <v>97</v>
      </c>
    </row>
    <row r="98" spans="34:35" ht="14.25">
      <c r="AH98" s="48" t="e">
        <f>+廃棄物事業経費（歳入）!#REF!</f>
        <v>#REF!</v>
      </c>
      <c r="AI98" s="2">
        <v>98</v>
      </c>
    </row>
    <row r="99" spans="34:35" ht="14.25">
      <c r="AH99" s="48" t="e">
        <f>+廃棄物事業経費（歳入）!#REF!</f>
        <v>#REF!</v>
      </c>
      <c r="AI99" s="2">
        <v>99</v>
      </c>
    </row>
    <row r="100" spans="34:35" ht="14.25">
      <c r="AH100" s="48" t="e">
        <f>+廃棄物事業経費（歳入）!#REF!</f>
        <v>#REF!</v>
      </c>
      <c r="AI100" s="2">
        <v>100</v>
      </c>
    </row>
    <row r="101" spans="34:35" ht="14.25">
      <c r="AH101" s="48" t="e">
        <f>+廃棄物事業経費（歳入）!#REF!</f>
        <v>#REF!</v>
      </c>
      <c r="AI101" s="2">
        <v>101</v>
      </c>
    </row>
    <row r="102" spans="34:35" ht="14.25">
      <c r="AH102" s="48" t="e">
        <f>+廃棄物事業経費（歳入）!#REF!</f>
        <v>#REF!</v>
      </c>
      <c r="AI102" s="2">
        <v>102</v>
      </c>
    </row>
    <row r="103" spans="34:35" ht="14.25">
      <c r="AH103" s="48" t="e">
        <f>+廃棄物事業経費（歳入）!#REF!</f>
        <v>#REF!</v>
      </c>
      <c r="AI103" s="2">
        <v>103</v>
      </c>
    </row>
    <row r="104" spans="34:35" ht="14.25">
      <c r="AH104" s="48" t="e">
        <f>+廃棄物事業経費（歳入）!#REF!</f>
        <v>#REF!</v>
      </c>
      <c r="AI104" s="2">
        <v>104</v>
      </c>
    </row>
    <row r="105" spans="34:35" ht="14.25">
      <c r="AH105" s="48" t="e">
        <f>+廃棄物事業経費（歳入）!#REF!</f>
        <v>#REF!</v>
      </c>
      <c r="AI105" s="2">
        <v>105</v>
      </c>
    </row>
    <row r="106" spans="34:35" ht="14.25">
      <c r="AH106" s="48" t="e">
        <f>+廃棄物事業経費（歳入）!#REF!</f>
        <v>#REF!</v>
      </c>
      <c r="AI106" s="2">
        <v>106</v>
      </c>
    </row>
    <row r="107" spans="34:35" ht="14.25">
      <c r="AH107" s="48" t="e">
        <f>+廃棄物事業経費（歳入）!#REF!</f>
        <v>#REF!</v>
      </c>
      <c r="AI107" s="2">
        <v>107</v>
      </c>
    </row>
    <row r="108" spans="34:35" ht="14.25">
      <c r="AH108" s="48" t="e">
        <f>+廃棄物事業経費（歳入）!#REF!</f>
        <v>#REF!</v>
      </c>
      <c r="AI108" s="2">
        <v>108</v>
      </c>
    </row>
    <row r="109" spans="34:35" ht="14.25">
      <c r="AH109" s="48" t="e">
        <f>+廃棄物事業経費（歳入）!#REF!</f>
        <v>#REF!</v>
      </c>
      <c r="AI109" s="2">
        <v>109</v>
      </c>
    </row>
    <row r="110" spans="34:35" ht="14.25">
      <c r="AH110" s="48" t="e">
        <f>+廃棄物事業経費（歳入）!#REF!</f>
        <v>#REF!</v>
      </c>
      <c r="AI110" s="2">
        <v>110</v>
      </c>
    </row>
    <row r="111" spans="34:35" ht="14.25">
      <c r="AH111" s="48" t="e">
        <f>+廃棄物事業経費（歳入）!#REF!</f>
        <v>#REF!</v>
      </c>
      <c r="AI111" s="2">
        <v>111</v>
      </c>
    </row>
    <row r="112" spans="34:35" ht="14.25">
      <c r="AH112" s="48" t="e">
        <f>+廃棄物事業経費（歳入）!#REF!</f>
        <v>#REF!</v>
      </c>
      <c r="AI112" s="2">
        <v>112</v>
      </c>
    </row>
    <row r="113" spans="34:35" ht="14.25">
      <c r="AH113" s="48" t="e">
        <f>+廃棄物事業経費（歳入）!#REF!</f>
        <v>#REF!</v>
      </c>
      <c r="AI113" s="2">
        <v>113</v>
      </c>
    </row>
    <row r="114" spans="34:35" ht="14.25">
      <c r="AH114" s="48" t="e">
        <f>+廃棄物事業経費（歳入）!#REF!</f>
        <v>#REF!</v>
      </c>
      <c r="AI114" s="2">
        <v>114</v>
      </c>
    </row>
    <row r="115" spans="34:35" ht="14.25">
      <c r="AH115" s="48" t="e">
        <f>+廃棄物事業経費（歳入）!#REF!</f>
        <v>#REF!</v>
      </c>
      <c r="AI115" s="2">
        <v>115</v>
      </c>
    </row>
    <row r="116" spans="34:35" ht="14.25">
      <c r="AH116" s="48" t="e">
        <f>+廃棄物事業経費（歳入）!#REF!</f>
        <v>#REF!</v>
      </c>
      <c r="AI116" s="2">
        <v>116</v>
      </c>
    </row>
    <row r="117" spans="34:35" ht="14.25">
      <c r="AH117" s="48" t="e">
        <f>+廃棄物事業経費（歳入）!#REF!</f>
        <v>#REF!</v>
      </c>
      <c r="AI117" s="2">
        <v>117</v>
      </c>
    </row>
    <row r="118" spans="34:35" ht="14.25">
      <c r="AH118" s="48" t="e">
        <f>+廃棄物事業経費（歳入）!#REF!</f>
        <v>#REF!</v>
      </c>
      <c r="AI118" s="2">
        <v>118</v>
      </c>
    </row>
    <row r="119" spans="34:35" ht="14.25">
      <c r="AH119" s="48" t="e">
        <f>+廃棄物事業経費（歳入）!#REF!</f>
        <v>#REF!</v>
      </c>
      <c r="AI119" s="2">
        <v>119</v>
      </c>
    </row>
    <row r="120" spans="34:35" ht="14.25">
      <c r="AH120" s="48" t="e">
        <f>+廃棄物事業経費（歳入）!#REF!</f>
        <v>#REF!</v>
      </c>
      <c r="AI120" s="2">
        <v>120</v>
      </c>
    </row>
    <row r="121" spans="34:35" ht="14.25">
      <c r="AH121" s="48" t="e">
        <f>+廃棄物事業経費（歳入）!#REF!</f>
        <v>#REF!</v>
      </c>
      <c r="AI121" s="2">
        <v>121</v>
      </c>
    </row>
    <row r="122" spans="34:35" ht="14.25">
      <c r="AH122" s="48" t="e">
        <f>+廃棄物事業経費（歳入）!#REF!</f>
        <v>#REF!</v>
      </c>
      <c r="AI122" s="2">
        <v>122</v>
      </c>
    </row>
    <row r="123" spans="34:35" ht="14.25">
      <c r="AH123" s="48" t="e">
        <f>+廃棄物事業経費（歳入）!#REF!</f>
        <v>#REF!</v>
      </c>
      <c r="AI123" s="2">
        <v>123</v>
      </c>
    </row>
    <row r="124" spans="34:35" ht="14.25">
      <c r="AH124" s="48" t="e">
        <f>+廃棄物事業経費（歳入）!#REF!</f>
        <v>#REF!</v>
      </c>
      <c r="AI124" s="2">
        <v>124</v>
      </c>
    </row>
    <row r="125" spans="34:35" ht="14.25">
      <c r="AH125" s="48" t="e">
        <f>+廃棄物事業経費（歳入）!#REF!</f>
        <v>#REF!</v>
      </c>
      <c r="AI125" s="2">
        <v>125</v>
      </c>
    </row>
    <row r="126" spans="34:35" ht="14.25">
      <c r="AH126" s="48" t="e">
        <f>+廃棄物事業経費（歳入）!#REF!</f>
        <v>#REF!</v>
      </c>
      <c r="AI126" s="2">
        <v>126</v>
      </c>
    </row>
    <row r="127" spans="34:35" ht="14.25">
      <c r="AH127" s="48" t="e">
        <f>+廃棄物事業経費（歳入）!#REF!</f>
        <v>#REF!</v>
      </c>
      <c r="AI127" s="2">
        <v>127</v>
      </c>
    </row>
    <row r="128" spans="34:35" ht="14.25">
      <c r="AH128" s="48" t="e">
        <f>+廃棄物事業経費（歳入）!#REF!</f>
        <v>#REF!</v>
      </c>
      <c r="AI128" s="2">
        <v>128</v>
      </c>
    </row>
    <row r="129" spans="34:35" ht="14.25">
      <c r="AH129" s="48" t="e">
        <f>+廃棄物事業経費（歳入）!#REF!</f>
        <v>#REF!</v>
      </c>
      <c r="AI129" s="2">
        <v>129</v>
      </c>
    </row>
    <row r="130" spans="34:35" ht="14.25">
      <c r="AH130" s="48" t="e">
        <f>+廃棄物事業経費（歳入）!#REF!</f>
        <v>#REF!</v>
      </c>
      <c r="AI130" s="2">
        <v>130</v>
      </c>
    </row>
    <row r="131" spans="34:35" ht="14.25">
      <c r="AH131" s="48" t="e">
        <f>+廃棄物事業経費（歳入）!#REF!</f>
        <v>#REF!</v>
      </c>
      <c r="AI131" s="2">
        <v>131</v>
      </c>
    </row>
    <row r="132" spans="34:35" ht="14.25">
      <c r="AH132" s="48" t="e">
        <f>+廃棄物事業経費（歳入）!#REF!</f>
        <v>#REF!</v>
      </c>
      <c r="AI132" s="2">
        <v>132</v>
      </c>
    </row>
    <row r="133" spans="34:35" ht="14.25">
      <c r="AH133" s="48" t="e">
        <f>+廃棄物事業経費（歳入）!#REF!</f>
        <v>#REF!</v>
      </c>
      <c r="AI133" s="2">
        <v>133</v>
      </c>
    </row>
    <row r="134" spans="34:35" ht="14.25">
      <c r="AH134" s="48" t="e">
        <f>+廃棄物事業経費（歳入）!#REF!</f>
        <v>#REF!</v>
      </c>
      <c r="AI134" s="2">
        <v>134</v>
      </c>
    </row>
    <row r="135" spans="34:35" ht="14.25">
      <c r="AH135" s="48" t="e">
        <f>+廃棄物事業経費（歳入）!#REF!</f>
        <v>#REF!</v>
      </c>
      <c r="AI135" s="2">
        <v>135</v>
      </c>
    </row>
    <row r="136" spans="34:35" ht="14.25">
      <c r="AH136" s="48" t="e">
        <f>+廃棄物事業経費（歳入）!#REF!</f>
        <v>#REF!</v>
      </c>
      <c r="AI136" s="2">
        <v>136</v>
      </c>
    </row>
    <row r="137" spans="34:35" ht="14.25">
      <c r="AH137" s="48" t="e">
        <f>+廃棄物事業経費（歳入）!#REF!</f>
        <v>#REF!</v>
      </c>
      <c r="AI137" s="2">
        <v>137</v>
      </c>
    </row>
    <row r="138" spans="34:35" ht="14.25">
      <c r="AH138" s="48" t="e">
        <f>+廃棄物事業経費（歳入）!#REF!</f>
        <v>#REF!</v>
      </c>
      <c r="AI138" s="2">
        <v>138</v>
      </c>
    </row>
    <row r="139" spans="34:35" ht="14.25">
      <c r="AH139" s="48" t="e">
        <f>+廃棄物事業経費（歳入）!#REF!</f>
        <v>#REF!</v>
      </c>
      <c r="AI139" s="2">
        <v>139</v>
      </c>
    </row>
    <row r="140" spans="34:35" ht="14.25">
      <c r="AH140" s="48" t="e">
        <f>+廃棄物事業経費（歳入）!#REF!</f>
        <v>#REF!</v>
      </c>
      <c r="AI140" s="2">
        <v>140</v>
      </c>
    </row>
    <row r="141" spans="34:35" ht="14.25">
      <c r="AH141" s="48" t="e">
        <f>+廃棄物事業経費（歳入）!#REF!</f>
        <v>#REF!</v>
      </c>
      <c r="AI141" s="2">
        <v>141</v>
      </c>
    </row>
    <row r="142" spans="34:35" ht="14.25">
      <c r="AH142" s="48" t="e">
        <f>+廃棄物事業経費（歳入）!#REF!</f>
        <v>#REF!</v>
      </c>
      <c r="AI142" s="2">
        <v>142</v>
      </c>
    </row>
    <row r="143" spans="34:35" ht="14.25">
      <c r="AH143" s="48" t="e">
        <f>+廃棄物事業経費（歳入）!#REF!</f>
        <v>#REF!</v>
      </c>
      <c r="AI143" s="2">
        <v>143</v>
      </c>
    </row>
    <row r="144" spans="34:35" ht="14.25">
      <c r="AH144" s="48" t="e">
        <f>+廃棄物事業経費（歳入）!#REF!</f>
        <v>#REF!</v>
      </c>
      <c r="AI144" s="2">
        <v>144</v>
      </c>
    </row>
    <row r="145" spans="34:35" ht="14.25">
      <c r="AH145" s="48" t="e">
        <f>+廃棄物事業経費（歳入）!#REF!</f>
        <v>#REF!</v>
      </c>
      <c r="AI145" s="2">
        <v>145</v>
      </c>
    </row>
    <row r="146" spans="34:35" ht="14.25">
      <c r="AH146" s="48" t="e">
        <f>+廃棄物事業経費（歳入）!#REF!</f>
        <v>#REF!</v>
      </c>
      <c r="AI146" s="2">
        <v>146</v>
      </c>
    </row>
    <row r="147" spans="34:35" ht="14.25">
      <c r="AH147" s="48" t="e">
        <f>+廃棄物事業経費（歳入）!#REF!</f>
        <v>#REF!</v>
      </c>
      <c r="AI147" s="2">
        <v>147</v>
      </c>
    </row>
    <row r="148" spans="34:35" ht="14.25">
      <c r="AH148" s="48" t="e">
        <f>+廃棄物事業経費（歳入）!#REF!</f>
        <v>#REF!</v>
      </c>
      <c r="AI148" s="2">
        <v>148</v>
      </c>
    </row>
    <row r="149" spans="34:35" ht="14.25">
      <c r="AH149" s="48" t="e">
        <f>+廃棄物事業経費（歳入）!#REF!</f>
        <v>#REF!</v>
      </c>
      <c r="AI149" s="2">
        <v>149</v>
      </c>
    </row>
    <row r="150" spans="34:35" ht="14.25">
      <c r="AH150" s="48" t="e">
        <f>+廃棄物事業経費（歳入）!#REF!</f>
        <v>#REF!</v>
      </c>
      <c r="AI150" s="2">
        <v>150</v>
      </c>
    </row>
    <row r="151" spans="34:35" ht="14.25">
      <c r="AH151" s="48" t="e">
        <f>+廃棄物事業経費（歳入）!#REF!</f>
        <v>#REF!</v>
      </c>
      <c r="AI151" s="2">
        <v>151</v>
      </c>
    </row>
    <row r="152" spans="34:35" ht="14.25">
      <c r="AH152" s="48" t="e">
        <f>+廃棄物事業経費（歳入）!#REF!</f>
        <v>#REF!</v>
      </c>
      <c r="AI152" s="2">
        <v>152</v>
      </c>
    </row>
    <row r="153" spans="34:35" ht="14.25">
      <c r="AH153" s="48" t="e">
        <f>+廃棄物事業経費（歳入）!#REF!</f>
        <v>#REF!</v>
      </c>
      <c r="AI153" s="2">
        <v>153</v>
      </c>
    </row>
    <row r="154" spans="34:35" ht="14.25">
      <c r="AH154" s="48" t="e">
        <f>+廃棄物事業経費（歳入）!#REF!</f>
        <v>#REF!</v>
      </c>
      <c r="AI154" s="2">
        <v>154</v>
      </c>
    </row>
    <row r="155" spans="34:35" ht="14.25">
      <c r="AH155" s="48" t="e">
        <f>+廃棄物事業経費（歳入）!#REF!</f>
        <v>#REF!</v>
      </c>
      <c r="AI155" s="2">
        <v>155</v>
      </c>
    </row>
    <row r="156" spans="34:35" ht="14.25">
      <c r="AH156" s="48" t="e">
        <f>+廃棄物事業経費（歳入）!#REF!</f>
        <v>#REF!</v>
      </c>
      <c r="AI156" s="2">
        <v>156</v>
      </c>
    </row>
    <row r="157" spans="34:35" ht="14.25">
      <c r="AH157" s="48" t="e">
        <f>+廃棄物事業経費（歳入）!#REF!</f>
        <v>#REF!</v>
      </c>
      <c r="AI157" s="2">
        <v>157</v>
      </c>
    </row>
    <row r="158" spans="34:35" ht="14.25">
      <c r="AH158" s="48" t="e">
        <f>+廃棄物事業経費（歳入）!#REF!</f>
        <v>#REF!</v>
      </c>
      <c r="AI158" s="2">
        <v>158</v>
      </c>
    </row>
    <row r="159" spans="34:35" ht="14.25">
      <c r="AH159" s="48" t="e">
        <f>+廃棄物事業経費（歳入）!#REF!</f>
        <v>#REF!</v>
      </c>
      <c r="AI159" s="2">
        <v>159</v>
      </c>
    </row>
    <row r="160" spans="34:35" ht="14.25">
      <c r="AH160" s="48" t="e">
        <f>+廃棄物事業経費（歳入）!#REF!</f>
        <v>#REF!</v>
      </c>
      <c r="AI160" s="2">
        <v>160</v>
      </c>
    </row>
    <row r="161" spans="34:35" ht="14.25">
      <c r="AH161" s="48" t="e">
        <f>+廃棄物事業経費（歳入）!#REF!</f>
        <v>#REF!</v>
      </c>
      <c r="AI161" s="2">
        <v>161</v>
      </c>
    </row>
    <row r="162" spans="34:35" ht="14.25">
      <c r="AH162" s="48" t="e">
        <f>+廃棄物事業経費（歳入）!#REF!</f>
        <v>#REF!</v>
      </c>
      <c r="AI162" s="2">
        <v>162</v>
      </c>
    </row>
    <row r="163" spans="34:35" ht="14.25">
      <c r="AH163" s="48" t="e">
        <f>+廃棄物事業経費（歳入）!#REF!</f>
        <v>#REF!</v>
      </c>
      <c r="AI163" s="2">
        <v>163</v>
      </c>
    </row>
    <row r="164" spans="34:35" ht="14.25">
      <c r="AH164" s="48" t="e">
        <f>+廃棄物事業経費（歳入）!#REF!</f>
        <v>#REF!</v>
      </c>
      <c r="AI164" s="2">
        <v>164</v>
      </c>
    </row>
    <row r="165" spans="34:35" ht="14.25">
      <c r="AH165" s="48" t="e">
        <f>+廃棄物事業経費（歳入）!#REF!</f>
        <v>#REF!</v>
      </c>
      <c r="AI165" s="2">
        <v>165</v>
      </c>
    </row>
    <row r="166" spans="34:35" ht="14.25">
      <c r="AH166" s="48" t="e">
        <f>+廃棄物事業経費（歳入）!#REF!</f>
        <v>#REF!</v>
      </c>
      <c r="AI166" s="2">
        <v>166</v>
      </c>
    </row>
    <row r="167" spans="34:35" ht="14.25">
      <c r="AH167" s="48" t="e">
        <f>+廃棄物事業経費（歳入）!#REF!</f>
        <v>#REF!</v>
      </c>
      <c r="AI167" s="2">
        <v>167</v>
      </c>
    </row>
    <row r="168" spans="34:35" ht="14.25">
      <c r="AH168" s="48" t="e">
        <f>+廃棄物事業経費（歳入）!#REF!</f>
        <v>#REF!</v>
      </c>
      <c r="AI168" s="2">
        <v>168</v>
      </c>
    </row>
    <row r="169" spans="34:35" ht="14.25">
      <c r="AH169" s="48" t="e">
        <f>+廃棄物事業経費（歳入）!#REF!</f>
        <v>#REF!</v>
      </c>
      <c r="AI169" s="2">
        <v>169</v>
      </c>
    </row>
    <row r="170" spans="34:35" ht="14.25">
      <c r="AH170" s="48" t="e">
        <f>+廃棄物事業経費（歳入）!#REF!</f>
        <v>#REF!</v>
      </c>
      <c r="AI170" s="2">
        <v>170</v>
      </c>
    </row>
    <row r="171" spans="34:35" ht="14.25">
      <c r="AH171" s="48" t="e">
        <f>+廃棄物事業経費（歳入）!#REF!</f>
        <v>#REF!</v>
      </c>
      <c r="AI171" s="2">
        <v>171</v>
      </c>
    </row>
    <row r="172" spans="34:35" ht="14.25">
      <c r="AH172" s="48" t="e">
        <f>+廃棄物事業経費（歳入）!#REF!</f>
        <v>#REF!</v>
      </c>
      <c r="AI172" s="2">
        <v>172</v>
      </c>
    </row>
    <row r="173" spans="34:35" ht="14.25">
      <c r="AH173" s="48" t="e">
        <f>+廃棄物事業経費（歳入）!#REF!</f>
        <v>#REF!</v>
      </c>
      <c r="AI173" s="2">
        <v>173</v>
      </c>
    </row>
    <row r="174" spans="34:35" ht="14.25">
      <c r="AH174" s="48" t="e">
        <f>+廃棄物事業経費（歳入）!#REF!</f>
        <v>#REF!</v>
      </c>
      <c r="AI174" s="2">
        <v>174</v>
      </c>
    </row>
    <row r="175" spans="34:35" ht="14.25">
      <c r="AH175" s="48" t="e">
        <f>+廃棄物事業経費（歳入）!#REF!</f>
        <v>#REF!</v>
      </c>
      <c r="AI175" s="2">
        <v>175</v>
      </c>
    </row>
    <row r="176" spans="34:35" ht="14.25">
      <c r="AH176" s="48" t="e">
        <f>+廃棄物事業経費（歳入）!#REF!</f>
        <v>#REF!</v>
      </c>
      <c r="AI176" s="2">
        <v>176</v>
      </c>
    </row>
    <row r="177" spans="34:35" ht="14.25">
      <c r="AH177" s="48" t="e">
        <f>+廃棄物事業経費（歳入）!#REF!</f>
        <v>#REF!</v>
      </c>
      <c r="AI177" s="2">
        <v>177</v>
      </c>
    </row>
    <row r="178" spans="34:35" ht="14.25">
      <c r="AH178" s="48" t="e">
        <f>+廃棄物事業経費（歳入）!#REF!</f>
        <v>#REF!</v>
      </c>
      <c r="AI178" s="2">
        <v>178</v>
      </c>
    </row>
    <row r="179" spans="34:35" ht="14.25">
      <c r="AH179" s="48" t="e">
        <f>+廃棄物事業経費（歳入）!#REF!</f>
        <v>#REF!</v>
      </c>
      <c r="AI179" s="2">
        <v>179</v>
      </c>
    </row>
    <row r="180" spans="34:35" ht="14.25">
      <c r="AH180" s="48" t="e">
        <f>+廃棄物事業経費（歳入）!#REF!</f>
        <v>#REF!</v>
      </c>
      <c r="AI180" s="2">
        <v>180</v>
      </c>
    </row>
    <row r="181" spans="34:35" ht="14.25">
      <c r="AH181" s="48" t="e">
        <f>+廃棄物事業経費（歳入）!#REF!</f>
        <v>#REF!</v>
      </c>
      <c r="AI181" s="2">
        <v>181</v>
      </c>
    </row>
    <row r="182" spans="34:35" ht="14.25">
      <c r="AH182" s="48" t="e">
        <f>+廃棄物事業経費（歳入）!#REF!</f>
        <v>#REF!</v>
      </c>
      <c r="AI182" s="2">
        <v>182</v>
      </c>
    </row>
    <row r="183" spans="34:35" ht="14.25">
      <c r="AH183" s="48" t="e">
        <f>+廃棄物事業経費（歳入）!#REF!</f>
        <v>#REF!</v>
      </c>
      <c r="AI183" s="2">
        <v>183</v>
      </c>
    </row>
    <row r="184" spans="34:35" ht="14.25">
      <c r="AH184" s="48" t="e">
        <f>+廃棄物事業経費（歳入）!#REF!</f>
        <v>#REF!</v>
      </c>
      <c r="AI184" s="2">
        <v>184</v>
      </c>
    </row>
    <row r="185" spans="34:35" ht="14.25">
      <c r="AH185" s="48" t="e">
        <f>+廃棄物事業経費（歳入）!#REF!</f>
        <v>#REF!</v>
      </c>
      <c r="AI185" s="2">
        <v>185</v>
      </c>
    </row>
    <row r="186" spans="34:35" ht="14.25">
      <c r="AH186" s="48" t="e">
        <f>+廃棄物事業経費（歳入）!#REF!</f>
        <v>#REF!</v>
      </c>
      <c r="AI186" s="2">
        <v>186</v>
      </c>
    </row>
    <row r="187" spans="34:35" ht="14.25">
      <c r="AH187" s="48" t="e">
        <f>+廃棄物事業経費（歳入）!#REF!</f>
        <v>#REF!</v>
      </c>
      <c r="AI187" s="2">
        <v>187</v>
      </c>
    </row>
    <row r="188" spans="34:35" ht="14.25">
      <c r="AH188" s="48" t="e">
        <f>+廃棄物事業経費（歳入）!#REF!</f>
        <v>#REF!</v>
      </c>
      <c r="AI188" s="2">
        <v>188</v>
      </c>
    </row>
    <row r="189" spans="34:35" ht="14.25">
      <c r="AH189" s="48" t="e">
        <f>+廃棄物事業経費（歳入）!#REF!</f>
        <v>#REF!</v>
      </c>
      <c r="AI189" s="2">
        <v>189</v>
      </c>
    </row>
    <row r="190" spans="34:35" ht="14.25">
      <c r="AH190" s="48" t="e">
        <f>+廃棄物事業経費（歳入）!#REF!</f>
        <v>#REF!</v>
      </c>
      <c r="AI190" s="2">
        <v>190</v>
      </c>
    </row>
    <row r="191" spans="34:35" ht="14.25">
      <c r="AH191" s="48" t="e">
        <f>+廃棄物事業経費（歳入）!#REF!</f>
        <v>#REF!</v>
      </c>
      <c r="AI191" s="2">
        <v>191</v>
      </c>
    </row>
    <row r="192" spans="34:35" ht="14.25">
      <c r="AH192" s="48" t="e">
        <f>+廃棄物事業経費（歳入）!#REF!</f>
        <v>#REF!</v>
      </c>
      <c r="AI192" s="2">
        <v>192</v>
      </c>
    </row>
    <row r="193" spans="34:35" ht="14.25">
      <c r="AH193" s="48" t="e">
        <f>+廃棄物事業経費（歳入）!#REF!</f>
        <v>#REF!</v>
      </c>
      <c r="AI193" s="2">
        <v>193</v>
      </c>
    </row>
    <row r="194" spans="34:35" ht="14.25">
      <c r="AH194" s="48" t="e">
        <f>+廃棄物事業経費（歳入）!#REF!</f>
        <v>#REF!</v>
      </c>
      <c r="AI194" s="2">
        <v>194</v>
      </c>
    </row>
    <row r="195" spans="34:35" ht="14.25">
      <c r="AH195" s="48" t="e">
        <f>+廃棄物事業経費（歳入）!#REF!</f>
        <v>#REF!</v>
      </c>
      <c r="AI195" s="2">
        <v>195</v>
      </c>
    </row>
    <row r="196" spans="34:35" ht="14.25">
      <c r="AH196" s="48" t="e">
        <f>+廃棄物事業経費（歳入）!#REF!</f>
        <v>#REF!</v>
      </c>
      <c r="AI196" s="2">
        <v>196</v>
      </c>
    </row>
    <row r="197" spans="34:35" ht="14.25">
      <c r="AH197" s="48" t="e">
        <f>+廃棄物事業経費（歳入）!#REF!</f>
        <v>#REF!</v>
      </c>
      <c r="AI197" s="2">
        <v>197</v>
      </c>
    </row>
    <row r="198" spans="34:35" ht="14.25">
      <c r="AH198" s="48" t="e">
        <f>+廃棄物事業経費（歳入）!#REF!</f>
        <v>#REF!</v>
      </c>
      <c r="AI198" s="2">
        <v>198</v>
      </c>
    </row>
    <row r="199" spans="34:35" ht="14.25">
      <c r="AH199" s="48" t="e">
        <f>+廃棄物事業経費（歳入）!#REF!</f>
        <v>#REF!</v>
      </c>
      <c r="AI199" s="2">
        <v>199</v>
      </c>
    </row>
    <row r="200" spans="34:35" ht="14.25">
      <c r="AH200" s="48" t="e">
        <f>+廃棄物事業経費（歳入）!#REF!</f>
        <v>#REF!</v>
      </c>
      <c r="AI200" s="2">
        <v>200</v>
      </c>
    </row>
    <row r="201" spans="34:35" ht="14.25">
      <c r="AH201" s="48" t="e">
        <f>+廃棄物事業経費（歳入）!#REF!</f>
        <v>#REF!</v>
      </c>
      <c r="AI201" s="2">
        <v>201</v>
      </c>
    </row>
    <row r="202" spans="34:35" ht="14.25">
      <c r="AH202" s="48" t="e">
        <f>+廃棄物事業経費（歳入）!#REF!</f>
        <v>#REF!</v>
      </c>
      <c r="AI202" s="2">
        <v>202</v>
      </c>
    </row>
    <row r="203" spans="34:35" ht="14.25">
      <c r="AH203" s="48" t="e">
        <f>+廃棄物事業経費（歳入）!#REF!</f>
        <v>#REF!</v>
      </c>
      <c r="AI203" s="2">
        <v>203</v>
      </c>
    </row>
    <row r="204" spans="34:35" ht="14.25">
      <c r="AH204" s="48" t="e">
        <f>+廃棄物事業経費（歳入）!#REF!</f>
        <v>#REF!</v>
      </c>
      <c r="AI204" s="2">
        <v>204</v>
      </c>
    </row>
    <row r="205" spans="34:35" ht="14.25">
      <c r="AH205" s="48" t="e">
        <f>+廃棄物事業経費（歳入）!#REF!</f>
        <v>#REF!</v>
      </c>
      <c r="AI205" s="2">
        <v>205</v>
      </c>
    </row>
    <row r="206" spans="34:35" ht="14.25">
      <c r="AH206" s="48" t="e">
        <f>+廃棄物事業経費（歳入）!#REF!</f>
        <v>#REF!</v>
      </c>
      <c r="AI206" s="2">
        <v>206</v>
      </c>
    </row>
    <row r="207" spans="34:35" ht="14.25">
      <c r="AH207" s="48" t="e">
        <f>+廃棄物事業経費（歳入）!#REF!</f>
        <v>#REF!</v>
      </c>
      <c r="AI207" s="2">
        <v>207</v>
      </c>
    </row>
    <row r="208" spans="34:35" ht="14.25">
      <c r="AH208" s="48" t="e">
        <f>+廃棄物事業経費（歳入）!#REF!</f>
        <v>#REF!</v>
      </c>
      <c r="AI208" s="2">
        <v>208</v>
      </c>
    </row>
    <row r="209" spans="34:35" ht="14.25">
      <c r="AH209" s="48" t="e">
        <f>+廃棄物事業経費（歳入）!#REF!</f>
        <v>#REF!</v>
      </c>
      <c r="AI209" s="2">
        <v>209</v>
      </c>
    </row>
    <row r="210" spans="34:35" ht="14.25">
      <c r="AH210" s="48" t="e">
        <f>+廃棄物事業経費（歳入）!#REF!</f>
        <v>#REF!</v>
      </c>
      <c r="AI210" s="2">
        <v>210</v>
      </c>
    </row>
    <row r="211" spans="34:35" ht="14.25">
      <c r="AH211" s="48" t="e">
        <f>+廃棄物事業経費（歳入）!#REF!</f>
        <v>#REF!</v>
      </c>
      <c r="AI211" s="2">
        <v>211</v>
      </c>
    </row>
    <row r="212" spans="34:35" ht="14.25">
      <c r="AH212" s="48" t="e">
        <f>+廃棄物事業経費（歳入）!#REF!</f>
        <v>#REF!</v>
      </c>
      <c r="AI212" s="2">
        <v>212</v>
      </c>
    </row>
    <row r="213" spans="34:35" ht="14.25">
      <c r="AH213" s="48" t="e">
        <f>+廃棄物事業経費（歳入）!#REF!</f>
        <v>#REF!</v>
      </c>
      <c r="AI213" s="2">
        <v>213</v>
      </c>
    </row>
    <row r="214" spans="34:35" ht="14.25">
      <c r="AH214" s="48" t="e">
        <f>+廃棄物事業経費（歳入）!#REF!</f>
        <v>#REF!</v>
      </c>
      <c r="AI214" s="2">
        <v>214</v>
      </c>
    </row>
    <row r="215" spans="34:35" ht="14.25">
      <c r="AH215" s="48" t="e">
        <f>+廃棄物事業経費（歳入）!#REF!</f>
        <v>#REF!</v>
      </c>
      <c r="AI215" s="2">
        <v>215</v>
      </c>
    </row>
    <row r="216" spans="34:35" ht="14.25">
      <c r="AH216" s="48" t="e">
        <f>+廃棄物事業経費（歳入）!#REF!</f>
        <v>#REF!</v>
      </c>
      <c r="AI216" s="2">
        <v>216</v>
      </c>
    </row>
    <row r="217" spans="34:35" ht="14.25">
      <c r="AH217" s="48" t="e">
        <f>+廃棄物事業経費（歳入）!#REF!</f>
        <v>#REF!</v>
      </c>
      <c r="AI217" s="2">
        <v>217</v>
      </c>
    </row>
    <row r="218" spans="34:35" ht="14.25">
      <c r="AH218" s="48" t="e">
        <f>+廃棄物事業経費（歳入）!#REF!</f>
        <v>#REF!</v>
      </c>
      <c r="AI218" s="2">
        <v>218</v>
      </c>
    </row>
    <row r="219" spans="34:35" ht="14.25">
      <c r="AH219" s="48" t="e">
        <f>+廃棄物事業経費（歳入）!#REF!</f>
        <v>#REF!</v>
      </c>
      <c r="AI219" s="2">
        <v>219</v>
      </c>
    </row>
    <row r="220" spans="34:35" ht="14.25">
      <c r="AH220" s="48" t="e">
        <f>+廃棄物事業経費（歳入）!#REF!</f>
        <v>#REF!</v>
      </c>
      <c r="AI220" s="2">
        <v>220</v>
      </c>
    </row>
    <row r="221" spans="34:35" ht="14.25">
      <c r="AH221" s="48" t="e">
        <f>+廃棄物事業経費（歳入）!#REF!</f>
        <v>#REF!</v>
      </c>
      <c r="AI221" s="2">
        <v>221</v>
      </c>
    </row>
    <row r="222" spans="34:35" ht="14.25">
      <c r="AH222" s="48" t="e">
        <f>+廃棄物事業経費（歳入）!#REF!</f>
        <v>#REF!</v>
      </c>
      <c r="AI222" s="2">
        <v>222</v>
      </c>
    </row>
    <row r="223" spans="34:35" ht="14.25">
      <c r="AH223" s="48" t="e">
        <f>+廃棄物事業経費（歳入）!#REF!</f>
        <v>#REF!</v>
      </c>
      <c r="AI223" s="2">
        <v>223</v>
      </c>
    </row>
    <row r="224" spans="34:35" ht="14.25">
      <c r="AH224" s="48" t="e">
        <f>+廃棄物事業経費（歳入）!#REF!</f>
        <v>#REF!</v>
      </c>
      <c r="AI224" s="2">
        <v>224</v>
      </c>
    </row>
    <row r="225" spans="34:35" ht="14.25">
      <c r="AH225" s="48" t="e">
        <f>+廃棄物事業経費（歳入）!#REF!</f>
        <v>#REF!</v>
      </c>
      <c r="AI225" s="2">
        <v>225</v>
      </c>
    </row>
    <row r="226" spans="34:35" ht="14.25">
      <c r="AH226" s="48" t="e">
        <f>+廃棄物事業経費（歳入）!#REF!</f>
        <v>#REF!</v>
      </c>
      <c r="AI226" s="2">
        <v>226</v>
      </c>
    </row>
    <row r="227" spans="34:35" ht="14.25">
      <c r="AH227" s="48" t="e">
        <f>+廃棄物事業経費（歳入）!#REF!</f>
        <v>#REF!</v>
      </c>
      <c r="AI227" s="2">
        <v>227</v>
      </c>
    </row>
    <row r="228" spans="34:35" ht="14.25">
      <c r="AH228" s="48" t="e">
        <f>+廃棄物事業経費（歳入）!#REF!</f>
        <v>#REF!</v>
      </c>
      <c r="AI228" s="2">
        <v>228</v>
      </c>
    </row>
    <row r="229" spans="34:35" ht="14.25">
      <c r="AH229" s="48" t="e">
        <f>+廃棄物事業経費（歳入）!#REF!</f>
        <v>#REF!</v>
      </c>
      <c r="AI229" s="2">
        <v>229</v>
      </c>
    </row>
    <row r="230" spans="34:35" ht="14.25">
      <c r="AH230" s="48" t="e">
        <f>+廃棄物事業経費（歳入）!#REF!</f>
        <v>#REF!</v>
      </c>
      <c r="AI230" s="2">
        <v>230</v>
      </c>
    </row>
    <row r="231" spans="34:35" ht="14.25">
      <c r="AH231" s="48" t="e">
        <f>+廃棄物事業経費（歳入）!#REF!</f>
        <v>#REF!</v>
      </c>
      <c r="AI231" s="2">
        <v>231</v>
      </c>
    </row>
    <row r="232" spans="34:35" ht="14.25">
      <c r="AH232" s="48" t="e">
        <f>+廃棄物事業経費（歳入）!#REF!</f>
        <v>#REF!</v>
      </c>
      <c r="AI232" s="2">
        <v>232</v>
      </c>
    </row>
    <row r="233" spans="34:35" ht="14.25">
      <c r="AH233" s="48" t="str">
        <f>+'廃棄物事業経費（歳入）'!B8</f>
        <v>23100</v>
      </c>
      <c r="AI233" s="2">
        <v>233</v>
      </c>
    </row>
    <row r="234" spans="34:35" ht="14.25">
      <c r="AH234" s="48" t="str">
        <f>+'廃棄物事業経費（歳入）'!B9</f>
        <v>23201</v>
      </c>
      <c r="AI234" s="2">
        <v>234</v>
      </c>
    </row>
    <row r="235" spans="34:35" ht="14.25">
      <c r="AH235" s="48" t="str">
        <f>+'廃棄物事業経費（歳入）'!B10</f>
        <v>23202</v>
      </c>
      <c r="AI235" s="2">
        <v>235</v>
      </c>
    </row>
    <row r="236" spans="34:35" ht="14.25">
      <c r="AH236" s="48" t="str">
        <f>+'廃棄物事業経費（歳入）'!B11</f>
        <v>23203</v>
      </c>
      <c r="AI236" s="2">
        <v>236</v>
      </c>
    </row>
    <row r="237" spans="34:35" ht="14.25">
      <c r="AH237" s="48" t="str">
        <f>+'廃棄物事業経費（歳入）'!B12</f>
        <v>23204</v>
      </c>
      <c r="AI237" s="2">
        <v>237</v>
      </c>
    </row>
    <row r="238" spans="34:35" ht="14.25">
      <c r="AH238" s="48" t="str">
        <f>+'廃棄物事業経費（歳入）'!B13</f>
        <v>23205</v>
      </c>
      <c r="AI238" s="2">
        <v>238</v>
      </c>
    </row>
    <row r="239" spans="34:35" ht="14.25">
      <c r="AH239" s="48" t="str">
        <f>+'廃棄物事業経費（歳入）'!B14</f>
        <v>23206</v>
      </c>
      <c r="AI239" s="2">
        <v>239</v>
      </c>
    </row>
    <row r="240" spans="34:35" ht="14.25">
      <c r="AH240" s="48" t="str">
        <f>+'廃棄物事業経費（歳入）'!B15</f>
        <v>23207</v>
      </c>
      <c r="AI240" s="2">
        <v>240</v>
      </c>
    </row>
    <row r="241" spans="34:35" ht="14.25">
      <c r="AH241" s="48" t="str">
        <f>+'廃棄物事業経費（歳入）'!B16</f>
        <v>23208</v>
      </c>
      <c r="AI241" s="2">
        <v>241</v>
      </c>
    </row>
    <row r="242" spans="34:35" ht="14.25">
      <c r="AH242" s="48" t="str">
        <f>+'廃棄物事業経費（歳入）'!B17</f>
        <v>23209</v>
      </c>
      <c r="AI242" s="2">
        <v>242</v>
      </c>
    </row>
    <row r="243" spans="34:35" ht="14.25">
      <c r="AH243" s="48" t="str">
        <f>+'廃棄物事業経費（歳入）'!B18</f>
        <v>23210</v>
      </c>
      <c r="AI243" s="2">
        <v>243</v>
      </c>
    </row>
    <row r="244" spans="34:35" ht="14.25">
      <c r="AH244" s="48" t="str">
        <f>+'廃棄物事業経費（歳入）'!B19</f>
        <v>23211</v>
      </c>
      <c r="AI244" s="2">
        <v>244</v>
      </c>
    </row>
    <row r="245" spans="34:35" ht="14.25">
      <c r="AH245" s="48" t="str">
        <f>+'廃棄物事業経費（歳入）'!B20</f>
        <v>23212</v>
      </c>
      <c r="AI245" s="2">
        <v>245</v>
      </c>
    </row>
    <row r="246" spans="34:35" ht="14.25">
      <c r="AH246" s="48" t="str">
        <f>+'廃棄物事業経費（歳入）'!B21</f>
        <v>23213</v>
      </c>
      <c r="AI246" s="2">
        <v>246</v>
      </c>
    </row>
    <row r="247" spans="34:35" ht="14.25">
      <c r="AH247" s="48" t="str">
        <f>+'廃棄物事業経費（歳入）'!B22</f>
        <v>23214</v>
      </c>
      <c r="AI247" s="2">
        <v>247</v>
      </c>
    </row>
    <row r="248" spans="34:35" ht="14.25">
      <c r="AH248" s="48" t="str">
        <f>+'廃棄物事業経費（歳入）'!B23</f>
        <v>23215</v>
      </c>
      <c r="AI248" s="2">
        <v>248</v>
      </c>
    </row>
    <row r="249" spans="34:35" ht="14.25">
      <c r="AH249" s="48" t="str">
        <f>+'廃棄物事業経費（歳入）'!B24</f>
        <v>23216</v>
      </c>
      <c r="AI249" s="2">
        <v>249</v>
      </c>
    </row>
    <row r="250" spans="34:35" ht="14.25">
      <c r="AH250" s="48" t="str">
        <f>+'廃棄物事業経費（歳入）'!B25</f>
        <v>23217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2015-10-13T05:25:08Z</cp:lastPrinted>
  <dcterms:created xsi:type="dcterms:W3CDTF">2008-01-24T06:28:57Z</dcterms:created>
  <dcterms:modified xsi:type="dcterms:W3CDTF">2017-02-14T11:59:59Z</dcterms:modified>
  <cp:category/>
  <cp:version/>
  <cp:contentType/>
  <cp:contentStatus/>
</cp:coreProperties>
</file>