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'し尿処理状況'!$A$7:$BC$48</definedName>
    <definedName name="_xlnm.Print_Area" localSheetId="0">'水洗化人口等'!$A$7:$Z$48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<sst xmlns="http://schemas.openxmlformats.org/spreadsheetml/2006/main" count="815" uniqueCount="346">
  <si>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</si>
  <si>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</si>
  <si>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</si>
  <si>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</si>
  <si>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</si>
  <si>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</si>
  <si>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</si>
  <si>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</si>
  <si>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</si>
  <si>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</si>
  <si>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</si>
  <si>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</si>
  <si>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</si>
  <si>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</si>
  <si>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</si>
  <si>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</si>
  <si>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</si>
  <si>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</si>
  <si>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</si>
  <si>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</si>
  <si>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</si>
  <si>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</si>
  <si>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</si>
  <si>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</si>
  <si>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</si>
  <si>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</si>
  <si>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</si>
  <si>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</si>
  <si>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</si>
  <si>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</si>
  <si>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</si>
  <si>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</si>
  <si>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</si>
  <si>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</si>
  <si>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</si>
  <si>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</si>
  <si>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</si>
  <si>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</si>
  <si>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</si>
  <si>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</si>
  <si>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</si>
  <si>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</si>
  <si>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</si>
  <si>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</si>
  <si>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</si>
  <si>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</si>
  <si>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</si>
  <si>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</si>
  <si>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</si>
  <si>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</si>
  <si>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</si>
  <si>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</si>
  <si>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</si>
  <si>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</si>
  <si>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</si>
  <si>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</si>
  <si>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</si>
  <si>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</si>
  <si>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</si>
  <si>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</si>
  <si>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</si>
  <si>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</si>
  <si>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</si>
  <si>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</si>
  <si>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</si>
  <si>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</si>
  <si>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</si>
  <si>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</si>
  <si>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</si>
  <si>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</si>
  <si>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</si>
  <si>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</si>
  <si>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</si>
  <si>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</si>
  <si>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</si>
  <si>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</si>
  <si>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</si>
  <si>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</si>
  <si>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</si>
  <si>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</si>
  <si>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</si>
  <si>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</si>
  <si>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</si>
  <si>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</si>
  <si>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</si>
  <si>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</si>
  <si>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</si>
  <si>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</si>
  <si>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</si>
  <si>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</si>
  <si>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</si>
  <si>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</si>
  <si>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</si>
  <si>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</si>
  <si>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</si>
  <si>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</si>
  <si>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</si>
  <si>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</si>
  <si>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</si>
  <si>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</si>
  <si>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</si>
  <si>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</si>
  <si>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</si>
  <si>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</si>
  <si>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</si>
  <si>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</si>
  <si>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</si>
  <si>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</si>
  <si>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</si>
  <si>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</si>
  <si>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</si>
  <si>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沖縄県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</si>
  <si>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</si>
  <si>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</si>
  <si>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</si>
  <si>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</si>
  <si>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</si>
  <si>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</si>
  <si>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</si>
  <si>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</si>
  <si>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</si>
  <si>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</si>
  <si>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</si>
  <si>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</si>
  <si>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</si>
  <si>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</si>
  <si>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</si>
  <si>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</si>
  <si>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</si>
  <si>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</si>
  <si>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</si>
  <si>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</si>
  <si>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</si>
  <si>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</si>
  <si>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</si>
  <si>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</si>
  <si>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</si>
  <si>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</si>
  <si>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</si>
  <si>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</si>
  <si>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</si>
  <si>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</si>
  <si>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</si>
  <si>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</si>
  <si>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</si>
  <si>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</si>
  <si>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</si>
  <si>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</si>
  <si>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</si>
  <si>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</si>
  <si>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</si>
  <si>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</si>
  <si>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</si>
  <si>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</si>
  <si>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</si>
  <si>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</si>
  <si>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</si>
  <si>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</si>
  <si>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</si>
  <si>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</si>
  <si>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</si>
  <si>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</si>
  <si>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</si>
  <si>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</si>
  <si>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</si>
  <si>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</si>
  <si>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</si>
  <si>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</si>
  <si>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</si>
  <si>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</si>
  <si>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</si>
  <si>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</si>
  <si>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</si>
  <si>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</si>
  <si>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</si>
  <si>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</si>
  <si>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</si>
  <si>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</si>
  <si>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</si>
  <si>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</si>
  <si>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</si>
  <si>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</si>
  <si>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</si>
  <si>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</si>
  <si>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</si>
  <si>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</si>
  <si>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</si>
  <si>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</si>
  <si>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</si>
  <si>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</si>
  <si>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</si>
  <si>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</si>
  <si>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</si>
  <si>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</si>
  <si>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</si>
  <si>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入力→</t>
  </si>
  <si>
    <t>:市区町村コード(都道府県計は、01000～47000の何れか）</t>
  </si>
  <si>
    <t>合計 し尿処理（平成２４年度実績）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</si>
  <si>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</si>
  <si>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</si>
  <si>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</si>
  <si>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</si>
  <si>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</si>
  <si>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</si>
  <si>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</si>
  <si>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</si>
  <si>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</si>
  <si>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</si>
  <si>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</si>
  <si>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</si>
  <si>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</si>
  <si>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</si>
  <si>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</si>
  <si>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</si>
  <si>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</si>
  <si>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</si>
  <si>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</si>
  <si>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</si>
  <si>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</si>
  <si>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</si>
  <si>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</si>
  <si>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</si>
  <si>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</si>
  <si>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</si>
  <si>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</si>
  <si>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</si>
  <si>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</si>
  <si>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</si>
  <si>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</si>
  <si>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</si>
  <si>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</si>
  <si>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</si>
  <si>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</si>
  <si>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</si>
  <si>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</si>
  <si>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</si>
  <si>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</si>
  <si>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</si>
  <si>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</si>
  <si>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</si>
  <si>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</si>
  <si>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</si>
  <si>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</si>
  <si>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</si>
  <si>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</si>
  <si>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</si>
  <si>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</si>
  <si>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</si>
  <si>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</si>
  <si>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</si>
  <si>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</si>
  <si>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</si>
  <si>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</si>
  <si>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</si>
  <si>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</si>
  <si>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</si>
  <si>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</si>
  <si>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</si>
  <si>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</si>
  <si>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</si>
  <si>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</si>
  <si>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</si>
  <si>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</si>
  <si>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</si>
  <si>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</si>
  <si>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</si>
  <si>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</si>
  <si>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</si>
  <si>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</si>
  <si>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</si>
  <si>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</si>
  <si>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</si>
  <si>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</si>
  <si>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</si>
  <si>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</si>
  <si>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</si>
  <si>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</si>
  <si>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</si>
  <si>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</si>
  <si>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</si>
  <si>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</si>
  <si>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</si>
  <si>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</si>
  <si>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</si>
  <si>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</si>
  <si>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</si>
  <si>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</si>
  <si>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</si>
  <si>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</si>
  <si>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</si>
  <si>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</si>
  <si>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</si>
  <si>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</si>
  <si>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</si>
  <si>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</si>
  <si>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</si>
  <si>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</si>
  <si>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</si>
  <si>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</si>
  <si>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</si>
  <si>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</si>
  <si>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</si>
  <si>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</si>
  <si>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</si>
  <si>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</si>
  <si>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</si>
  <si>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</si>
  <si>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</si>
  <si>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</si>
  <si>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</si>
  <si>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</si>
  <si>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</si>
  <si>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</si>
  <si>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</si>
  <si>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</si>
  <si>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</si>
  <si>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</si>
  <si>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</si>
  <si>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</si>
  <si>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</si>
  <si>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</si>
  <si>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</si>
  <si>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</si>
  <si>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</si>
  <si>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</si>
  <si>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</si>
  <si>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</si>
  <si>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</si>
  <si>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</si>
  <si>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</si>
  <si>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</si>
  <si>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</si>
  <si>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</si>
  <si>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</si>
  <si>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</si>
  <si>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</si>
  <si>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</si>
  <si>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</si>
  <si>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</si>
  <si>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</si>
  <si>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</si>
  <si>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</si>
  <si>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</si>
  <si>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</si>
  <si>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</si>
  <si>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47000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</si>
</sst>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2" customWidth="1"/>
    <col min="2" max="2" width="8.69921875" style="113" customWidth="1"/>
    <col min="3" max="3" width="12.59765625" style="112" customWidth="1"/>
    <col min="4" max="5" width="11.69921875" style="114" customWidth="1"/>
    <col min="6" max="6" width="11.69921875" style="115" customWidth="1"/>
    <col min="7" max="9" width="11.69921875" style="114" customWidth="1"/>
    <col min="10" max="10" width="11.69921875" style="115" customWidth="1"/>
    <col min="11" max="11" width="11.69921875" style="114" customWidth="1"/>
    <col min="12" max="12" width="11.69921875" style="116" customWidth="1"/>
    <col min="13" max="13" width="11.69921875" style="114" customWidth="1"/>
    <col min="14" max="14" width="11.69921875" style="116" customWidth="1"/>
    <col min="15" max="16" width="11.69921875" style="114" customWidth="1"/>
    <col min="17" max="17" width="11.69921875" style="116" customWidth="1"/>
    <col min="18" max="18" width="11.69921875" style="114" customWidth="1"/>
    <col min="19" max="22" width="8.59765625" style="117" customWidth="1"/>
    <col min="23" max="16384" width="9" style="117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30" t="s">
        <v>48</v>
      </c>
      <c r="B2" s="137" t="s">
        <v>49</v>
      </c>
      <c r="C2" s="137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24" t="s">
        <v>53</v>
      </c>
      <c r="T2" s="125"/>
      <c r="U2" s="125"/>
      <c r="V2" s="126"/>
      <c r="W2" s="124" t="s">
        <v>54</v>
      </c>
      <c r="X2" s="125"/>
      <c r="Y2" s="125"/>
      <c r="Z2" s="126"/>
    </row>
    <row r="3" spans="1:26" s="53" customFormat="1" ht="18.75" customHeight="1">
      <c r="A3" s="135"/>
      <c r="B3" s="135"/>
      <c r="C3" s="138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27"/>
      <c r="T3" s="128"/>
      <c r="U3" s="128"/>
      <c r="V3" s="129"/>
      <c r="W3" s="127"/>
      <c r="X3" s="128"/>
      <c r="Y3" s="128"/>
      <c r="Z3" s="129"/>
    </row>
    <row r="4" spans="1:26" s="53" customFormat="1" ht="26.25" customHeight="1">
      <c r="A4" s="135"/>
      <c r="B4" s="135"/>
      <c r="C4" s="138"/>
      <c r="D4" s="81"/>
      <c r="E4" s="132" t="s">
        <v>55</v>
      </c>
      <c r="F4" s="130" t="s">
        <v>58</v>
      </c>
      <c r="G4" s="130" t="s">
        <v>59</v>
      </c>
      <c r="H4" s="130" t="s">
        <v>60</v>
      </c>
      <c r="I4" s="132" t="s">
        <v>55</v>
      </c>
      <c r="J4" s="130" t="s">
        <v>61</v>
      </c>
      <c r="K4" s="130" t="s">
        <v>62</v>
      </c>
      <c r="L4" s="130" t="s">
        <v>63</v>
      </c>
      <c r="M4" s="130" t="s">
        <v>64</v>
      </c>
      <c r="N4" s="130" t="s">
        <v>65</v>
      </c>
      <c r="O4" s="134" t="s">
        <v>66</v>
      </c>
      <c r="P4" s="83"/>
      <c r="Q4" s="130" t="s">
        <v>67</v>
      </c>
      <c r="R4" s="84"/>
      <c r="S4" s="130" t="s">
        <v>68</v>
      </c>
      <c r="T4" s="130" t="s">
        <v>69</v>
      </c>
      <c r="U4" s="130" t="s">
        <v>70</v>
      </c>
      <c r="V4" s="130" t="s">
        <v>71</v>
      </c>
      <c r="W4" s="130" t="s">
        <v>68</v>
      </c>
      <c r="X4" s="130" t="s">
        <v>69</v>
      </c>
      <c r="Y4" s="130" t="s">
        <v>70</v>
      </c>
      <c r="Z4" s="130" t="s">
        <v>71</v>
      </c>
    </row>
    <row r="5" spans="1:26" s="53" customFormat="1" ht="23.25" customHeight="1">
      <c r="A5" s="135"/>
      <c r="B5" s="135"/>
      <c r="C5" s="138"/>
      <c r="D5" s="81"/>
      <c r="E5" s="132"/>
      <c r="F5" s="131"/>
      <c r="G5" s="131"/>
      <c r="H5" s="131"/>
      <c r="I5" s="132"/>
      <c r="J5" s="131"/>
      <c r="K5" s="131"/>
      <c r="L5" s="131"/>
      <c r="M5" s="131"/>
      <c r="N5" s="131"/>
      <c r="O5" s="131"/>
      <c r="P5" s="85" t="s">
        <v>72</v>
      </c>
      <c r="Q5" s="131"/>
      <c r="R5" s="86"/>
      <c r="S5" s="131"/>
      <c r="T5" s="131"/>
      <c r="U5" s="133"/>
      <c r="V5" s="133"/>
      <c r="W5" s="131"/>
      <c r="X5" s="131"/>
      <c r="Y5" s="133"/>
      <c r="Z5" s="133"/>
    </row>
    <row r="6" spans="1:26" s="87" customFormat="1" ht="18" customHeight="1">
      <c r="A6" s="136"/>
      <c r="B6" s="136"/>
      <c r="C6" s="139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111</v>
      </c>
      <c r="B7" s="93" t="s">
        <v>112</v>
      </c>
      <c r="C7" s="93" t="s">
        <v>55</v>
      </c>
      <c r="D7" s="94">
        <f>SUM(D8:D48)</f>
        <v>1436911</v>
      </c>
      <c r="E7" s="94">
        <f>SUM(E8:E48)</f>
        <v>83875</v>
      </c>
      <c r="F7" s="107">
        <f>IF(D7&gt;0,E7/D7*100,"-")</f>
        <v>5.8371743274287695</v>
      </c>
      <c r="G7" s="94">
        <f>SUM(G8:G48)</f>
        <v>83785</v>
      </c>
      <c r="H7" s="94">
        <f>SUM(H8:H48)</f>
        <v>90</v>
      </c>
      <c r="I7" s="94">
        <f>SUM(I8:I48)</f>
        <v>1353036</v>
      </c>
      <c r="J7" s="107">
        <f>IF($D7&gt;0,I7/$D7*100,"-")</f>
        <v>94.16282567257123</v>
      </c>
      <c r="K7" s="94">
        <f>SUM(K8:K48)</f>
        <v>858104</v>
      </c>
      <c r="L7" s="107">
        <f>IF($D7&gt;0,K7/$D7*100,"-")</f>
        <v>59.718660376321154</v>
      </c>
      <c r="M7" s="94">
        <f>SUM(M8:M48)</f>
        <v>0</v>
      </c>
      <c r="N7" s="107">
        <f>IF($D7&gt;0,M7/$D7*100,"-")</f>
        <v>0</v>
      </c>
      <c r="O7" s="94">
        <f>SUM(O8:O48)</f>
        <v>494932</v>
      </c>
      <c r="P7" s="94">
        <f>SUM(P8:P48)</f>
        <v>198899</v>
      </c>
      <c r="Q7" s="107">
        <f>IF($D7&gt;0,O7/$D7*100,"-")</f>
        <v>34.44416529625008</v>
      </c>
      <c r="R7" s="94">
        <f>SUM(R8:R48)</f>
        <v>9211</v>
      </c>
      <c r="S7" s="107">
        <f aca="true" t="shared" si="0" ref="S7:Z7">COUNTIF(S8:S48,"○")</f>
        <v>25</v>
      </c>
      <c r="T7" s="107">
        <f t="shared" si="0"/>
        <v>2</v>
      </c>
      <c r="U7" s="107">
        <f t="shared" si="0"/>
        <v>2</v>
      </c>
      <c r="V7" s="107">
        <f t="shared" si="0"/>
        <v>12</v>
      </c>
      <c r="W7" s="107">
        <f t="shared" si="0"/>
        <v>25</v>
      </c>
      <c r="X7" s="107">
        <f t="shared" si="0"/>
        <v>2</v>
      </c>
      <c r="Y7" s="107">
        <f t="shared" si="0"/>
        <v>2</v>
      </c>
      <c r="Z7" s="107">
        <f t="shared" si="0"/>
        <v>12</v>
      </c>
    </row>
    <row r="8" spans="1:26" s="102" customFormat="1" ht="12" customHeight="1">
      <c r="A8" s="96" t="s">
        <v>111</v>
      </c>
      <c r="B8" s="97" t="s">
        <v>113</v>
      </c>
      <c r="C8" s="96" t="s">
        <v>114</v>
      </c>
      <c r="D8" s="98">
        <f aca="true" t="shared" si="1" ref="D8:D48">+SUM(E8,+I8)</f>
        <v>321307</v>
      </c>
      <c r="E8" s="98">
        <f aca="true" t="shared" si="2" ref="E8:E48">+SUM(G8,+H8)</f>
        <v>1956</v>
      </c>
      <c r="F8" s="99">
        <f aca="true" t="shared" si="3" ref="F8:F48">IF(D8&gt;0,E8/D8*100,"-")</f>
        <v>0.6087635812478408</v>
      </c>
      <c r="G8" s="98">
        <v>1956</v>
      </c>
      <c r="H8" s="98">
        <v>0</v>
      </c>
      <c r="I8" s="98">
        <f aca="true" t="shared" si="4" ref="I8:I48">+SUM(K8,+M8,+O8)</f>
        <v>319351</v>
      </c>
      <c r="J8" s="99">
        <f aca="true" t="shared" si="5" ref="J8:J48">IF($D8&gt;0,I8/$D8*100,"-")</f>
        <v>99.39123641875216</v>
      </c>
      <c r="K8" s="98">
        <v>277914</v>
      </c>
      <c r="L8" s="99">
        <f aca="true" t="shared" si="6" ref="L8:L48">IF($D8&gt;0,K8/$D8*100,"-")</f>
        <v>86.49484760680595</v>
      </c>
      <c r="M8" s="98">
        <v>0</v>
      </c>
      <c r="N8" s="99">
        <f aca="true" t="shared" si="7" ref="N8:N48">IF($D8&gt;0,M8/$D8*100,"-")</f>
        <v>0</v>
      </c>
      <c r="O8" s="98">
        <v>41437</v>
      </c>
      <c r="P8" s="98">
        <v>3616</v>
      </c>
      <c r="Q8" s="99">
        <f aca="true" t="shared" si="8" ref="Q8:Q48">IF($D8&gt;0,O8/$D8*100,"-")</f>
        <v>12.896388811946208</v>
      </c>
      <c r="R8" s="98">
        <v>2201</v>
      </c>
      <c r="S8" s="100"/>
      <c r="T8" s="100" t="s">
        <v>108</v>
      </c>
      <c r="U8" s="100"/>
      <c r="V8" s="100"/>
      <c r="W8" s="101" t="s">
        <v>108</v>
      </c>
      <c r="X8" s="101"/>
      <c r="Y8" s="101"/>
      <c r="Z8" s="101"/>
    </row>
    <row r="9" spans="1:26" s="102" customFormat="1" ht="12" customHeight="1">
      <c r="A9" s="96" t="s">
        <v>111</v>
      </c>
      <c r="B9" s="97" t="s">
        <v>115</v>
      </c>
      <c r="C9" s="96" t="s">
        <v>116</v>
      </c>
      <c r="D9" s="98">
        <f t="shared" si="1"/>
        <v>95099</v>
      </c>
      <c r="E9" s="98">
        <f t="shared" si="2"/>
        <v>2458</v>
      </c>
      <c r="F9" s="99">
        <f t="shared" si="3"/>
        <v>2.5846749177173263</v>
      </c>
      <c r="G9" s="98">
        <v>2458</v>
      </c>
      <c r="H9" s="98">
        <v>0</v>
      </c>
      <c r="I9" s="98">
        <f t="shared" si="4"/>
        <v>92641</v>
      </c>
      <c r="J9" s="99">
        <f t="shared" si="5"/>
        <v>97.41532508228268</v>
      </c>
      <c r="K9" s="98">
        <v>83209</v>
      </c>
      <c r="L9" s="99">
        <f t="shared" si="6"/>
        <v>87.49723971860904</v>
      </c>
      <c r="M9" s="98">
        <v>0</v>
      </c>
      <c r="N9" s="99">
        <f t="shared" si="7"/>
        <v>0</v>
      </c>
      <c r="O9" s="98">
        <v>9432</v>
      </c>
      <c r="P9" s="98">
        <v>796</v>
      </c>
      <c r="Q9" s="99">
        <f t="shared" si="8"/>
        <v>9.918085363673645</v>
      </c>
      <c r="R9" s="98">
        <v>938</v>
      </c>
      <c r="S9" s="100" t="s">
        <v>108</v>
      </c>
      <c r="T9" s="100"/>
      <c r="U9" s="100"/>
      <c r="V9" s="100"/>
      <c r="W9" s="100" t="s">
        <v>108</v>
      </c>
      <c r="X9" s="100"/>
      <c r="Y9" s="100"/>
      <c r="Z9" s="100"/>
    </row>
    <row r="10" spans="1:26" s="102" customFormat="1" ht="12" customHeight="1">
      <c r="A10" s="96" t="s">
        <v>111</v>
      </c>
      <c r="B10" s="97" t="s">
        <v>117</v>
      </c>
      <c r="C10" s="96" t="s">
        <v>118</v>
      </c>
      <c r="D10" s="98">
        <f t="shared" si="1"/>
        <v>48802</v>
      </c>
      <c r="E10" s="98">
        <f t="shared" si="2"/>
        <v>940</v>
      </c>
      <c r="F10" s="99">
        <f t="shared" si="3"/>
        <v>1.9261505675996886</v>
      </c>
      <c r="G10" s="98">
        <v>940</v>
      </c>
      <c r="H10" s="98">
        <v>0</v>
      </c>
      <c r="I10" s="98">
        <f t="shared" si="4"/>
        <v>47862</v>
      </c>
      <c r="J10" s="99">
        <f t="shared" si="5"/>
        <v>98.07384943240031</v>
      </c>
      <c r="K10" s="98">
        <v>7323</v>
      </c>
      <c r="L10" s="99">
        <f t="shared" si="6"/>
        <v>15.005532560140978</v>
      </c>
      <c r="M10" s="98">
        <v>0</v>
      </c>
      <c r="N10" s="99">
        <f t="shared" si="7"/>
        <v>0</v>
      </c>
      <c r="O10" s="98">
        <v>40539</v>
      </c>
      <c r="P10" s="98">
        <v>7743</v>
      </c>
      <c r="Q10" s="99">
        <f t="shared" si="8"/>
        <v>83.06831687225933</v>
      </c>
      <c r="R10" s="98">
        <v>265</v>
      </c>
      <c r="S10" s="100" t="s">
        <v>108</v>
      </c>
      <c r="T10" s="100"/>
      <c r="U10" s="100"/>
      <c r="V10" s="100"/>
      <c r="W10" s="101" t="s">
        <v>108</v>
      </c>
      <c r="X10" s="101"/>
      <c r="Y10" s="101"/>
      <c r="Z10" s="101"/>
    </row>
    <row r="11" spans="1:26" s="102" customFormat="1" ht="12" customHeight="1">
      <c r="A11" s="96" t="s">
        <v>111</v>
      </c>
      <c r="B11" s="97" t="s">
        <v>119</v>
      </c>
      <c r="C11" s="96" t="s">
        <v>120</v>
      </c>
      <c r="D11" s="98">
        <f t="shared" si="1"/>
        <v>113292</v>
      </c>
      <c r="E11" s="98">
        <f t="shared" si="2"/>
        <v>680</v>
      </c>
      <c r="F11" s="99">
        <f t="shared" si="3"/>
        <v>0.6002189033647566</v>
      </c>
      <c r="G11" s="98">
        <v>680</v>
      </c>
      <c r="H11" s="98">
        <v>0</v>
      </c>
      <c r="I11" s="98">
        <f t="shared" si="4"/>
        <v>112612</v>
      </c>
      <c r="J11" s="99">
        <f t="shared" si="5"/>
        <v>99.39978109663524</v>
      </c>
      <c r="K11" s="98">
        <v>105837</v>
      </c>
      <c r="L11" s="99">
        <f t="shared" si="6"/>
        <v>93.4196589344349</v>
      </c>
      <c r="M11" s="98">
        <v>0</v>
      </c>
      <c r="N11" s="99">
        <f t="shared" si="7"/>
        <v>0</v>
      </c>
      <c r="O11" s="98">
        <v>6775</v>
      </c>
      <c r="P11" s="98">
        <v>1110</v>
      </c>
      <c r="Q11" s="99">
        <f t="shared" si="8"/>
        <v>5.980122162200332</v>
      </c>
      <c r="R11" s="98">
        <v>598</v>
      </c>
      <c r="S11" s="100" t="s">
        <v>108</v>
      </c>
      <c r="T11" s="100"/>
      <c r="U11" s="100"/>
      <c r="V11" s="100"/>
      <c r="W11" s="101" t="s">
        <v>108</v>
      </c>
      <c r="X11" s="101"/>
      <c r="Y11" s="101"/>
      <c r="Z11" s="101"/>
    </row>
    <row r="12" spans="1:26" s="102" customFormat="1" ht="12" customHeight="1">
      <c r="A12" s="118" t="s">
        <v>111</v>
      </c>
      <c r="B12" s="119" t="s">
        <v>121</v>
      </c>
      <c r="C12" s="118" t="s">
        <v>122</v>
      </c>
      <c r="D12" s="120">
        <f t="shared" si="1"/>
        <v>61080</v>
      </c>
      <c r="E12" s="120">
        <f t="shared" si="2"/>
        <v>19424</v>
      </c>
      <c r="F12" s="121">
        <f t="shared" si="3"/>
        <v>31.800916830386377</v>
      </c>
      <c r="G12" s="120">
        <v>19424</v>
      </c>
      <c r="H12" s="120">
        <v>0</v>
      </c>
      <c r="I12" s="120">
        <f t="shared" si="4"/>
        <v>41656</v>
      </c>
      <c r="J12" s="121">
        <f t="shared" si="5"/>
        <v>68.19908316961362</v>
      </c>
      <c r="K12" s="120">
        <v>36242</v>
      </c>
      <c r="L12" s="121">
        <f t="shared" si="6"/>
        <v>59.335297969875576</v>
      </c>
      <c r="M12" s="120">
        <v>0</v>
      </c>
      <c r="N12" s="121">
        <f t="shared" si="7"/>
        <v>0</v>
      </c>
      <c r="O12" s="120">
        <v>5414</v>
      </c>
      <c r="P12" s="120">
        <v>4000</v>
      </c>
      <c r="Q12" s="121">
        <f t="shared" si="8"/>
        <v>8.863785199738048</v>
      </c>
      <c r="R12" s="120">
        <v>312</v>
      </c>
      <c r="S12" s="105"/>
      <c r="T12" s="105"/>
      <c r="U12" s="105"/>
      <c r="V12" s="105" t="s">
        <v>108</v>
      </c>
      <c r="W12" s="105"/>
      <c r="X12" s="105"/>
      <c r="Y12" s="105"/>
      <c r="Z12" s="105" t="s">
        <v>108</v>
      </c>
    </row>
    <row r="13" spans="1:26" s="102" customFormat="1" ht="12" customHeight="1">
      <c r="A13" s="118" t="s">
        <v>111</v>
      </c>
      <c r="B13" s="119" t="s">
        <v>123</v>
      </c>
      <c r="C13" s="118" t="s">
        <v>124</v>
      </c>
      <c r="D13" s="120">
        <f t="shared" si="1"/>
        <v>59342</v>
      </c>
      <c r="E13" s="120">
        <f t="shared" si="2"/>
        <v>610</v>
      </c>
      <c r="F13" s="121">
        <f t="shared" si="3"/>
        <v>1.0279397391392269</v>
      </c>
      <c r="G13" s="120">
        <v>610</v>
      </c>
      <c r="H13" s="120">
        <v>0</v>
      </c>
      <c r="I13" s="120">
        <f t="shared" si="4"/>
        <v>58732</v>
      </c>
      <c r="J13" s="121">
        <f t="shared" si="5"/>
        <v>98.97206026086077</v>
      </c>
      <c r="K13" s="120">
        <v>30729</v>
      </c>
      <c r="L13" s="121">
        <f t="shared" si="6"/>
        <v>51.782885645916885</v>
      </c>
      <c r="M13" s="120">
        <v>0</v>
      </c>
      <c r="N13" s="121">
        <f t="shared" si="7"/>
        <v>0</v>
      </c>
      <c r="O13" s="120">
        <v>28003</v>
      </c>
      <c r="P13" s="120">
        <v>15771</v>
      </c>
      <c r="Q13" s="121">
        <f t="shared" si="8"/>
        <v>47.18917461494389</v>
      </c>
      <c r="R13" s="120">
        <v>170</v>
      </c>
      <c r="S13" s="105" t="s">
        <v>108</v>
      </c>
      <c r="T13" s="105"/>
      <c r="U13" s="105"/>
      <c r="V13" s="105"/>
      <c r="W13" s="105" t="s">
        <v>108</v>
      </c>
      <c r="X13" s="105"/>
      <c r="Y13" s="105"/>
      <c r="Z13" s="105"/>
    </row>
    <row r="14" spans="1:26" s="102" customFormat="1" ht="12" customHeight="1">
      <c r="A14" s="118" t="s">
        <v>111</v>
      </c>
      <c r="B14" s="119" t="s">
        <v>125</v>
      </c>
      <c r="C14" s="118" t="s">
        <v>126</v>
      </c>
      <c r="D14" s="120">
        <f t="shared" si="1"/>
        <v>137894</v>
      </c>
      <c r="E14" s="120">
        <f t="shared" si="2"/>
        <v>2681</v>
      </c>
      <c r="F14" s="121">
        <f t="shared" si="3"/>
        <v>1.944247030327643</v>
      </c>
      <c r="G14" s="120">
        <v>2681</v>
      </c>
      <c r="H14" s="120">
        <v>0</v>
      </c>
      <c r="I14" s="120">
        <f t="shared" si="4"/>
        <v>135213</v>
      </c>
      <c r="J14" s="121">
        <f t="shared" si="5"/>
        <v>98.05575296967235</v>
      </c>
      <c r="K14" s="120">
        <v>109536</v>
      </c>
      <c r="L14" s="121">
        <f t="shared" si="6"/>
        <v>79.43492827824271</v>
      </c>
      <c r="M14" s="120">
        <v>0</v>
      </c>
      <c r="N14" s="121">
        <f t="shared" si="7"/>
        <v>0</v>
      </c>
      <c r="O14" s="120">
        <v>25677</v>
      </c>
      <c r="P14" s="120">
        <v>6747</v>
      </c>
      <c r="Q14" s="121">
        <f t="shared" si="8"/>
        <v>18.62082469142965</v>
      </c>
      <c r="R14" s="120">
        <v>1214</v>
      </c>
      <c r="S14" s="105" t="s">
        <v>108</v>
      </c>
      <c r="T14" s="105"/>
      <c r="U14" s="105"/>
      <c r="V14" s="105"/>
      <c r="W14" s="105" t="s">
        <v>108</v>
      </c>
      <c r="X14" s="105"/>
      <c r="Y14" s="105"/>
      <c r="Z14" s="105"/>
    </row>
    <row r="15" spans="1:26" s="102" customFormat="1" ht="12" customHeight="1">
      <c r="A15" s="118" t="s">
        <v>111</v>
      </c>
      <c r="B15" s="119" t="s">
        <v>127</v>
      </c>
      <c r="C15" s="118" t="s">
        <v>128</v>
      </c>
      <c r="D15" s="120">
        <f t="shared" si="1"/>
        <v>59762</v>
      </c>
      <c r="E15" s="120">
        <f t="shared" si="2"/>
        <v>1192</v>
      </c>
      <c r="F15" s="121">
        <f t="shared" si="3"/>
        <v>1.9945784946956262</v>
      </c>
      <c r="G15" s="120">
        <v>1192</v>
      </c>
      <c r="H15" s="120">
        <v>0</v>
      </c>
      <c r="I15" s="120">
        <f t="shared" si="4"/>
        <v>58570</v>
      </c>
      <c r="J15" s="121">
        <f t="shared" si="5"/>
        <v>98.00542150530437</v>
      </c>
      <c r="K15" s="120">
        <v>35003</v>
      </c>
      <c r="L15" s="121">
        <f t="shared" si="6"/>
        <v>58.57066363240856</v>
      </c>
      <c r="M15" s="120">
        <v>0</v>
      </c>
      <c r="N15" s="121">
        <f t="shared" si="7"/>
        <v>0</v>
      </c>
      <c r="O15" s="120">
        <v>23567</v>
      </c>
      <c r="P15" s="120">
        <v>4884</v>
      </c>
      <c r="Q15" s="121">
        <f t="shared" si="8"/>
        <v>39.43475787289582</v>
      </c>
      <c r="R15" s="120">
        <v>154</v>
      </c>
      <c r="S15" s="105" t="s">
        <v>108</v>
      </c>
      <c r="T15" s="105"/>
      <c r="U15" s="105"/>
      <c r="V15" s="105"/>
      <c r="W15" s="105" t="s">
        <v>108</v>
      </c>
      <c r="X15" s="105"/>
      <c r="Y15" s="105"/>
      <c r="Z15" s="105"/>
    </row>
    <row r="16" spans="1:26" s="102" customFormat="1" ht="12" customHeight="1">
      <c r="A16" s="118" t="s">
        <v>111</v>
      </c>
      <c r="B16" s="119" t="s">
        <v>129</v>
      </c>
      <c r="C16" s="118" t="s">
        <v>130</v>
      </c>
      <c r="D16" s="120">
        <f t="shared" si="1"/>
        <v>120205</v>
      </c>
      <c r="E16" s="120">
        <f t="shared" si="2"/>
        <v>4969</v>
      </c>
      <c r="F16" s="121">
        <f t="shared" si="3"/>
        <v>4.1337714737323745</v>
      </c>
      <c r="G16" s="120">
        <v>4969</v>
      </c>
      <c r="H16" s="120">
        <v>0</v>
      </c>
      <c r="I16" s="120">
        <f t="shared" si="4"/>
        <v>115236</v>
      </c>
      <c r="J16" s="121">
        <f t="shared" si="5"/>
        <v>95.86622852626763</v>
      </c>
      <c r="K16" s="120">
        <v>65674</v>
      </c>
      <c r="L16" s="121">
        <f t="shared" si="6"/>
        <v>54.63499854415373</v>
      </c>
      <c r="M16" s="120">
        <v>0</v>
      </c>
      <c r="N16" s="121">
        <f t="shared" si="7"/>
        <v>0</v>
      </c>
      <c r="O16" s="120">
        <v>49562</v>
      </c>
      <c r="P16" s="120">
        <v>12778</v>
      </c>
      <c r="Q16" s="121">
        <f t="shared" si="8"/>
        <v>41.23122998211389</v>
      </c>
      <c r="R16" s="120">
        <v>495</v>
      </c>
      <c r="S16" s="105"/>
      <c r="T16" s="105"/>
      <c r="U16" s="105"/>
      <c r="V16" s="105" t="s">
        <v>108</v>
      </c>
      <c r="W16" s="105"/>
      <c r="X16" s="105"/>
      <c r="Y16" s="105"/>
      <c r="Z16" s="105" t="s">
        <v>108</v>
      </c>
    </row>
    <row r="17" spans="1:26" s="102" customFormat="1" ht="12" customHeight="1">
      <c r="A17" s="118" t="s">
        <v>111</v>
      </c>
      <c r="B17" s="119" t="s">
        <v>131</v>
      </c>
      <c r="C17" s="118" t="s">
        <v>132</v>
      </c>
      <c r="D17" s="120">
        <f t="shared" si="1"/>
        <v>55110</v>
      </c>
      <c r="E17" s="120">
        <f t="shared" si="2"/>
        <v>35129</v>
      </c>
      <c r="F17" s="121">
        <f t="shared" si="3"/>
        <v>63.74342224641626</v>
      </c>
      <c r="G17" s="120">
        <v>35095</v>
      </c>
      <c r="H17" s="120">
        <v>34</v>
      </c>
      <c r="I17" s="120">
        <f t="shared" si="4"/>
        <v>19981</v>
      </c>
      <c r="J17" s="121">
        <f t="shared" si="5"/>
        <v>36.25657775358374</v>
      </c>
      <c r="K17" s="120">
        <v>5350</v>
      </c>
      <c r="L17" s="121">
        <f t="shared" si="6"/>
        <v>9.707857013246235</v>
      </c>
      <c r="M17" s="120">
        <v>0</v>
      </c>
      <c r="N17" s="121">
        <f t="shared" si="7"/>
        <v>0</v>
      </c>
      <c r="O17" s="120">
        <v>14631</v>
      </c>
      <c r="P17" s="120">
        <v>7434</v>
      </c>
      <c r="Q17" s="121">
        <f t="shared" si="8"/>
        <v>26.548720740337505</v>
      </c>
      <c r="R17" s="120">
        <v>218</v>
      </c>
      <c r="S17" s="105" t="s">
        <v>108</v>
      </c>
      <c r="T17" s="105"/>
      <c r="U17" s="105"/>
      <c r="V17" s="105"/>
      <c r="W17" s="105" t="s">
        <v>108</v>
      </c>
      <c r="X17" s="105"/>
      <c r="Y17" s="105"/>
      <c r="Z17" s="105"/>
    </row>
    <row r="18" spans="1:26" s="102" customFormat="1" ht="12" customHeight="1">
      <c r="A18" s="118" t="s">
        <v>111</v>
      </c>
      <c r="B18" s="119" t="s">
        <v>133</v>
      </c>
      <c r="C18" s="118" t="s">
        <v>134</v>
      </c>
      <c r="D18" s="120">
        <f t="shared" si="1"/>
        <v>41217</v>
      </c>
      <c r="E18" s="120">
        <f t="shared" si="2"/>
        <v>364</v>
      </c>
      <c r="F18" s="121">
        <f t="shared" si="3"/>
        <v>0.8831307470218599</v>
      </c>
      <c r="G18" s="120">
        <v>364</v>
      </c>
      <c r="H18" s="120">
        <v>0</v>
      </c>
      <c r="I18" s="120">
        <f t="shared" si="4"/>
        <v>40853</v>
      </c>
      <c r="J18" s="121">
        <f t="shared" si="5"/>
        <v>99.11686925297813</v>
      </c>
      <c r="K18" s="120">
        <v>4497</v>
      </c>
      <c r="L18" s="121">
        <f t="shared" si="6"/>
        <v>10.910546619113473</v>
      </c>
      <c r="M18" s="120"/>
      <c r="N18" s="121">
        <f t="shared" si="7"/>
        <v>0</v>
      </c>
      <c r="O18" s="120">
        <v>36356</v>
      </c>
      <c r="P18" s="120">
        <v>28538</v>
      </c>
      <c r="Q18" s="121">
        <f t="shared" si="8"/>
        <v>88.20632263386466</v>
      </c>
      <c r="R18" s="120">
        <v>99</v>
      </c>
      <c r="S18" s="105" t="s">
        <v>108</v>
      </c>
      <c r="T18" s="105"/>
      <c r="U18" s="105"/>
      <c r="V18" s="105"/>
      <c r="W18" s="105" t="s">
        <v>108</v>
      </c>
      <c r="X18" s="105"/>
      <c r="Y18" s="105"/>
      <c r="Z18" s="105"/>
    </row>
    <row r="19" spans="1:26" s="102" customFormat="1" ht="12" customHeight="1">
      <c r="A19" s="118" t="s">
        <v>111</v>
      </c>
      <c r="B19" s="119" t="s">
        <v>135</v>
      </c>
      <c r="C19" s="118" t="s">
        <v>136</v>
      </c>
      <c r="D19" s="120">
        <f t="shared" si="1"/>
        <v>5275</v>
      </c>
      <c r="E19" s="120">
        <f t="shared" si="2"/>
        <v>200</v>
      </c>
      <c r="F19" s="121">
        <f t="shared" si="3"/>
        <v>3.7914691943127963</v>
      </c>
      <c r="G19" s="120">
        <v>200</v>
      </c>
      <c r="H19" s="120">
        <v>0</v>
      </c>
      <c r="I19" s="120">
        <f t="shared" si="4"/>
        <v>5075</v>
      </c>
      <c r="J19" s="121">
        <f t="shared" si="5"/>
        <v>96.2085308056872</v>
      </c>
      <c r="K19" s="120">
        <v>0</v>
      </c>
      <c r="L19" s="121">
        <f t="shared" si="6"/>
        <v>0</v>
      </c>
      <c r="M19" s="120">
        <v>0</v>
      </c>
      <c r="N19" s="121">
        <f t="shared" si="7"/>
        <v>0</v>
      </c>
      <c r="O19" s="120">
        <v>5075</v>
      </c>
      <c r="P19" s="120">
        <v>508</v>
      </c>
      <c r="Q19" s="121">
        <f t="shared" si="8"/>
        <v>96.2085308056872</v>
      </c>
      <c r="R19" s="120">
        <v>25</v>
      </c>
      <c r="S19" s="105"/>
      <c r="T19" s="105"/>
      <c r="U19" s="105"/>
      <c r="V19" s="105" t="s">
        <v>108</v>
      </c>
      <c r="W19" s="105"/>
      <c r="X19" s="105"/>
      <c r="Y19" s="105"/>
      <c r="Z19" s="105" t="s">
        <v>108</v>
      </c>
    </row>
    <row r="20" spans="1:26" s="102" customFormat="1" ht="12" customHeight="1">
      <c r="A20" s="118" t="s">
        <v>111</v>
      </c>
      <c r="B20" s="119" t="s">
        <v>137</v>
      </c>
      <c r="C20" s="118" t="s">
        <v>138</v>
      </c>
      <c r="D20" s="120">
        <f t="shared" si="1"/>
        <v>3377</v>
      </c>
      <c r="E20" s="120">
        <f t="shared" si="2"/>
        <v>261</v>
      </c>
      <c r="F20" s="121">
        <f t="shared" si="3"/>
        <v>7.728753331359195</v>
      </c>
      <c r="G20" s="120">
        <v>261</v>
      </c>
      <c r="H20" s="120">
        <v>0</v>
      </c>
      <c r="I20" s="120">
        <f t="shared" si="4"/>
        <v>3116</v>
      </c>
      <c r="J20" s="121">
        <f t="shared" si="5"/>
        <v>92.2712466686408</v>
      </c>
      <c r="K20" s="120">
        <v>91</v>
      </c>
      <c r="L20" s="121">
        <f t="shared" si="6"/>
        <v>2.6946994373704474</v>
      </c>
      <c r="M20" s="120">
        <v>0</v>
      </c>
      <c r="N20" s="121">
        <f t="shared" si="7"/>
        <v>0</v>
      </c>
      <c r="O20" s="120">
        <v>3025</v>
      </c>
      <c r="P20" s="120">
        <v>906</v>
      </c>
      <c r="Q20" s="121">
        <f t="shared" si="8"/>
        <v>89.57654723127035</v>
      </c>
      <c r="R20" s="120">
        <v>13</v>
      </c>
      <c r="S20" s="105" t="s">
        <v>108</v>
      </c>
      <c r="T20" s="105"/>
      <c r="U20" s="105"/>
      <c r="V20" s="105"/>
      <c r="W20" s="105" t="s">
        <v>108</v>
      </c>
      <c r="X20" s="105"/>
      <c r="Y20" s="105"/>
      <c r="Z20" s="105"/>
    </row>
    <row r="21" spans="1:26" s="102" customFormat="1" ht="12" customHeight="1">
      <c r="A21" s="118" t="s">
        <v>111</v>
      </c>
      <c r="B21" s="119" t="s">
        <v>139</v>
      </c>
      <c r="C21" s="118" t="s">
        <v>140</v>
      </c>
      <c r="D21" s="120">
        <f t="shared" si="1"/>
        <v>1903</v>
      </c>
      <c r="E21" s="120">
        <f t="shared" si="2"/>
        <v>186</v>
      </c>
      <c r="F21" s="121">
        <f t="shared" si="3"/>
        <v>9.774040987913821</v>
      </c>
      <c r="G21" s="120">
        <v>186</v>
      </c>
      <c r="H21" s="120">
        <v>0</v>
      </c>
      <c r="I21" s="120">
        <f t="shared" si="4"/>
        <v>1717</v>
      </c>
      <c r="J21" s="121">
        <f t="shared" si="5"/>
        <v>90.22595901208618</v>
      </c>
      <c r="K21" s="120">
        <v>0</v>
      </c>
      <c r="L21" s="121">
        <f t="shared" si="6"/>
        <v>0</v>
      </c>
      <c r="M21" s="120">
        <v>0</v>
      </c>
      <c r="N21" s="121">
        <f t="shared" si="7"/>
        <v>0</v>
      </c>
      <c r="O21" s="120">
        <v>1717</v>
      </c>
      <c r="P21" s="120">
        <v>253</v>
      </c>
      <c r="Q21" s="121">
        <f t="shared" si="8"/>
        <v>90.22595901208618</v>
      </c>
      <c r="R21" s="120">
        <v>6</v>
      </c>
      <c r="S21" s="105" t="s">
        <v>108</v>
      </c>
      <c r="T21" s="105"/>
      <c r="U21" s="105"/>
      <c r="V21" s="105"/>
      <c r="W21" s="105" t="s">
        <v>108</v>
      </c>
      <c r="X21" s="105"/>
      <c r="Y21" s="105"/>
      <c r="Z21" s="105"/>
    </row>
    <row r="22" spans="1:26" s="102" customFormat="1" ht="12" customHeight="1">
      <c r="A22" s="118" t="s">
        <v>111</v>
      </c>
      <c r="B22" s="119" t="s">
        <v>141</v>
      </c>
      <c r="C22" s="118" t="s">
        <v>142</v>
      </c>
      <c r="D22" s="120">
        <f t="shared" si="1"/>
        <v>9531</v>
      </c>
      <c r="E22" s="120">
        <f t="shared" si="2"/>
        <v>1388</v>
      </c>
      <c r="F22" s="121">
        <f t="shared" si="3"/>
        <v>14.563004931276884</v>
      </c>
      <c r="G22" s="120">
        <v>1388</v>
      </c>
      <c r="H22" s="120">
        <v>0</v>
      </c>
      <c r="I22" s="120">
        <f t="shared" si="4"/>
        <v>8143</v>
      </c>
      <c r="J22" s="121">
        <f t="shared" si="5"/>
        <v>85.4369950687231</v>
      </c>
      <c r="K22" s="120">
        <v>0</v>
      </c>
      <c r="L22" s="121">
        <f t="shared" si="6"/>
        <v>0</v>
      </c>
      <c r="M22" s="120">
        <v>0</v>
      </c>
      <c r="N22" s="121">
        <f t="shared" si="7"/>
        <v>0</v>
      </c>
      <c r="O22" s="120">
        <v>8143</v>
      </c>
      <c r="P22" s="120">
        <v>5354</v>
      </c>
      <c r="Q22" s="121">
        <f t="shared" si="8"/>
        <v>85.4369950687231</v>
      </c>
      <c r="R22" s="120">
        <v>30</v>
      </c>
      <c r="S22" s="105" t="s">
        <v>108</v>
      </c>
      <c r="T22" s="105"/>
      <c r="U22" s="105"/>
      <c r="V22" s="105"/>
      <c r="W22" s="105" t="s">
        <v>108</v>
      </c>
      <c r="X22" s="105"/>
      <c r="Y22" s="105"/>
      <c r="Z22" s="105"/>
    </row>
    <row r="23" spans="1:26" s="102" customFormat="1" ht="12" customHeight="1">
      <c r="A23" s="118" t="s">
        <v>111</v>
      </c>
      <c r="B23" s="119" t="s">
        <v>143</v>
      </c>
      <c r="C23" s="118" t="s">
        <v>144</v>
      </c>
      <c r="D23" s="120">
        <f t="shared" si="1"/>
        <v>13813</v>
      </c>
      <c r="E23" s="120">
        <f t="shared" si="2"/>
        <v>0</v>
      </c>
      <c r="F23" s="121">
        <f t="shared" si="3"/>
        <v>0</v>
      </c>
      <c r="G23" s="120">
        <v>0</v>
      </c>
      <c r="H23" s="120">
        <v>0</v>
      </c>
      <c r="I23" s="120">
        <f t="shared" si="4"/>
        <v>13813</v>
      </c>
      <c r="J23" s="121">
        <f t="shared" si="5"/>
        <v>100</v>
      </c>
      <c r="K23" s="120">
        <v>8536</v>
      </c>
      <c r="L23" s="121">
        <f t="shared" si="6"/>
        <v>61.796858032288426</v>
      </c>
      <c r="M23" s="120">
        <v>0</v>
      </c>
      <c r="N23" s="121">
        <f t="shared" si="7"/>
        <v>0</v>
      </c>
      <c r="O23" s="120">
        <v>5277</v>
      </c>
      <c r="P23" s="120">
        <v>643</v>
      </c>
      <c r="Q23" s="121">
        <f t="shared" si="8"/>
        <v>38.203141967711574</v>
      </c>
      <c r="R23" s="120">
        <v>39</v>
      </c>
      <c r="S23" s="105"/>
      <c r="T23" s="105"/>
      <c r="U23" s="105"/>
      <c r="V23" s="105" t="s">
        <v>108</v>
      </c>
      <c r="W23" s="105"/>
      <c r="X23" s="105"/>
      <c r="Y23" s="105"/>
      <c r="Z23" s="105" t="s">
        <v>108</v>
      </c>
    </row>
    <row r="24" spans="1:26" s="102" customFormat="1" ht="12" customHeight="1">
      <c r="A24" s="118" t="s">
        <v>111</v>
      </c>
      <c r="B24" s="119" t="s">
        <v>145</v>
      </c>
      <c r="C24" s="118" t="s">
        <v>146</v>
      </c>
      <c r="D24" s="120">
        <f t="shared" si="1"/>
        <v>10537</v>
      </c>
      <c r="E24" s="120">
        <f t="shared" si="2"/>
        <v>604</v>
      </c>
      <c r="F24" s="121">
        <f t="shared" si="3"/>
        <v>5.732181835437031</v>
      </c>
      <c r="G24" s="120">
        <v>604</v>
      </c>
      <c r="H24" s="120">
        <v>0</v>
      </c>
      <c r="I24" s="120">
        <f t="shared" si="4"/>
        <v>9933</v>
      </c>
      <c r="J24" s="121">
        <f t="shared" si="5"/>
        <v>94.26781816456297</v>
      </c>
      <c r="K24" s="120">
        <v>0</v>
      </c>
      <c r="L24" s="121">
        <f t="shared" si="6"/>
        <v>0</v>
      </c>
      <c r="M24" s="120">
        <v>0</v>
      </c>
      <c r="N24" s="121">
        <f t="shared" si="7"/>
        <v>0</v>
      </c>
      <c r="O24" s="120">
        <v>9933</v>
      </c>
      <c r="P24" s="120">
        <v>5862</v>
      </c>
      <c r="Q24" s="121">
        <f t="shared" si="8"/>
        <v>94.26781816456297</v>
      </c>
      <c r="R24" s="120">
        <v>246</v>
      </c>
      <c r="S24" s="105" t="s">
        <v>108</v>
      </c>
      <c r="T24" s="105"/>
      <c r="U24" s="105"/>
      <c r="V24" s="105"/>
      <c r="W24" s="105" t="s">
        <v>108</v>
      </c>
      <c r="X24" s="105"/>
      <c r="Y24" s="105"/>
      <c r="Z24" s="105"/>
    </row>
    <row r="25" spans="1:26" s="102" customFormat="1" ht="12" customHeight="1">
      <c r="A25" s="118" t="s">
        <v>111</v>
      </c>
      <c r="B25" s="119" t="s">
        <v>147</v>
      </c>
      <c r="C25" s="118" t="s">
        <v>148</v>
      </c>
      <c r="D25" s="120">
        <f t="shared" si="1"/>
        <v>5085</v>
      </c>
      <c r="E25" s="120">
        <f t="shared" si="2"/>
        <v>24</v>
      </c>
      <c r="F25" s="121">
        <f t="shared" si="3"/>
        <v>0.471976401179941</v>
      </c>
      <c r="G25" s="120">
        <v>24</v>
      </c>
      <c r="H25" s="120">
        <v>0</v>
      </c>
      <c r="I25" s="120">
        <f t="shared" si="4"/>
        <v>5061</v>
      </c>
      <c r="J25" s="121">
        <f t="shared" si="5"/>
        <v>99.52802359882006</v>
      </c>
      <c r="K25" s="120">
        <v>0</v>
      </c>
      <c r="L25" s="121">
        <f t="shared" si="6"/>
        <v>0</v>
      </c>
      <c r="M25" s="120">
        <v>0</v>
      </c>
      <c r="N25" s="121">
        <f t="shared" si="7"/>
        <v>0</v>
      </c>
      <c r="O25" s="120">
        <v>5061</v>
      </c>
      <c r="P25" s="120">
        <v>5061</v>
      </c>
      <c r="Q25" s="121">
        <f t="shared" si="8"/>
        <v>99.52802359882006</v>
      </c>
      <c r="R25" s="120">
        <v>24</v>
      </c>
      <c r="S25" s="105"/>
      <c r="T25" s="105"/>
      <c r="U25" s="105" t="s">
        <v>108</v>
      </c>
      <c r="V25" s="105"/>
      <c r="W25" s="105"/>
      <c r="X25" s="105"/>
      <c r="Y25" s="105" t="s">
        <v>108</v>
      </c>
      <c r="Z25" s="105"/>
    </row>
    <row r="26" spans="1:26" s="102" customFormat="1" ht="12" customHeight="1">
      <c r="A26" s="118" t="s">
        <v>111</v>
      </c>
      <c r="B26" s="119" t="s">
        <v>149</v>
      </c>
      <c r="C26" s="118" t="s">
        <v>150</v>
      </c>
      <c r="D26" s="120">
        <f t="shared" si="1"/>
        <v>11403</v>
      </c>
      <c r="E26" s="120">
        <f t="shared" si="2"/>
        <v>148</v>
      </c>
      <c r="F26" s="121">
        <f t="shared" si="3"/>
        <v>1.2979040603349996</v>
      </c>
      <c r="G26" s="120">
        <v>148</v>
      </c>
      <c r="H26" s="120">
        <v>0</v>
      </c>
      <c r="I26" s="120">
        <f t="shared" si="4"/>
        <v>11255</v>
      </c>
      <c r="J26" s="121">
        <f t="shared" si="5"/>
        <v>98.702095939665</v>
      </c>
      <c r="K26" s="120">
        <v>0</v>
      </c>
      <c r="L26" s="121">
        <f t="shared" si="6"/>
        <v>0</v>
      </c>
      <c r="M26" s="120">
        <v>0</v>
      </c>
      <c r="N26" s="121">
        <f t="shared" si="7"/>
        <v>0</v>
      </c>
      <c r="O26" s="120">
        <v>11255</v>
      </c>
      <c r="P26" s="120">
        <v>4272</v>
      </c>
      <c r="Q26" s="121">
        <f t="shared" si="8"/>
        <v>98.702095939665</v>
      </c>
      <c r="R26" s="120">
        <v>86</v>
      </c>
      <c r="S26" s="105"/>
      <c r="T26" s="105"/>
      <c r="U26" s="105" t="s">
        <v>108</v>
      </c>
      <c r="V26" s="105"/>
      <c r="W26" s="105"/>
      <c r="X26" s="105"/>
      <c r="Y26" s="105" t="s">
        <v>108</v>
      </c>
      <c r="Z26" s="105"/>
    </row>
    <row r="27" spans="1:26" s="102" customFormat="1" ht="12" customHeight="1">
      <c r="A27" s="118" t="s">
        <v>111</v>
      </c>
      <c r="B27" s="119" t="s">
        <v>151</v>
      </c>
      <c r="C27" s="118" t="s">
        <v>152</v>
      </c>
      <c r="D27" s="120">
        <f t="shared" si="1"/>
        <v>4787</v>
      </c>
      <c r="E27" s="120">
        <f t="shared" si="2"/>
        <v>67</v>
      </c>
      <c r="F27" s="121">
        <f t="shared" si="3"/>
        <v>1.3996239816168792</v>
      </c>
      <c r="G27" s="120">
        <v>57</v>
      </c>
      <c r="H27" s="120">
        <v>10</v>
      </c>
      <c r="I27" s="120">
        <f t="shared" si="4"/>
        <v>4720</v>
      </c>
      <c r="J27" s="121">
        <f t="shared" si="5"/>
        <v>98.60037601838312</v>
      </c>
      <c r="K27" s="120">
        <v>0</v>
      </c>
      <c r="L27" s="121">
        <f t="shared" si="6"/>
        <v>0</v>
      </c>
      <c r="M27" s="120">
        <v>0</v>
      </c>
      <c r="N27" s="121">
        <f t="shared" si="7"/>
        <v>0</v>
      </c>
      <c r="O27" s="120">
        <v>4720</v>
      </c>
      <c r="P27" s="120">
        <v>1906</v>
      </c>
      <c r="Q27" s="121">
        <f t="shared" si="8"/>
        <v>98.60037601838312</v>
      </c>
      <c r="R27" s="120">
        <v>12</v>
      </c>
      <c r="S27" s="105" t="s">
        <v>108</v>
      </c>
      <c r="T27" s="105"/>
      <c r="U27" s="105"/>
      <c r="V27" s="105"/>
      <c r="W27" s="105" t="s">
        <v>108</v>
      </c>
      <c r="X27" s="105"/>
      <c r="Y27" s="105"/>
      <c r="Z27" s="105"/>
    </row>
    <row r="28" spans="1:26" s="102" customFormat="1" ht="12" customHeight="1">
      <c r="A28" s="118" t="s">
        <v>111</v>
      </c>
      <c r="B28" s="119" t="s">
        <v>153</v>
      </c>
      <c r="C28" s="118" t="s">
        <v>154</v>
      </c>
      <c r="D28" s="120">
        <f t="shared" si="1"/>
        <v>40414</v>
      </c>
      <c r="E28" s="120">
        <f t="shared" si="2"/>
        <v>120</v>
      </c>
      <c r="F28" s="121">
        <f t="shared" si="3"/>
        <v>0.2969268075419409</v>
      </c>
      <c r="G28" s="120">
        <v>120</v>
      </c>
      <c r="H28" s="120">
        <v>0</v>
      </c>
      <c r="I28" s="120">
        <f t="shared" si="4"/>
        <v>40294</v>
      </c>
      <c r="J28" s="121">
        <f t="shared" si="5"/>
        <v>99.70307319245806</v>
      </c>
      <c r="K28" s="120">
        <v>5395</v>
      </c>
      <c r="L28" s="121">
        <f t="shared" si="6"/>
        <v>13.349334389073094</v>
      </c>
      <c r="M28" s="120">
        <v>0</v>
      </c>
      <c r="N28" s="121">
        <f t="shared" si="7"/>
        <v>0</v>
      </c>
      <c r="O28" s="120">
        <v>34899</v>
      </c>
      <c r="P28" s="120">
        <v>18219</v>
      </c>
      <c r="Q28" s="121">
        <f t="shared" si="8"/>
        <v>86.35373880338496</v>
      </c>
      <c r="R28" s="120">
        <v>371</v>
      </c>
      <c r="S28" s="105"/>
      <c r="T28" s="105"/>
      <c r="U28" s="105"/>
      <c r="V28" s="105" t="s">
        <v>108</v>
      </c>
      <c r="W28" s="105"/>
      <c r="X28" s="105"/>
      <c r="Y28" s="105"/>
      <c r="Z28" s="105" t="s">
        <v>108</v>
      </c>
    </row>
    <row r="29" spans="1:26" s="102" customFormat="1" ht="12" customHeight="1">
      <c r="A29" s="118" t="s">
        <v>111</v>
      </c>
      <c r="B29" s="119" t="s">
        <v>155</v>
      </c>
      <c r="C29" s="118" t="s">
        <v>156</v>
      </c>
      <c r="D29" s="120">
        <f t="shared" si="1"/>
        <v>13901</v>
      </c>
      <c r="E29" s="120">
        <f t="shared" si="2"/>
        <v>205</v>
      </c>
      <c r="F29" s="121">
        <f t="shared" si="3"/>
        <v>1.4747140493489677</v>
      </c>
      <c r="G29" s="120">
        <v>205</v>
      </c>
      <c r="H29" s="120">
        <v>0</v>
      </c>
      <c r="I29" s="120">
        <f t="shared" si="4"/>
        <v>13696</v>
      </c>
      <c r="J29" s="121">
        <f t="shared" si="5"/>
        <v>98.52528595065102</v>
      </c>
      <c r="K29" s="120">
        <v>13662</v>
      </c>
      <c r="L29" s="121">
        <f t="shared" si="6"/>
        <v>98.28069923027121</v>
      </c>
      <c r="M29" s="120">
        <v>0</v>
      </c>
      <c r="N29" s="121">
        <f t="shared" si="7"/>
        <v>0</v>
      </c>
      <c r="O29" s="120">
        <v>34</v>
      </c>
      <c r="P29" s="120">
        <v>3</v>
      </c>
      <c r="Q29" s="121">
        <f t="shared" si="8"/>
        <v>0.24458672037982876</v>
      </c>
      <c r="R29" s="120">
        <v>83</v>
      </c>
      <c r="S29" s="105"/>
      <c r="T29" s="105"/>
      <c r="U29" s="105"/>
      <c r="V29" s="105" t="s">
        <v>108</v>
      </c>
      <c r="W29" s="105"/>
      <c r="X29" s="105"/>
      <c r="Y29" s="105"/>
      <c r="Z29" s="105" t="s">
        <v>108</v>
      </c>
    </row>
    <row r="30" spans="1:26" s="102" customFormat="1" ht="12" customHeight="1">
      <c r="A30" s="118" t="s">
        <v>111</v>
      </c>
      <c r="B30" s="119" t="s">
        <v>157</v>
      </c>
      <c r="C30" s="118" t="s">
        <v>158</v>
      </c>
      <c r="D30" s="120">
        <f t="shared" si="1"/>
        <v>28447</v>
      </c>
      <c r="E30" s="120">
        <f t="shared" si="2"/>
        <v>325</v>
      </c>
      <c r="F30" s="121">
        <f t="shared" si="3"/>
        <v>1.1424754807185291</v>
      </c>
      <c r="G30" s="120">
        <v>325</v>
      </c>
      <c r="H30" s="120">
        <v>0</v>
      </c>
      <c r="I30" s="120">
        <f t="shared" si="4"/>
        <v>28122</v>
      </c>
      <c r="J30" s="121">
        <f t="shared" si="5"/>
        <v>98.85752451928147</v>
      </c>
      <c r="K30" s="120">
        <v>26734</v>
      </c>
      <c r="L30" s="121">
        <f t="shared" si="6"/>
        <v>93.97827538932049</v>
      </c>
      <c r="M30" s="120">
        <v>0</v>
      </c>
      <c r="N30" s="121">
        <f t="shared" si="7"/>
        <v>0</v>
      </c>
      <c r="O30" s="120">
        <v>1388</v>
      </c>
      <c r="P30" s="120">
        <v>795</v>
      </c>
      <c r="Q30" s="121">
        <f t="shared" si="8"/>
        <v>4.87924912996098</v>
      </c>
      <c r="R30" s="120">
        <v>461</v>
      </c>
      <c r="S30" s="105" t="s">
        <v>108</v>
      </c>
      <c r="T30" s="105"/>
      <c r="U30" s="105"/>
      <c r="V30" s="105"/>
      <c r="W30" s="105" t="s">
        <v>108</v>
      </c>
      <c r="X30" s="105"/>
      <c r="Y30" s="105"/>
      <c r="Z30" s="105"/>
    </row>
    <row r="31" spans="1:26" s="102" customFormat="1" ht="12" customHeight="1">
      <c r="A31" s="118" t="s">
        <v>111</v>
      </c>
      <c r="B31" s="119" t="s">
        <v>159</v>
      </c>
      <c r="C31" s="118" t="s">
        <v>160</v>
      </c>
      <c r="D31" s="120">
        <f t="shared" si="1"/>
        <v>16452</v>
      </c>
      <c r="E31" s="120">
        <f t="shared" si="2"/>
        <v>2550</v>
      </c>
      <c r="F31" s="121">
        <f t="shared" si="3"/>
        <v>15.499635302698762</v>
      </c>
      <c r="G31" s="120">
        <v>2550</v>
      </c>
      <c r="H31" s="120">
        <v>0</v>
      </c>
      <c r="I31" s="120">
        <f t="shared" si="4"/>
        <v>13902</v>
      </c>
      <c r="J31" s="121">
        <f t="shared" si="5"/>
        <v>84.50036469730125</v>
      </c>
      <c r="K31" s="120">
        <v>4302</v>
      </c>
      <c r="L31" s="121">
        <f t="shared" si="6"/>
        <v>26.148796498905906</v>
      </c>
      <c r="M31" s="120">
        <v>0</v>
      </c>
      <c r="N31" s="121">
        <f t="shared" si="7"/>
        <v>0</v>
      </c>
      <c r="O31" s="120">
        <v>9600</v>
      </c>
      <c r="P31" s="120">
        <v>2400</v>
      </c>
      <c r="Q31" s="121">
        <f t="shared" si="8"/>
        <v>58.351568198395334</v>
      </c>
      <c r="R31" s="120">
        <v>271</v>
      </c>
      <c r="S31" s="105" t="s">
        <v>108</v>
      </c>
      <c r="T31" s="105"/>
      <c r="U31" s="105"/>
      <c r="V31" s="105"/>
      <c r="W31" s="105" t="s">
        <v>108</v>
      </c>
      <c r="X31" s="105"/>
      <c r="Y31" s="105"/>
      <c r="Z31" s="105"/>
    </row>
    <row r="32" spans="1:26" s="102" customFormat="1" ht="12" customHeight="1">
      <c r="A32" s="118" t="s">
        <v>111</v>
      </c>
      <c r="B32" s="119" t="s">
        <v>161</v>
      </c>
      <c r="C32" s="118" t="s">
        <v>162</v>
      </c>
      <c r="D32" s="120">
        <f t="shared" si="1"/>
        <v>18304</v>
      </c>
      <c r="E32" s="120">
        <f t="shared" si="2"/>
        <v>2295</v>
      </c>
      <c r="F32" s="121">
        <f t="shared" si="3"/>
        <v>12.538243006993008</v>
      </c>
      <c r="G32" s="120">
        <v>2295</v>
      </c>
      <c r="H32" s="120">
        <v>0</v>
      </c>
      <c r="I32" s="120">
        <f t="shared" si="4"/>
        <v>16009</v>
      </c>
      <c r="J32" s="121">
        <f t="shared" si="5"/>
        <v>87.46175699300699</v>
      </c>
      <c r="K32" s="120">
        <v>1867</v>
      </c>
      <c r="L32" s="121">
        <f t="shared" si="6"/>
        <v>10.199956293706295</v>
      </c>
      <c r="M32" s="120">
        <v>0</v>
      </c>
      <c r="N32" s="121">
        <f t="shared" si="7"/>
        <v>0</v>
      </c>
      <c r="O32" s="120">
        <v>14142</v>
      </c>
      <c r="P32" s="120">
        <v>7497</v>
      </c>
      <c r="Q32" s="121">
        <f t="shared" si="8"/>
        <v>77.2618006993007</v>
      </c>
      <c r="R32" s="120">
        <v>117</v>
      </c>
      <c r="S32" s="105"/>
      <c r="T32" s="105"/>
      <c r="U32" s="105"/>
      <c r="V32" s="105" t="s">
        <v>108</v>
      </c>
      <c r="W32" s="105"/>
      <c r="X32" s="105"/>
      <c r="Y32" s="105"/>
      <c r="Z32" s="105" t="s">
        <v>108</v>
      </c>
    </row>
    <row r="33" spans="1:26" s="102" customFormat="1" ht="12" customHeight="1">
      <c r="A33" s="118" t="s">
        <v>111</v>
      </c>
      <c r="B33" s="119" t="s">
        <v>163</v>
      </c>
      <c r="C33" s="118" t="s">
        <v>164</v>
      </c>
      <c r="D33" s="120">
        <f t="shared" si="1"/>
        <v>35325</v>
      </c>
      <c r="E33" s="120">
        <f t="shared" si="2"/>
        <v>0</v>
      </c>
      <c r="F33" s="121">
        <f t="shared" si="3"/>
        <v>0</v>
      </c>
      <c r="G33" s="120">
        <v>0</v>
      </c>
      <c r="H33" s="120">
        <v>0</v>
      </c>
      <c r="I33" s="120">
        <f t="shared" si="4"/>
        <v>35325</v>
      </c>
      <c r="J33" s="121">
        <f t="shared" si="5"/>
        <v>100</v>
      </c>
      <c r="K33" s="120">
        <v>5349</v>
      </c>
      <c r="L33" s="121">
        <f t="shared" si="6"/>
        <v>15.142250530785562</v>
      </c>
      <c r="M33" s="120">
        <v>0</v>
      </c>
      <c r="N33" s="121">
        <f t="shared" si="7"/>
        <v>0</v>
      </c>
      <c r="O33" s="120">
        <v>29976</v>
      </c>
      <c r="P33" s="120">
        <v>15612</v>
      </c>
      <c r="Q33" s="121">
        <f t="shared" si="8"/>
        <v>84.85774946921444</v>
      </c>
      <c r="R33" s="120">
        <v>397</v>
      </c>
      <c r="S33" s="105" t="s">
        <v>108</v>
      </c>
      <c r="T33" s="105"/>
      <c r="U33" s="105"/>
      <c r="V33" s="105"/>
      <c r="W33" s="105" t="s">
        <v>108</v>
      </c>
      <c r="X33" s="105"/>
      <c r="Y33" s="105"/>
      <c r="Z33" s="105"/>
    </row>
    <row r="34" spans="1:26" s="102" customFormat="1" ht="12" customHeight="1">
      <c r="A34" s="118" t="s">
        <v>111</v>
      </c>
      <c r="B34" s="119" t="s">
        <v>165</v>
      </c>
      <c r="C34" s="118" t="s">
        <v>166</v>
      </c>
      <c r="D34" s="120">
        <f t="shared" si="1"/>
        <v>17979</v>
      </c>
      <c r="E34" s="120">
        <f t="shared" si="2"/>
        <v>267</v>
      </c>
      <c r="F34" s="121">
        <f t="shared" si="3"/>
        <v>1.4850659102286</v>
      </c>
      <c r="G34" s="120">
        <v>267</v>
      </c>
      <c r="H34" s="120">
        <v>0</v>
      </c>
      <c r="I34" s="120">
        <f t="shared" si="4"/>
        <v>17712</v>
      </c>
      <c r="J34" s="121">
        <f t="shared" si="5"/>
        <v>98.5149340897714</v>
      </c>
      <c r="K34" s="120">
        <v>7926</v>
      </c>
      <c r="L34" s="121">
        <f t="shared" si="6"/>
        <v>44.084765559819786</v>
      </c>
      <c r="M34" s="120">
        <v>0</v>
      </c>
      <c r="N34" s="121">
        <f t="shared" si="7"/>
        <v>0</v>
      </c>
      <c r="O34" s="120">
        <v>9786</v>
      </c>
      <c r="P34" s="120">
        <v>1670</v>
      </c>
      <c r="Q34" s="121">
        <f t="shared" si="8"/>
        <v>54.43016852995161</v>
      </c>
      <c r="R34" s="120">
        <v>95</v>
      </c>
      <c r="S34" s="105"/>
      <c r="T34" s="105"/>
      <c r="U34" s="105"/>
      <c r="V34" s="105" t="s">
        <v>108</v>
      </c>
      <c r="W34" s="105"/>
      <c r="X34" s="105"/>
      <c r="Y34" s="105"/>
      <c r="Z34" s="105" t="s">
        <v>108</v>
      </c>
    </row>
    <row r="35" spans="1:26" s="102" customFormat="1" ht="12" customHeight="1">
      <c r="A35" s="118" t="s">
        <v>111</v>
      </c>
      <c r="B35" s="119" t="s">
        <v>167</v>
      </c>
      <c r="C35" s="118" t="s">
        <v>168</v>
      </c>
      <c r="D35" s="120">
        <f t="shared" si="1"/>
        <v>35954</v>
      </c>
      <c r="E35" s="120">
        <f t="shared" si="2"/>
        <v>135</v>
      </c>
      <c r="F35" s="121">
        <f t="shared" si="3"/>
        <v>0.37547977971852925</v>
      </c>
      <c r="G35" s="120">
        <v>135</v>
      </c>
      <c r="H35" s="120">
        <v>0</v>
      </c>
      <c r="I35" s="120">
        <f t="shared" si="4"/>
        <v>35819</v>
      </c>
      <c r="J35" s="121">
        <f t="shared" si="5"/>
        <v>99.62452022028148</v>
      </c>
      <c r="K35" s="120">
        <v>17062</v>
      </c>
      <c r="L35" s="121">
        <f t="shared" si="6"/>
        <v>47.45508149301886</v>
      </c>
      <c r="M35" s="120">
        <v>0</v>
      </c>
      <c r="N35" s="121">
        <f t="shared" si="7"/>
        <v>0</v>
      </c>
      <c r="O35" s="120">
        <v>18757</v>
      </c>
      <c r="P35" s="120">
        <v>4961</v>
      </c>
      <c r="Q35" s="121">
        <f t="shared" si="8"/>
        <v>52.169438727262616</v>
      </c>
      <c r="R35" s="120">
        <v>72</v>
      </c>
      <c r="S35" s="105" t="s">
        <v>108</v>
      </c>
      <c r="T35" s="105"/>
      <c r="U35" s="105"/>
      <c r="V35" s="105"/>
      <c r="W35" s="105" t="s">
        <v>108</v>
      </c>
      <c r="X35" s="105"/>
      <c r="Y35" s="105"/>
      <c r="Z35" s="105"/>
    </row>
    <row r="36" spans="1:26" s="102" customFormat="1" ht="12" customHeight="1">
      <c r="A36" s="118" t="s">
        <v>111</v>
      </c>
      <c r="B36" s="119" t="s">
        <v>169</v>
      </c>
      <c r="C36" s="118" t="s">
        <v>170</v>
      </c>
      <c r="D36" s="120">
        <f t="shared" si="1"/>
        <v>704</v>
      </c>
      <c r="E36" s="120">
        <f t="shared" si="2"/>
        <v>32</v>
      </c>
      <c r="F36" s="121">
        <f t="shared" si="3"/>
        <v>4.545454545454546</v>
      </c>
      <c r="G36" s="120">
        <v>32</v>
      </c>
      <c r="H36" s="120">
        <v>0</v>
      </c>
      <c r="I36" s="120">
        <f t="shared" si="4"/>
        <v>672</v>
      </c>
      <c r="J36" s="121">
        <f t="shared" si="5"/>
        <v>95.45454545454545</v>
      </c>
      <c r="K36" s="120">
        <v>219</v>
      </c>
      <c r="L36" s="121">
        <f t="shared" si="6"/>
        <v>31.107954545454547</v>
      </c>
      <c r="M36" s="120">
        <v>0</v>
      </c>
      <c r="N36" s="121">
        <f t="shared" si="7"/>
        <v>0</v>
      </c>
      <c r="O36" s="120">
        <v>453</v>
      </c>
      <c r="P36" s="120">
        <v>175</v>
      </c>
      <c r="Q36" s="121">
        <f t="shared" si="8"/>
        <v>64.3465909090909</v>
      </c>
      <c r="R36" s="120">
        <v>7</v>
      </c>
      <c r="S36" s="105" t="s">
        <v>108</v>
      </c>
      <c r="T36" s="105"/>
      <c r="U36" s="105"/>
      <c r="V36" s="105"/>
      <c r="W36" s="105" t="s">
        <v>108</v>
      </c>
      <c r="X36" s="105"/>
      <c r="Y36" s="105"/>
      <c r="Z36" s="105"/>
    </row>
    <row r="37" spans="1:26" s="102" customFormat="1" ht="12" customHeight="1">
      <c r="A37" s="118" t="s">
        <v>111</v>
      </c>
      <c r="B37" s="119" t="s">
        <v>171</v>
      </c>
      <c r="C37" s="118" t="s">
        <v>172</v>
      </c>
      <c r="D37" s="120">
        <f t="shared" si="1"/>
        <v>913</v>
      </c>
      <c r="E37" s="120">
        <f t="shared" si="2"/>
        <v>92</v>
      </c>
      <c r="F37" s="121">
        <f t="shared" si="3"/>
        <v>10.076670317634173</v>
      </c>
      <c r="G37" s="120">
        <v>92</v>
      </c>
      <c r="H37" s="120">
        <v>0</v>
      </c>
      <c r="I37" s="120">
        <f t="shared" si="4"/>
        <v>821</v>
      </c>
      <c r="J37" s="121">
        <f t="shared" si="5"/>
        <v>89.92332968236583</v>
      </c>
      <c r="K37" s="120">
        <v>521</v>
      </c>
      <c r="L37" s="121">
        <f t="shared" si="6"/>
        <v>57.064622124863085</v>
      </c>
      <c r="M37" s="120">
        <v>0</v>
      </c>
      <c r="N37" s="121">
        <f t="shared" si="7"/>
        <v>0</v>
      </c>
      <c r="O37" s="120">
        <v>300</v>
      </c>
      <c r="P37" s="120">
        <v>300</v>
      </c>
      <c r="Q37" s="121">
        <f t="shared" si="8"/>
        <v>32.85870755750274</v>
      </c>
      <c r="R37" s="120">
        <v>2</v>
      </c>
      <c r="S37" s="105" t="s">
        <v>108</v>
      </c>
      <c r="T37" s="105"/>
      <c r="U37" s="105"/>
      <c r="V37" s="105"/>
      <c r="W37" s="105" t="s">
        <v>108</v>
      </c>
      <c r="X37" s="105"/>
      <c r="Y37" s="105"/>
      <c r="Z37" s="105"/>
    </row>
    <row r="38" spans="1:26" s="102" customFormat="1" ht="12" customHeight="1">
      <c r="A38" s="118" t="s">
        <v>111</v>
      </c>
      <c r="B38" s="119" t="s">
        <v>173</v>
      </c>
      <c r="C38" s="118" t="s">
        <v>174</v>
      </c>
      <c r="D38" s="120">
        <f t="shared" si="1"/>
        <v>782</v>
      </c>
      <c r="E38" s="120">
        <f t="shared" si="2"/>
        <v>22</v>
      </c>
      <c r="F38" s="121">
        <f t="shared" si="3"/>
        <v>2.813299232736573</v>
      </c>
      <c r="G38" s="120">
        <v>22</v>
      </c>
      <c r="H38" s="120">
        <v>0</v>
      </c>
      <c r="I38" s="120">
        <f t="shared" si="4"/>
        <v>760</v>
      </c>
      <c r="J38" s="121">
        <f t="shared" si="5"/>
        <v>97.18670076726342</v>
      </c>
      <c r="K38" s="120">
        <v>0</v>
      </c>
      <c r="L38" s="121">
        <f t="shared" si="6"/>
        <v>0</v>
      </c>
      <c r="M38" s="120">
        <v>0</v>
      </c>
      <c r="N38" s="121">
        <f t="shared" si="7"/>
        <v>0</v>
      </c>
      <c r="O38" s="120">
        <v>760</v>
      </c>
      <c r="P38" s="120">
        <v>760</v>
      </c>
      <c r="Q38" s="121">
        <f t="shared" si="8"/>
        <v>97.18670076726342</v>
      </c>
      <c r="R38" s="120">
        <v>3</v>
      </c>
      <c r="S38" s="105"/>
      <c r="T38" s="105"/>
      <c r="U38" s="105"/>
      <c r="V38" s="105" t="s">
        <v>108</v>
      </c>
      <c r="W38" s="105"/>
      <c r="X38" s="105"/>
      <c r="Y38" s="105"/>
      <c r="Z38" s="105" t="s">
        <v>108</v>
      </c>
    </row>
    <row r="39" spans="1:26" s="102" customFormat="1" ht="12" customHeight="1">
      <c r="A39" s="118" t="s">
        <v>111</v>
      </c>
      <c r="B39" s="119" t="s">
        <v>175</v>
      </c>
      <c r="C39" s="118" t="s">
        <v>176</v>
      </c>
      <c r="D39" s="120">
        <f t="shared" si="1"/>
        <v>430</v>
      </c>
      <c r="E39" s="120">
        <f t="shared" si="2"/>
        <v>0</v>
      </c>
      <c r="F39" s="121">
        <f t="shared" si="3"/>
        <v>0</v>
      </c>
      <c r="G39" s="120">
        <v>0</v>
      </c>
      <c r="H39" s="120">
        <v>0</v>
      </c>
      <c r="I39" s="120">
        <f t="shared" si="4"/>
        <v>430</v>
      </c>
      <c r="J39" s="121">
        <f t="shared" si="5"/>
        <v>100</v>
      </c>
      <c r="K39" s="120">
        <v>0</v>
      </c>
      <c r="L39" s="121">
        <f t="shared" si="6"/>
        <v>0</v>
      </c>
      <c r="M39" s="120">
        <v>0</v>
      </c>
      <c r="N39" s="121">
        <f t="shared" si="7"/>
        <v>0</v>
      </c>
      <c r="O39" s="120">
        <v>430</v>
      </c>
      <c r="P39" s="120">
        <v>430</v>
      </c>
      <c r="Q39" s="121">
        <f t="shared" si="8"/>
        <v>100</v>
      </c>
      <c r="R39" s="120">
        <v>0</v>
      </c>
      <c r="S39" s="105"/>
      <c r="T39" s="105"/>
      <c r="U39" s="105"/>
      <c r="V39" s="105" t="s">
        <v>108</v>
      </c>
      <c r="W39" s="105"/>
      <c r="X39" s="105"/>
      <c r="Y39" s="105"/>
      <c r="Z39" s="105" t="s">
        <v>108</v>
      </c>
    </row>
    <row r="40" spans="1:26" s="102" customFormat="1" ht="12" customHeight="1">
      <c r="A40" s="118" t="s">
        <v>111</v>
      </c>
      <c r="B40" s="119" t="s">
        <v>177</v>
      </c>
      <c r="C40" s="118" t="s">
        <v>178</v>
      </c>
      <c r="D40" s="120">
        <f t="shared" si="1"/>
        <v>1266</v>
      </c>
      <c r="E40" s="120">
        <f t="shared" si="2"/>
        <v>304</v>
      </c>
      <c r="F40" s="121">
        <f t="shared" si="3"/>
        <v>24.01263823064771</v>
      </c>
      <c r="G40" s="120">
        <v>304</v>
      </c>
      <c r="H40" s="120">
        <v>0</v>
      </c>
      <c r="I40" s="120">
        <f t="shared" si="4"/>
        <v>962</v>
      </c>
      <c r="J40" s="121">
        <f t="shared" si="5"/>
        <v>75.98736176935229</v>
      </c>
      <c r="K40" s="120">
        <v>725</v>
      </c>
      <c r="L40" s="121">
        <f t="shared" si="6"/>
        <v>57.26698262243286</v>
      </c>
      <c r="M40" s="120">
        <v>0</v>
      </c>
      <c r="N40" s="121">
        <f t="shared" si="7"/>
        <v>0</v>
      </c>
      <c r="O40" s="120">
        <v>237</v>
      </c>
      <c r="P40" s="120">
        <v>99</v>
      </c>
      <c r="Q40" s="121">
        <f t="shared" si="8"/>
        <v>18.72037914691943</v>
      </c>
      <c r="R40" s="120">
        <v>19</v>
      </c>
      <c r="S40" s="105" t="s">
        <v>108</v>
      </c>
      <c r="T40" s="105"/>
      <c r="U40" s="105"/>
      <c r="V40" s="105"/>
      <c r="W40" s="105" t="s">
        <v>108</v>
      </c>
      <c r="X40" s="105"/>
      <c r="Y40" s="105"/>
      <c r="Z40" s="105"/>
    </row>
    <row r="41" spans="1:26" s="102" customFormat="1" ht="12" customHeight="1">
      <c r="A41" s="118" t="s">
        <v>111</v>
      </c>
      <c r="B41" s="119" t="s">
        <v>179</v>
      </c>
      <c r="C41" s="118" t="s">
        <v>180</v>
      </c>
      <c r="D41" s="120">
        <f t="shared" si="1"/>
        <v>546</v>
      </c>
      <c r="E41" s="120">
        <f t="shared" si="2"/>
        <v>84</v>
      </c>
      <c r="F41" s="121">
        <f t="shared" si="3"/>
        <v>15.384615384615385</v>
      </c>
      <c r="G41" s="120">
        <v>84</v>
      </c>
      <c r="H41" s="120">
        <v>0</v>
      </c>
      <c r="I41" s="120">
        <f t="shared" si="4"/>
        <v>462</v>
      </c>
      <c r="J41" s="121">
        <f t="shared" si="5"/>
        <v>84.61538461538461</v>
      </c>
      <c r="K41" s="120">
        <v>0</v>
      </c>
      <c r="L41" s="121">
        <f t="shared" si="6"/>
        <v>0</v>
      </c>
      <c r="M41" s="120">
        <v>0</v>
      </c>
      <c r="N41" s="121">
        <f t="shared" si="7"/>
        <v>0</v>
      </c>
      <c r="O41" s="120">
        <v>462</v>
      </c>
      <c r="P41" s="120">
        <v>212</v>
      </c>
      <c r="Q41" s="121">
        <f t="shared" si="8"/>
        <v>84.61538461538461</v>
      </c>
      <c r="R41" s="120">
        <v>4</v>
      </c>
      <c r="S41" s="105" t="s">
        <v>108</v>
      </c>
      <c r="T41" s="105"/>
      <c r="U41" s="105"/>
      <c r="V41" s="105"/>
      <c r="W41" s="105" t="s">
        <v>108</v>
      </c>
      <c r="X41" s="105"/>
      <c r="Y41" s="105"/>
      <c r="Z41" s="105"/>
    </row>
    <row r="42" spans="1:26" s="102" customFormat="1" ht="12" customHeight="1">
      <c r="A42" s="118" t="s">
        <v>111</v>
      </c>
      <c r="B42" s="119" t="s">
        <v>181</v>
      </c>
      <c r="C42" s="118" t="s">
        <v>182</v>
      </c>
      <c r="D42" s="120">
        <f t="shared" si="1"/>
        <v>1317</v>
      </c>
      <c r="E42" s="120">
        <f t="shared" si="2"/>
        <v>8</v>
      </c>
      <c r="F42" s="121">
        <f t="shared" si="3"/>
        <v>0.6074411541381929</v>
      </c>
      <c r="G42" s="120">
        <v>0</v>
      </c>
      <c r="H42" s="120">
        <v>8</v>
      </c>
      <c r="I42" s="120">
        <f t="shared" si="4"/>
        <v>1309</v>
      </c>
      <c r="J42" s="121">
        <f t="shared" si="5"/>
        <v>99.39255884586181</v>
      </c>
      <c r="K42" s="120">
        <v>0</v>
      </c>
      <c r="L42" s="121">
        <f t="shared" si="6"/>
        <v>0</v>
      </c>
      <c r="M42" s="120">
        <v>0</v>
      </c>
      <c r="N42" s="121">
        <f t="shared" si="7"/>
        <v>0</v>
      </c>
      <c r="O42" s="120">
        <v>1309</v>
      </c>
      <c r="P42" s="120">
        <v>8</v>
      </c>
      <c r="Q42" s="121">
        <f t="shared" si="8"/>
        <v>99.39255884586181</v>
      </c>
      <c r="R42" s="120">
        <v>12</v>
      </c>
      <c r="S42" s="105" t="s">
        <v>108</v>
      </c>
      <c r="T42" s="105"/>
      <c r="U42" s="105"/>
      <c r="V42" s="105"/>
      <c r="W42" s="105"/>
      <c r="X42" s="105" t="s">
        <v>108</v>
      </c>
      <c r="Y42" s="105"/>
      <c r="Z42" s="105"/>
    </row>
    <row r="43" spans="1:26" s="102" customFormat="1" ht="12" customHeight="1">
      <c r="A43" s="118" t="s">
        <v>111</v>
      </c>
      <c r="B43" s="119" t="s">
        <v>183</v>
      </c>
      <c r="C43" s="118" t="s">
        <v>184</v>
      </c>
      <c r="D43" s="120">
        <f t="shared" si="1"/>
        <v>1584</v>
      </c>
      <c r="E43" s="120">
        <f t="shared" si="2"/>
        <v>0</v>
      </c>
      <c r="F43" s="121">
        <f t="shared" si="3"/>
        <v>0</v>
      </c>
      <c r="G43" s="120">
        <v>0</v>
      </c>
      <c r="H43" s="120">
        <v>0</v>
      </c>
      <c r="I43" s="120">
        <f t="shared" si="4"/>
        <v>1584</v>
      </c>
      <c r="J43" s="121">
        <f t="shared" si="5"/>
        <v>100</v>
      </c>
      <c r="K43" s="120">
        <v>0</v>
      </c>
      <c r="L43" s="121">
        <f t="shared" si="6"/>
        <v>0</v>
      </c>
      <c r="M43" s="120">
        <v>0</v>
      </c>
      <c r="N43" s="121">
        <f t="shared" si="7"/>
        <v>0</v>
      </c>
      <c r="O43" s="120">
        <v>1584</v>
      </c>
      <c r="P43" s="120">
        <v>1584</v>
      </c>
      <c r="Q43" s="121">
        <f t="shared" si="8"/>
        <v>100</v>
      </c>
      <c r="R43" s="120">
        <v>18</v>
      </c>
      <c r="S43" s="105"/>
      <c r="T43" s="105"/>
      <c r="U43" s="105"/>
      <c r="V43" s="105" t="s">
        <v>108</v>
      </c>
      <c r="W43" s="105"/>
      <c r="X43" s="105"/>
      <c r="Y43" s="105"/>
      <c r="Z43" s="105" t="s">
        <v>108</v>
      </c>
    </row>
    <row r="44" spans="1:26" s="102" customFormat="1" ht="12" customHeight="1">
      <c r="A44" s="118" t="s">
        <v>111</v>
      </c>
      <c r="B44" s="119" t="s">
        <v>185</v>
      </c>
      <c r="C44" s="118" t="s">
        <v>186</v>
      </c>
      <c r="D44" s="120">
        <f t="shared" si="1"/>
        <v>8572</v>
      </c>
      <c r="E44" s="120">
        <f t="shared" si="2"/>
        <v>2633</v>
      </c>
      <c r="F44" s="121">
        <f t="shared" si="3"/>
        <v>30.716285580961266</v>
      </c>
      <c r="G44" s="120">
        <v>2633</v>
      </c>
      <c r="H44" s="120">
        <v>0</v>
      </c>
      <c r="I44" s="120">
        <f t="shared" si="4"/>
        <v>5939</v>
      </c>
      <c r="J44" s="121">
        <f t="shared" si="5"/>
        <v>69.28371441903873</v>
      </c>
      <c r="K44" s="120">
        <v>2978</v>
      </c>
      <c r="L44" s="121">
        <f t="shared" si="6"/>
        <v>34.74101726551563</v>
      </c>
      <c r="M44" s="120">
        <v>0</v>
      </c>
      <c r="N44" s="121">
        <f t="shared" si="7"/>
        <v>0</v>
      </c>
      <c r="O44" s="120">
        <v>2961</v>
      </c>
      <c r="P44" s="120">
        <v>141</v>
      </c>
      <c r="Q44" s="121">
        <f t="shared" si="8"/>
        <v>34.5426971535231</v>
      </c>
      <c r="R44" s="120">
        <v>25</v>
      </c>
      <c r="S44" s="105"/>
      <c r="T44" s="105" t="s">
        <v>108</v>
      </c>
      <c r="U44" s="105"/>
      <c r="V44" s="105"/>
      <c r="W44" s="105"/>
      <c r="X44" s="105" t="s">
        <v>108</v>
      </c>
      <c r="Y44" s="105"/>
      <c r="Z44" s="105"/>
    </row>
    <row r="45" spans="1:26" s="102" customFormat="1" ht="12" customHeight="1">
      <c r="A45" s="118" t="s">
        <v>111</v>
      </c>
      <c r="B45" s="119" t="s">
        <v>187</v>
      </c>
      <c r="C45" s="118" t="s">
        <v>188</v>
      </c>
      <c r="D45" s="120">
        <f t="shared" si="1"/>
        <v>28318</v>
      </c>
      <c r="E45" s="120">
        <f t="shared" si="2"/>
        <v>402</v>
      </c>
      <c r="F45" s="121">
        <f t="shared" si="3"/>
        <v>1.4195917790804435</v>
      </c>
      <c r="G45" s="120">
        <v>402</v>
      </c>
      <c r="H45" s="120">
        <v>0</v>
      </c>
      <c r="I45" s="120">
        <f t="shared" si="4"/>
        <v>27916</v>
      </c>
      <c r="J45" s="121">
        <f t="shared" si="5"/>
        <v>98.58040822091955</v>
      </c>
      <c r="K45" s="120">
        <v>0</v>
      </c>
      <c r="L45" s="121">
        <f t="shared" si="6"/>
        <v>0</v>
      </c>
      <c r="M45" s="120">
        <v>0</v>
      </c>
      <c r="N45" s="121">
        <f t="shared" si="7"/>
        <v>0</v>
      </c>
      <c r="O45" s="120">
        <v>27916</v>
      </c>
      <c r="P45" s="120">
        <v>24513</v>
      </c>
      <c r="Q45" s="121">
        <f t="shared" si="8"/>
        <v>98.58040822091955</v>
      </c>
      <c r="R45" s="120">
        <v>51</v>
      </c>
      <c r="S45" s="105" t="s">
        <v>108</v>
      </c>
      <c r="T45" s="105"/>
      <c r="U45" s="105"/>
      <c r="V45" s="105"/>
      <c r="W45" s="105" t="s">
        <v>108</v>
      </c>
      <c r="X45" s="105"/>
      <c r="Y45" s="105"/>
      <c r="Z45" s="105"/>
    </row>
    <row r="46" spans="1:26" s="102" customFormat="1" ht="12" customHeight="1">
      <c r="A46" s="118" t="s">
        <v>111</v>
      </c>
      <c r="B46" s="119" t="s">
        <v>189</v>
      </c>
      <c r="C46" s="118" t="s">
        <v>190</v>
      </c>
      <c r="D46" s="120">
        <f t="shared" si="1"/>
        <v>1271</v>
      </c>
      <c r="E46" s="120">
        <f t="shared" si="2"/>
        <v>981</v>
      </c>
      <c r="F46" s="121">
        <f t="shared" si="3"/>
        <v>77.18332022029898</v>
      </c>
      <c r="G46" s="120">
        <v>976</v>
      </c>
      <c r="H46" s="120">
        <v>5</v>
      </c>
      <c r="I46" s="120">
        <f t="shared" si="4"/>
        <v>290</v>
      </c>
      <c r="J46" s="121">
        <f t="shared" si="5"/>
        <v>22.816679779701023</v>
      </c>
      <c r="K46" s="120">
        <v>0</v>
      </c>
      <c r="L46" s="121">
        <f t="shared" si="6"/>
        <v>0</v>
      </c>
      <c r="M46" s="120">
        <v>0</v>
      </c>
      <c r="N46" s="121">
        <f t="shared" si="7"/>
        <v>0</v>
      </c>
      <c r="O46" s="120">
        <v>290</v>
      </c>
      <c r="P46" s="120">
        <v>290</v>
      </c>
      <c r="Q46" s="121">
        <f t="shared" si="8"/>
        <v>22.816679779701023</v>
      </c>
      <c r="R46" s="120">
        <v>20</v>
      </c>
      <c r="S46" s="105" t="s">
        <v>108</v>
      </c>
      <c r="T46" s="105"/>
      <c r="U46" s="105"/>
      <c r="V46" s="105"/>
      <c r="W46" s="105" t="s">
        <v>108</v>
      </c>
      <c r="X46" s="105"/>
      <c r="Y46" s="105"/>
      <c r="Z46" s="105"/>
    </row>
    <row r="47" spans="1:26" s="102" customFormat="1" ht="12" customHeight="1">
      <c r="A47" s="118" t="s">
        <v>111</v>
      </c>
      <c r="B47" s="119" t="s">
        <v>191</v>
      </c>
      <c r="C47" s="118" t="s">
        <v>192</v>
      </c>
      <c r="D47" s="120">
        <f t="shared" si="1"/>
        <v>4037</v>
      </c>
      <c r="E47" s="120">
        <f t="shared" si="2"/>
        <v>33</v>
      </c>
      <c r="F47" s="121">
        <f t="shared" si="3"/>
        <v>0.8174386920980926</v>
      </c>
      <c r="G47" s="120">
        <v>0</v>
      </c>
      <c r="H47" s="120">
        <v>33</v>
      </c>
      <c r="I47" s="120">
        <f t="shared" si="4"/>
        <v>4004</v>
      </c>
      <c r="J47" s="121">
        <f t="shared" si="5"/>
        <v>99.1825613079019</v>
      </c>
      <c r="K47" s="120">
        <v>731</v>
      </c>
      <c r="L47" s="121">
        <f t="shared" si="6"/>
        <v>18.10750557344563</v>
      </c>
      <c r="M47" s="120">
        <v>0</v>
      </c>
      <c r="N47" s="121">
        <f t="shared" si="7"/>
        <v>0</v>
      </c>
      <c r="O47" s="120">
        <v>3273</v>
      </c>
      <c r="P47" s="120">
        <v>1021</v>
      </c>
      <c r="Q47" s="121">
        <f t="shared" si="8"/>
        <v>81.07505573445628</v>
      </c>
      <c r="R47" s="120">
        <v>31</v>
      </c>
      <c r="S47" s="105"/>
      <c r="T47" s="105"/>
      <c r="U47" s="105"/>
      <c r="V47" s="105" t="s">
        <v>108</v>
      </c>
      <c r="W47" s="105"/>
      <c r="X47" s="105"/>
      <c r="Y47" s="105"/>
      <c r="Z47" s="105" t="s">
        <v>108</v>
      </c>
    </row>
    <row r="48" spans="1:26" s="102" customFormat="1" ht="12" customHeight="1">
      <c r="A48" s="118" t="s">
        <v>111</v>
      </c>
      <c r="B48" s="119" t="s">
        <v>193</v>
      </c>
      <c r="C48" s="118" t="s">
        <v>194</v>
      </c>
      <c r="D48" s="120">
        <f t="shared" si="1"/>
        <v>1574</v>
      </c>
      <c r="E48" s="120">
        <f t="shared" si="2"/>
        <v>106</v>
      </c>
      <c r="F48" s="121">
        <f t="shared" si="3"/>
        <v>6.734434561626429</v>
      </c>
      <c r="G48" s="120">
        <v>106</v>
      </c>
      <c r="H48" s="120">
        <v>0</v>
      </c>
      <c r="I48" s="120">
        <f t="shared" si="4"/>
        <v>1468</v>
      </c>
      <c r="J48" s="121">
        <f t="shared" si="5"/>
        <v>93.26556543837357</v>
      </c>
      <c r="K48" s="120">
        <v>692</v>
      </c>
      <c r="L48" s="121">
        <f t="shared" si="6"/>
        <v>43.96442185514612</v>
      </c>
      <c r="M48" s="120">
        <v>0</v>
      </c>
      <c r="N48" s="121">
        <f t="shared" si="7"/>
        <v>0</v>
      </c>
      <c r="O48" s="120">
        <v>776</v>
      </c>
      <c r="P48" s="120">
        <v>27</v>
      </c>
      <c r="Q48" s="121">
        <f t="shared" si="8"/>
        <v>49.30114358322745</v>
      </c>
      <c r="R48" s="120">
        <v>7</v>
      </c>
      <c r="S48" s="105" t="s">
        <v>108</v>
      </c>
      <c r="T48" s="105"/>
      <c r="U48" s="105"/>
      <c r="V48" s="105"/>
      <c r="W48" s="105" t="s">
        <v>108</v>
      </c>
      <c r="X48" s="105"/>
      <c r="Y48" s="105"/>
      <c r="Z48" s="105"/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8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2" customWidth="1"/>
    <col min="2" max="2" width="8.69921875" style="123" customWidth="1"/>
    <col min="3" max="3" width="12.59765625" style="117" customWidth="1"/>
    <col min="4" max="55" width="9" style="114" customWidth="1"/>
    <col min="56" max="16384" width="9" style="117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44" t="s">
        <v>75</v>
      </c>
      <c r="B2" s="140" t="s">
        <v>76</v>
      </c>
      <c r="C2" s="140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6" t="s">
        <v>80</v>
      </c>
      <c r="AG2" s="147"/>
      <c r="AH2" s="147"/>
      <c r="AI2" s="148"/>
      <c r="AJ2" s="146" t="s">
        <v>81</v>
      </c>
      <c r="AK2" s="147"/>
      <c r="AL2" s="147"/>
      <c r="AM2" s="147"/>
      <c r="AN2" s="147"/>
      <c r="AO2" s="147"/>
      <c r="AP2" s="147"/>
      <c r="AQ2" s="147"/>
      <c r="AR2" s="147"/>
      <c r="AS2" s="148"/>
      <c r="AT2" s="143" t="s">
        <v>82</v>
      </c>
      <c r="AU2" s="140"/>
      <c r="AV2" s="140"/>
      <c r="AW2" s="140"/>
      <c r="AX2" s="140"/>
      <c r="AY2" s="140"/>
      <c r="AZ2" s="146" t="s">
        <v>83</v>
      </c>
      <c r="BA2" s="147"/>
      <c r="BB2" s="147"/>
      <c r="BC2" s="148"/>
    </row>
    <row r="3" spans="1:55" s="50" customFormat="1" ht="26.25" customHeight="1">
      <c r="A3" s="141"/>
      <c r="B3" s="141"/>
      <c r="C3" s="141"/>
      <c r="D3" s="66" t="s">
        <v>84</v>
      </c>
      <c r="E3" s="149" t="s">
        <v>85</v>
      </c>
      <c r="F3" s="147"/>
      <c r="G3" s="148"/>
      <c r="H3" s="152" t="s">
        <v>86</v>
      </c>
      <c r="I3" s="153"/>
      <c r="J3" s="154"/>
      <c r="K3" s="149" t="s">
        <v>87</v>
      </c>
      <c r="L3" s="153"/>
      <c r="M3" s="154"/>
      <c r="N3" s="66" t="s">
        <v>84</v>
      </c>
      <c r="O3" s="149" t="s">
        <v>88</v>
      </c>
      <c r="P3" s="150"/>
      <c r="Q3" s="150"/>
      <c r="R3" s="150"/>
      <c r="S3" s="150"/>
      <c r="T3" s="150"/>
      <c r="U3" s="151"/>
      <c r="V3" s="149" t="s">
        <v>89</v>
      </c>
      <c r="W3" s="150"/>
      <c r="X3" s="150"/>
      <c r="Y3" s="150"/>
      <c r="Z3" s="150"/>
      <c r="AA3" s="150"/>
      <c r="AB3" s="151"/>
      <c r="AC3" s="92" t="s">
        <v>90</v>
      </c>
      <c r="AD3" s="64"/>
      <c r="AE3" s="65"/>
      <c r="AF3" s="142" t="s">
        <v>84</v>
      </c>
      <c r="AG3" s="140" t="s">
        <v>91</v>
      </c>
      <c r="AH3" s="140" t="s">
        <v>92</v>
      </c>
      <c r="AI3" s="140" t="s">
        <v>93</v>
      </c>
      <c r="AJ3" s="141" t="s">
        <v>84</v>
      </c>
      <c r="AK3" s="140" t="s">
        <v>94</v>
      </c>
      <c r="AL3" s="140" t="s">
        <v>95</v>
      </c>
      <c r="AM3" s="140" t="s">
        <v>96</v>
      </c>
      <c r="AN3" s="140" t="s">
        <v>92</v>
      </c>
      <c r="AO3" s="140" t="s">
        <v>93</v>
      </c>
      <c r="AP3" s="140" t="s">
        <v>97</v>
      </c>
      <c r="AQ3" s="140" t="s">
        <v>98</v>
      </c>
      <c r="AR3" s="140" t="s">
        <v>99</v>
      </c>
      <c r="AS3" s="140" t="s">
        <v>100</v>
      </c>
      <c r="AT3" s="142" t="s">
        <v>84</v>
      </c>
      <c r="AU3" s="140" t="s">
        <v>94</v>
      </c>
      <c r="AV3" s="140" t="s">
        <v>95</v>
      </c>
      <c r="AW3" s="140" t="s">
        <v>96</v>
      </c>
      <c r="AX3" s="140" t="s">
        <v>92</v>
      </c>
      <c r="AY3" s="140" t="s">
        <v>93</v>
      </c>
      <c r="AZ3" s="142" t="s">
        <v>84</v>
      </c>
      <c r="BA3" s="140" t="s">
        <v>91</v>
      </c>
      <c r="BB3" s="140" t="s">
        <v>92</v>
      </c>
      <c r="BC3" s="140" t="s">
        <v>93</v>
      </c>
    </row>
    <row r="4" spans="1:55" s="50" customFormat="1" ht="26.25" customHeight="1">
      <c r="A4" s="141"/>
      <c r="B4" s="141"/>
      <c r="C4" s="141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2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2"/>
      <c r="AU4" s="141"/>
      <c r="AV4" s="141"/>
      <c r="AW4" s="141"/>
      <c r="AX4" s="141"/>
      <c r="AY4" s="141"/>
      <c r="AZ4" s="142"/>
      <c r="BA4" s="141"/>
      <c r="BB4" s="141"/>
      <c r="BC4" s="141"/>
    </row>
    <row r="5" spans="1:55" s="54" customFormat="1" ht="23.25" customHeight="1">
      <c r="A5" s="141"/>
      <c r="B5" s="141"/>
      <c r="C5" s="14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41"/>
      <c r="AM5" s="55"/>
      <c r="AN5" s="55"/>
      <c r="AO5" s="55"/>
      <c r="AP5" s="55"/>
      <c r="AQ5" s="55"/>
      <c r="AR5" s="55"/>
      <c r="AS5" s="55"/>
      <c r="AT5" s="55"/>
      <c r="AU5" s="55"/>
      <c r="AV5" s="141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45"/>
      <c r="B6" s="145"/>
      <c r="C6" s="145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111</v>
      </c>
      <c r="B7" s="104" t="s">
        <v>112</v>
      </c>
      <c r="C7" s="103" t="s">
        <v>55</v>
      </c>
      <c r="D7" s="94">
        <f aca="true" t="shared" si="0" ref="D7:AI7">SUM(D8:D48)</f>
        <v>126714</v>
      </c>
      <c r="E7" s="94">
        <f t="shared" si="0"/>
        <v>538</v>
      </c>
      <c r="F7" s="94">
        <f t="shared" si="0"/>
        <v>0</v>
      </c>
      <c r="G7" s="94">
        <f t="shared" si="0"/>
        <v>538</v>
      </c>
      <c r="H7" s="94">
        <f t="shared" si="0"/>
        <v>7688</v>
      </c>
      <c r="I7" s="94">
        <f t="shared" si="0"/>
        <v>687</v>
      </c>
      <c r="J7" s="94">
        <f t="shared" si="0"/>
        <v>7001</v>
      </c>
      <c r="K7" s="94">
        <f t="shared" si="0"/>
        <v>118488</v>
      </c>
      <c r="L7" s="94">
        <f t="shared" si="0"/>
        <v>24885</v>
      </c>
      <c r="M7" s="94">
        <f t="shared" si="0"/>
        <v>93603</v>
      </c>
      <c r="N7" s="94">
        <f t="shared" si="0"/>
        <v>126830</v>
      </c>
      <c r="O7" s="94">
        <f t="shared" si="0"/>
        <v>25582</v>
      </c>
      <c r="P7" s="94">
        <f t="shared" si="0"/>
        <v>17142</v>
      </c>
      <c r="Q7" s="94">
        <f t="shared" si="0"/>
        <v>0</v>
      </c>
      <c r="R7" s="94">
        <f t="shared" si="0"/>
        <v>0</v>
      </c>
      <c r="S7" s="94">
        <f t="shared" si="0"/>
        <v>2706</v>
      </c>
      <c r="T7" s="94">
        <f t="shared" si="0"/>
        <v>2162</v>
      </c>
      <c r="U7" s="94">
        <f t="shared" si="0"/>
        <v>3572</v>
      </c>
      <c r="V7" s="94">
        <f t="shared" si="0"/>
        <v>101141</v>
      </c>
      <c r="W7" s="94">
        <f t="shared" si="0"/>
        <v>84880</v>
      </c>
      <c r="X7" s="94">
        <f t="shared" si="0"/>
        <v>0</v>
      </c>
      <c r="Y7" s="94">
        <f t="shared" si="0"/>
        <v>0</v>
      </c>
      <c r="Z7" s="94">
        <f t="shared" si="0"/>
        <v>10657</v>
      </c>
      <c r="AA7" s="94">
        <f t="shared" si="0"/>
        <v>2217</v>
      </c>
      <c r="AB7" s="94">
        <f t="shared" si="0"/>
        <v>3387</v>
      </c>
      <c r="AC7" s="94">
        <f t="shared" si="0"/>
        <v>107</v>
      </c>
      <c r="AD7" s="94">
        <f t="shared" si="0"/>
        <v>71</v>
      </c>
      <c r="AE7" s="94">
        <f t="shared" si="0"/>
        <v>36</v>
      </c>
      <c r="AF7" s="94">
        <f t="shared" si="0"/>
        <v>4216</v>
      </c>
      <c r="AG7" s="94">
        <f t="shared" si="0"/>
        <v>4216</v>
      </c>
      <c r="AH7" s="94">
        <f t="shared" si="0"/>
        <v>0</v>
      </c>
      <c r="AI7" s="94">
        <f t="shared" si="0"/>
        <v>0</v>
      </c>
      <c r="AJ7" s="94">
        <f aca="true" t="shared" si="1" ref="AJ7:BC7">SUM(AJ8:AJ48)</f>
        <v>4351</v>
      </c>
      <c r="AK7" s="94">
        <f t="shared" si="1"/>
        <v>213</v>
      </c>
      <c r="AL7" s="94">
        <f t="shared" si="1"/>
        <v>0</v>
      </c>
      <c r="AM7" s="94">
        <f t="shared" si="1"/>
        <v>2560</v>
      </c>
      <c r="AN7" s="94">
        <f t="shared" si="1"/>
        <v>695</v>
      </c>
      <c r="AO7" s="94">
        <f t="shared" si="1"/>
        <v>0</v>
      </c>
      <c r="AP7" s="94">
        <f t="shared" si="1"/>
        <v>0</v>
      </c>
      <c r="AQ7" s="94">
        <f t="shared" si="1"/>
        <v>541</v>
      </c>
      <c r="AR7" s="94">
        <f t="shared" si="1"/>
        <v>342</v>
      </c>
      <c r="AS7" s="94">
        <f t="shared" si="1"/>
        <v>0</v>
      </c>
      <c r="AT7" s="94">
        <f t="shared" si="1"/>
        <v>215</v>
      </c>
      <c r="AU7" s="94">
        <f t="shared" si="1"/>
        <v>78</v>
      </c>
      <c r="AV7" s="94">
        <f t="shared" si="1"/>
        <v>0</v>
      </c>
      <c r="AW7" s="94">
        <f t="shared" si="1"/>
        <v>137</v>
      </c>
      <c r="AX7" s="94">
        <f t="shared" si="1"/>
        <v>0</v>
      </c>
      <c r="AY7" s="94">
        <f t="shared" si="1"/>
        <v>0</v>
      </c>
      <c r="AZ7" s="94">
        <f t="shared" si="1"/>
        <v>0</v>
      </c>
      <c r="BA7" s="94">
        <f t="shared" si="1"/>
        <v>0</v>
      </c>
      <c r="BB7" s="94">
        <f t="shared" si="1"/>
        <v>0</v>
      </c>
      <c r="BC7" s="94">
        <f t="shared" si="1"/>
        <v>0</v>
      </c>
    </row>
    <row r="8" spans="1:55" s="102" customFormat="1" ht="12" customHeight="1">
      <c r="A8" s="105" t="s">
        <v>111</v>
      </c>
      <c r="B8" s="106" t="s">
        <v>113</v>
      </c>
      <c r="C8" s="105" t="s">
        <v>114</v>
      </c>
      <c r="D8" s="98">
        <f aca="true" t="shared" si="2" ref="D8:D48">SUM(E8,+H8,+K8)</f>
        <v>5699</v>
      </c>
      <c r="E8" s="98">
        <f aca="true" t="shared" si="3" ref="E8:E48">SUM(F8:G8)</f>
        <v>0</v>
      </c>
      <c r="F8" s="98">
        <v>0</v>
      </c>
      <c r="G8" s="98">
        <v>0</v>
      </c>
      <c r="H8" s="98">
        <f aca="true" t="shared" si="4" ref="H8:H48">SUM(I8:J8)</f>
        <v>0</v>
      </c>
      <c r="I8" s="98">
        <v>0</v>
      </c>
      <c r="J8" s="98">
        <v>0</v>
      </c>
      <c r="K8" s="98">
        <f aca="true" t="shared" si="5" ref="K8:K48">SUM(L8:M8)</f>
        <v>5699</v>
      </c>
      <c r="L8" s="98">
        <v>2223</v>
      </c>
      <c r="M8" s="98">
        <v>3476</v>
      </c>
      <c r="N8" s="98">
        <f aca="true" t="shared" si="6" ref="N8:N48">SUM(O8,+V8,+AC8)</f>
        <v>5699</v>
      </c>
      <c r="O8" s="98">
        <f aca="true" t="shared" si="7" ref="O8:O48">SUM(P8:U8)</f>
        <v>2223</v>
      </c>
      <c r="P8" s="98">
        <v>0</v>
      </c>
      <c r="Q8" s="98">
        <v>0</v>
      </c>
      <c r="R8" s="98">
        <v>0</v>
      </c>
      <c r="S8" s="98">
        <v>2223</v>
      </c>
      <c r="T8" s="98">
        <v>0</v>
      </c>
      <c r="U8" s="98">
        <v>0</v>
      </c>
      <c r="V8" s="98">
        <f aca="true" t="shared" si="8" ref="V8:V48">SUM(W8:AB8)</f>
        <v>3476</v>
      </c>
      <c r="W8" s="98">
        <v>0</v>
      </c>
      <c r="X8" s="98">
        <v>0</v>
      </c>
      <c r="Y8" s="98">
        <v>0</v>
      </c>
      <c r="Z8" s="98">
        <v>3476</v>
      </c>
      <c r="AA8" s="98">
        <v>0</v>
      </c>
      <c r="AB8" s="98">
        <v>0</v>
      </c>
      <c r="AC8" s="98">
        <f aca="true" t="shared" si="9" ref="AC8:AC48">SUM(AD8:AE8)</f>
        <v>0</v>
      </c>
      <c r="AD8" s="98">
        <v>0</v>
      </c>
      <c r="AE8" s="98">
        <v>0</v>
      </c>
      <c r="AF8" s="98">
        <f aca="true" t="shared" si="10" ref="AF8:AF48">SUM(AG8:AI8)</f>
        <v>0</v>
      </c>
      <c r="AG8" s="98">
        <v>0</v>
      </c>
      <c r="AH8" s="98">
        <v>0</v>
      </c>
      <c r="AI8" s="98">
        <v>0</v>
      </c>
      <c r="AJ8" s="98">
        <f aca="true" t="shared" si="11" ref="AJ8:AJ48">SUM(AK8:AS8)</f>
        <v>0</v>
      </c>
      <c r="AK8" s="98"/>
      <c r="AL8" s="98">
        <v>0</v>
      </c>
      <c r="AM8" s="98">
        <v>0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f aca="true" t="shared" si="12" ref="AT8:AT48">SUM(AU8:AY8)</f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f aca="true" t="shared" si="13" ref="AZ8:AZ48">SUM(BA8:BC8)</f>
        <v>0</v>
      </c>
      <c r="BA8" s="98">
        <v>0</v>
      </c>
      <c r="BB8" s="98">
        <v>0</v>
      </c>
      <c r="BC8" s="98">
        <v>0</v>
      </c>
    </row>
    <row r="9" spans="1:55" s="102" customFormat="1" ht="12" customHeight="1">
      <c r="A9" s="105" t="s">
        <v>111</v>
      </c>
      <c r="B9" s="106" t="s">
        <v>115</v>
      </c>
      <c r="C9" s="105" t="s">
        <v>116</v>
      </c>
      <c r="D9" s="98">
        <f t="shared" si="2"/>
        <v>3691</v>
      </c>
      <c r="E9" s="98">
        <f t="shared" si="3"/>
        <v>0</v>
      </c>
      <c r="F9" s="98">
        <v>0</v>
      </c>
      <c r="G9" s="98">
        <v>0</v>
      </c>
      <c r="H9" s="98">
        <f t="shared" si="4"/>
        <v>0</v>
      </c>
      <c r="I9" s="98">
        <v>0</v>
      </c>
      <c r="J9" s="98">
        <v>0</v>
      </c>
      <c r="K9" s="98">
        <f t="shared" si="5"/>
        <v>3691</v>
      </c>
      <c r="L9" s="98">
        <v>763</v>
      </c>
      <c r="M9" s="98">
        <v>2928</v>
      </c>
      <c r="N9" s="98">
        <f t="shared" si="6"/>
        <v>3691</v>
      </c>
      <c r="O9" s="98">
        <f t="shared" si="7"/>
        <v>763</v>
      </c>
      <c r="P9" s="98">
        <v>763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f t="shared" si="8"/>
        <v>2928</v>
      </c>
      <c r="W9" s="98">
        <v>2928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f t="shared" si="9"/>
        <v>0</v>
      </c>
      <c r="AD9" s="98">
        <v>0</v>
      </c>
      <c r="AE9" s="98">
        <v>0</v>
      </c>
      <c r="AF9" s="98">
        <f t="shared" si="10"/>
        <v>0</v>
      </c>
      <c r="AG9" s="98">
        <v>0</v>
      </c>
      <c r="AH9" s="98">
        <v>0</v>
      </c>
      <c r="AI9" s="98">
        <v>0</v>
      </c>
      <c r="AJ9" s="98">
        <f t="shared" si="11"/>
        <v>213</v>
      </c>
      <c r="AK9" s="98">
        <v>213</v>
      </c>
      <c r="AL9" s="98">
        <v>0</v>
      </c>
      <c r="AM9" s="98">
        <v>0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f t="shared" si="12"/>
        <v>0</v>
      </c>
      <c r="AU9" s="98">
        <v>0</v>
      </c>
      <c r="AV9" s="98">
        <v>0</v>
      </c>
      <c r="AW9" s="98">
        <v>0</v>
      </c>
      <c r="AX9" s="98">
        <v>0</v>
      </c>
      <c r="AY9" s="98">
        <v>0</v>
      </c>
      <c r="AZ9" s="98">
        <f t="shared" si="13"/>
        <v>0</v>
      </c>
      <c r="BA9" s="98">
        <v>0</v>
      </c>
      <c r="BB9" s="98">
        <v>0</v>
      </c>
      <c r="BC9" s="98">
        <v>0</v>
      </c>
    </row>
    <row r="10" spans="1:55" s="102" customFormat="1" ht="12" customHeight="1">
      <c r="A10" s="105" t="s">
        <v>111</v>
      </c>
      <c r="B10" s="106" t="s">
        <v>117</v>
      </c>
      <c r="C10" s="105" t="s">
        <v>118</v>
      </c>
      <c r="D10" s="98">
        <f t="shared" si="2"/>
        <v>12789</v>
      </c>
      <c r="E10" s="98">
        <f t="shared" si="3"/>
        <v>0</v>
      </c>
      <c r="F10" s="98">
        <v>0</v>
      </c>
      <c r="G10" s="98">
        <v>0</v>
      </c>
      <c r="H10" s="98">
        <f t="shared" si="4"/>
        <v>0</v>
      </c>
      <c r="I10" s="98">
        <v>0</v>
      </c>
      <c r="J10" s="98">
        <v>0</v>
      </c>
      <c r="K10" s="98">
        <f t="shared" si="5"/>
        <v>12789</v>
      </c>
      <c r="L10" s="98">
        <v>223</v>
      </c>
      <c r="M10" s="98">
        <v>12566</v>
      </c>
      <c r="N10" s="98">
        <f t="shared" si="6"/>
        <v>12799</v>
      </c>
      <c r="O10" s="98">
        <f t="shared" si="7"/>
        <v>233</v>
      </c>
      <c r="P10" s="98">
        <v>233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f t="shared" si="8"/>
        <v>12566</v>
      </c>
      <c r="W10" s="98">
        <v>12566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f t="shared" si="9"/>
        <v>0</v>
      </c>
      <c r="AD10" s="98">
        <v>0</v>
      </c>
      <c r="AE10" s="98">
        <v>0</v>
      </c>
      <c r="AF10" s="98">
        <f t="shared" si="10"/>
        <v>342</v>
      </c>
      <c r="AG10" s="98">
        <v>342</v>
      </c>
      <c r="AH10" s="98">
        <v>0</v>
      </c>
      <c r="AI10" s="98">
        <v>0</v>
      </c>
      <c r="AJ10" s="98">
        <f t="shared" si="11"/>
        <v>342</v>
      </c>
      <c r="AK10" s="98"/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342</v>
      </c>
      <c r="AS10" s="98">
        <v>0</v>
      </c>
      <c r="AT10" s="98">
        <f t="shared" si="12"/>
        <v>0</v>
      </c>
      <c r="AU10" s="98">
        <v>0</v>
      </c>
      <c r="AV10" s="98">
        <v>0</v>
      </c>
      <c r="AW10" s="98">
        <v>0</v>
      </c>
      <c r="AX10" s="98">
        <v>0</v>
      </c>
      <c r="AY10" s="98">
        <v>0</v>
      </c>
      <c r="AZ10" s="98">
        <f t="shared" si="13"/>
        <v>0</v>
      </c>
      <c r="BA10" s="98">
        <v>0</v>
      </c>
      <c r="BB10" s="98">
        <v>0</v>
      </c>
      <c r="BC10" s="98">
        <v>0</v>
      </c>
    </row>
    <row r="11" spans="1:55" s="102" customFormat="1" ht="12" customHeight="1">
      <c r="A11" s="105" t="s">
        <v>111</v>
      </c>
      <c r="B11" s="106" t="s">
        <v>119</v>
      </c>
      <c r="C11" s="105" t="s">
        <v>120</v>
      </c>
      <c r="D11" s="98">
        <f t="shared" si="2"/>
        <v>1759</v>
      </c>
      <c r="E11" s="98">
        <f t="shared" si="3"/>
        <v>0</v>
      </c>
      <c r="F11" s="98">
        <v>0</v>
      </c>
      <c r="G11" s="98">
        <v>0</v>
      </c>
      <c r="H11" s="98">
        <f t="shared" si="4"/>
        <v>0</v>
      </c>
      <c r="I11" s="98">
        <v>0</v>
      </c>
      <c r="J11" s="98">
        <v>0</v>
      </c>
      <c r="K11" s="98">
        <f t="shared" si="5"/>
        <v>1759</v>
      </c>
      <c r="L11" s="98">
        <v>530</v>
      </c>
      <c r="M11" s="98">
        <v>1229</v>
      </c>
      <c r="N11" s="98">
        <f t="shared" si="6"/>
        <v>1759</v>
      </c>
      <c r="O11" s="98">
        <f t="shared" si="7"/>
        <v>530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530</v>
      </c>
      <c r="V11" s="98">
        <f t="shared" si="8"/>
        <v>1229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1229</v>
      </c>
      <c r="AC11" s="98">
        <f t="shared" si="9"/>
        <v>0</v>
      </c>
      <c r="AD11" s="98">
        <v>0</v>
      </c>
      <c r="AE11" s="98">
        <v>0</v>
      </c>
      <c r="AF11" s="98">
        <f t="shared" si="10"/>
        <v>0</v>
      </c>
      <c r="AG11" s="98">
        <v>0</v>
      </c>
      <c r="AH11" s="98">
        <v>0</v>
      </c>
      <c r="AI11" s="98">
        <v>0</v>
      </c>
      <c r="AJ11" s="98">
        <f t="shared" si="11"/>
        <v>0</v>
      </c>
      <c r="AK11" s="98"/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f t="shared" si="12"/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98">
        <f t="shared" si="13"/>
        <v>0</v>
      </c>
      <c r="BA11" s="98">
        <v>0</v>
      </c>
      <c r="BB11" s="98">
        <v>0</v>
      </c>
      <c r="BC11" s="98">
        <v>0</v>
      </c>
    </row>
    <row r="12" spans="1:55" s="102" customFormat="1" ht="12" customHeight="1">
      <c r="A12" s="105" t="s">
        <v>111</v>
      </c>
      <c r="B12" s="106" t="s">
        <v>121</v>
      </c>
      <c r="C12" s="105" t="s">
        <v>122</v>
      </c>
      <c r="D12" s="120">
        <f t="shared" si="2"/>
        <v>9853</v>
      </c>
      <c r="E12" s="120">
        <f t="shared" si="3"/>
        <v>0</v>
      </c>
      <c r="F12" s="120">
        <v>0</v>
      </c>
      <c r="G12" s="120">
        <v>0</v>
      </c>
      <c r="H12" s="120">
        <f t="shared" si="4"/>
        <v>0</v>
      </c>
      <c r="I12" s="120">
        <v>0</v>
      </c>
      <c r="J12" s="120">
        <v>0</v>
      </c>
      <c r="K12" s="120">
        <f t="shared" si="5"/>
        <v>9853</v>
      </c>
      <c r="L12" s="120">
        <v>7086</v>
      </c>
      <c r="M12" s="120">
        <v>2767</v>
      </c>
      <c r="N12" s="120">
        <f t="shared" si="6"/>
        <v>9853</v>
      </c>
      <c r="O12" s="120">
        <f t="shared" si="7"/>
        <v>7086</v>
      </c>
      <c r="P12" s="120">
        <v>7086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f t="shared" si="8"/>
        <v>2767</v>
      </c>
      <c r="W12" s="120">
        <v>2767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f t="shared" si="9"/>
        <v>0</v>
      </c>
      <c r="AD12" s="120">
        <v>0</v>
      </c>
      <c r="AE12" s="120">
        <v>0</v>
      </c>
      <c r="AF12" s="120">
        <f t="shared" si="10"/>
        <v>561</v>
      </c>
      <c r="AG12" s="120">
        <v>561</v>
      </c>
      <c r="AH12" s="120">
        <v>0</v>
      </c>
      <c r="AI12" s="120">
        <v>0</v>
      </c>
      <c r="AJ12" s="120">
        <f t="shared" si="11"/>
        <v>561</v>
      </c>
      <c r="AK12" s="120"/>
      <c r="AL12" s="120">
        <v>0</v>
      </c>
      <c r="AM12" s="120">
        <v>0</v>
      </c>
      <c r="AN12" s="120">
        <v>561</v>
      </c>
      <c r="AO12" s="120">
        <v>0</v>
      </c>
      <c r="AP12" s="120">
        <v>0</v>
      </c>
      <c r="AQ12" s="120">
        <v>0</v>
      </c>
      <c r="AR12" s="120">
        <v>0</v>
      </c>
      <c r="AS12" s="120">
        <v>0</v>
      </c>
      <c r="AT12" s="120">
        <f t="shared" si="12"/>
        <v>0</v>
      </c>
      <c r="AU12" s="120">
        <v>0</v>
      </c>
      <c r="AV12" s="120">
        <v>0</v>
      </c>
      <c r="AW12" s="120">
        <v>0</v>
      </c>
      <c r="AX12" s="120">
        <v>0</v>
      </c>
      <c r="AY12" s="120">
        <v>0</v>
      </c>
      <c r="AZ12" s="120">
        <f t="shared" si="13"/>
        <v>0</v>
      </c>
      <c r="BA12" s="120">
        <v>0</v>
      </c>
      <c r="BB12" s="120">
        <v>0</v>
      </c>
      <c r="BC12" s="120">
        <v>0</v>
      </c>
    </row>
    <row r="13" spans="1:55" s="102" customFormat="1" ht="12" customHeight="1">
      <c r="A13" s="105" t="s">
        <v>111</v>
      </c>
      <c r="B13" s="106" t="s">
        <v>123</v>
      </c>
      <c r="C13" s="105" t="s">
        <v>124</v>
      </c>
      <c r="D13" s="120">
        <f t="shared" si="2"/>
        <v>5920</v>
      </c>
      <c r="E13" s="120">
        <f t="shared" si="3"/>
        <v>0</v>
      </c>
      <c r="F13" s="120">
        <v>0</v>
      </c>
      <c r="G13" s="120">
        <v>0</v>
      </c>
      <c r="H13" s="120">
        <f t="shared" si="4"/>
        <v>0</v>
      </c>
      <c r="I13" s="120">
        <v>0</v>
      </c>
      <c r="J13" s="120">
        <v>0</v>
      </c>
      <c r="K13" s="120">
        <f t="shared" si="5"/>
        <v>5920</v>
      </c>
      <c r="L13" s="120">
        <v>923</v>
      </c>
      <c r="M13" s="120">
        <v>4997</v>
      </c>
      <c r="N13" s="120">
        <f t="shared" si="6"/>
        <v>5920</v>
      </c>
      <c r="O13" s="120">
        <f t="shared" si="7"/>
        <v>923</v>
      </c>
      <c r="P13" s="120">
        <v>923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f t="shared" si="8"/>
        <v>4997</v>
      </c>
      <c r="W13" s="120">
        <v>4997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f t="shared" si="9"/>
        <v>0</v>
      </c>
      <c r="AD13" s="120">
        <v>0</v>
      </c>
      <c r="AE13" s="120">
        <v>0</v>
      </c>
      <c r="AF13" s="120">
        <f t="shared" si="10"/>
        <v>358</v>
      </c>
      <c r="AG13" s="120">
        <v>358</v>
      </c>
      <c r="AH13" s="120">
        <v>0</v>
      </c>
      <c r="AI13" s="120">
        <v>0</v>
      </c>
      <c r="AJ13" s="120">
        <f t="shared" si="11"/>
        <v>358</v>
      </c>
      <c r="AK13" s="120"/>
      <c r="AL13" s="120">
        <v>0</v>
      </c>
      <c r="AM13" s="120">
        <v>358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0">
        <v>0</v>
      </c>
      <c r="AT13" s="120">
        <f t="shared" si="12"/>
        <v>0</v>
      </c>
      <c r="AU13" s="120">
        <v>0</v>
      </c>
      <c r="AV13" s="120">
        <v>0</v>
      </c>
      <c r="AW13" s="120">
        <v>0</v>
      </c>
      <c r="AX13" s="120">
        <v>0</v>
      </c>
      <c r="AY13" s="120">
        <v>0</v>
      </c>
      <c r="AZ13" s="120">
        <f t="shared" si="13"/>
        <v>0</v>
      </c>
      <c r="BA13" s="120">
        <v>0</v>
      </c>
      <c r="BB13" s="120">
        <v>0</v>
      </c>
      <c r="BC13" s="120">
        <v>0</v>
      </c>
    </row>
    <row r="14" spans="1:55" s="102" customFormat="1" ht="12" customHeight="1">
      <c r="A14" s="105" t="s">
        <v>111</v>
      </c>
      <c r="B14" s="106" t="s">
        <v>125</v>
      </c>
      <c r="C14" s="105" t="s">
        <v>126</v>
      </c>
      <c r="D14" s="120">
        <f t="shared" si="2"/>
        <v>4347</v>
      </c>
      <c r="E14" s="120">
        <f t="shared" si="3"/>
        <v>0</v>
      </c>
      <c r="F14" s="120">
        <v>0</v>
      </c>
      <c r="G14" s="120">
        <v>0</v>
      </c>
      <c r="H14" s="120">
        <f t="shared" si="4"/>
        <v>0</v>
      </c>
      <c r="I14" s="120">
        <v>0</v>
      </c>
      <c r="J14" s="120">
        <v>0</v>
      </c>
      <c r="K14" s="120">
        <f t="shared" si="5"/>
        <v>4347</v>
      </c>
      <c r="L14" s="120">
        <v>1610</v>
      </c>
      <c r="M14" s="120">
        <v>2737</v>
      </c>
      <c r="N14" s="120">
        <f t="shared" si="6"/>
        <v>4347</v>
      </c>
      <c r="O14" s="120">
        <f t="shared" si="7"/>
        <v>1610</v>
      </c>
      <c r="P14" s="120">
        <v>1610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f t="shared" si="8"/>
        <v>2737</v>
      </c>
      <c r="W14" s="120">
        <v>2737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f t="shared" si="9"/>
        <v>0</v>
      </c>
      <c r="AD14" s="120">
        <v>0</v>
      </c>
      <c r="AE14" s="120">
        <v>0</v>
      </c>
      <c r="AF14" s="120">
        <f t="shared" si="10"/>
        <v>251</v>
      </c>
      <c r="AG14" s="120">
        <v>251</v>
      </c>
      <c r="AH14" s="120">
        <v>0</v>
      </c>
      <c r="AI14" s="120">
        <v>0</v>
      </c>
      <c r="AJ14" s="120">
        <f t="shared" si="11"/>
        <v>251</v>
      </c>
      <c r="AK14" s="120"/>
      <c r="AL14" s="120">
        <v>0</v>
      </c>
      <c r="AM14" s="120">
        <v>218</v>
      </c>
      <c r="AN14" s="120">
        <v>33</v>
      </c>
      <c r="AO14" s="120">
        <v>0</v>
      </c>
      <c r="AP14" s="120">
        <v>0</v>
      </c>
      <c r="AQ14" s="120">
        <v>0</v>
      </c>
      <c r="AR14" s="120">
        <v>0</v>
      </c>
      <c r="AS14" s="120">
        <v>0</v>
      </c>
      <c r="AT14" s="120">
        <f t="shared" si="12"/>
        <v>0</v>
      </c>
      <c r="AU14" s="120">
        <v>0</v>
      </c>
      <c r="AV14" s="120">
        <v>0</v>
      </c>
      <c r="AW14" s="120">
        <v>0</v>
      </c>
      <c r="AX14" s="120">
        <v>0</v>
      </c>
      <c r="AY14" s="120">
        <v>0</v>
      </c>
      <c r="AZ14" s="120">
        <f t="shared" si="13"/>
        <v>0</v>
      </c>
      <c r="BA14" s="120">
        <v>0</v>
      </c>
      <c r="BB14" s="120">
        <v>0</v>
      </c>
      <c r="BC14" s="120">
        <v>0</v>
      </c>
    </row>
    <row r="15" spans="1:55" s="102" customFormat="1" ht="12" customHeight="1">
      <c r="A15" s="105" t="s">
        <v>111</v>
      </c>
      <c r="B15" s="106" t="s">
        <v>127</v>
      </c>
      <c r="C15" s="105" t="s">
        <v>128</v>
      </c>
      <c r="D15" s="120">
        <f t="shared" si="2"/>
        <v>5349</v>
      </c>
      <c r="E15" s="120">
        <f t="shared" si="3"/>
        <v>0</v>
      </c>
      <c r="F15" s="120">
        <v>0</v>
      </c>
      <c r="G15" s="120">
        <v>0</v>
      </c>
      <c r="H15" s="120">
        <f t="shared" si="4"/>
        <v>0</v>
      </c>
      <c r="I15" s="120">
        <v>0</v>
      </c>
      <c r="J15" s="120">
        <v>0</v>
      </c>
      <c r="K15" s="120">
        <f t="shared" si="5"/>
        <v>5349</v>
      </c>
      <c r="L15" s="120">
        <v>344</v>
      </c>
      <c r="M15" s="120">
        <v>5005</v>
      </c>
      <c r="N15" s="120">
        <f t="shared" si="6"/>
        <v>5349</v>
      </c>
      <c r="O15" s="120">
        <f t="shared" si="7"/>
        <v>344</v>
      </c>
      <c r="P15" s="120">
        <v>344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f t="shared" si="8"/>
        <v>5005</v>
      </c>
      <c r="W15" s="120">
        <v>5005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f t="shared" si="9"/>
        <v>0</v>
      </c>
      <c r="AD15" s="120">
        <v>0</v>
      </c>
      <c r="AE15" s="120">
        <v>0</v>
      </c>
      <c r="AF15" s="120">
        <f t="shared" si="10"/>
        <v>324</v>
      </c>
      <c r="AG15" s="120">
        <v>324</v>
      </c>
      <c r="AH15" s="120">
        <v>0</v>
      </c>
      <c r="AI15" s="120">
        <v>0</v>
      </c>
      <c r="AJ15" s="120">
        <f t="shared" si="11"/>
        <v>324</v>
      </c>
      <c r="AK15" s="120"/>
      <c r="AL15" s="120">
        <v>0</v>
      </c>
      <c r="AM15" s="120">
        <v>324</v>
      </c>
      <c r="AN15" s="120">
        <v>0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  <c r="AT15" s="120">
        <f t="shared" si="12"/>
        <v>0</v>
      </c>
      <c r="AU15" s="120">
        <v>0</v>
      </c>
      <c r="AV15" s="120">
        <v>0</v>
      </c>
      <c r="AW15" s="120">
        <v>0</v>
      </c>
      <c r="AX15" s="120">
        <v>0</v>
      </c>
      <c r="AY15" s="120">
        <v>0</v>
      </c>
      <c r="AZ15" s="120">
        <f t="shared" si="13"/>
        <v>0</v>
      </c>
      <c r="BA15" s="120">
        <v>0</v>
      </c>
      <c r="BB15" s="120">
        <v>0</v>
      </c>
      <c r="BC15" s="120">
        <v>0</v>
      </c>
    </row>
    <row r="16" spans="1:55" s="102" customFormat="1" ht="12" customHeight="1">
      <c r="A16" s="105" t="s">
        <v>111</v>
      </c>
      <c r="B16" s="106" t="s">
        <v>129</v>
      </c>
      <c r="C16" s="105" t="s">
        <v>130</v>
      </c>
      <c r="D16" s="120">
        <f t="shared" si="2"/>
        <v>12897</v>
      </c>
      <c r="E16" s="120">
        <f t="shared" si="3"/>
        <v>0</v>
      </c>
      <c r="F16" s="120">
        <v>0</v>
      </c>
      <c r="G16" s="120">
        <v>0</v>
      </c>
      <c r="H16" s="120">
        <f t="shared" si="4"/>
        <v>0</v>
      </c>
      <c r="I16" s="120">
        <v>0</v>
      </c>
      <c r="J16" s="120">
        <v>0</v>
      </c>
      <c r="K16" s="120">
        <f t="shared" si="5"/>
        <v>12897</v>
      </c>
      <c r="L16" s="120">
        <v>1075</v>
      </c>
      <c r="M16" s="120">
        <v>11822</v>
      </c>
      <c r="N16" s="120">
        <f t="shared" si="6"/>
        <v>12897</v>
      </c>
      <c r="O16" s="120">
        <f t="shared" si="7"/>
        <v>1075</v>
      </c>
      <c r="P16" s="120">
        <v>1004</v>
      </c>
      <c r="Q16" s="120">
        <v>0</v>
      </c>
      <c r="R16" s="120">
        <v>0</v>
      </c>
      <c r="S16" s="120">
        <v>71</v>
      </c>
      <c r="T16" s="120">
        <v>0</v>
      </c>
      <c r="U16" s="120">
        <v>0</v>
      </c>
      <c r="V16" s="120">
        <f t="shared" si="8"/>
        <v>11822</v>
      </c>
      <c r="W16" s="120">
        <v>11008</v>
      </c>
      <c r="X16" s="120">
        <v>0</v>
      </c>
      <c r="Y16" s="120">
        <v>0</v>
      </c>
      <c r="Z16" s="120">
        <v>814</v>
      </c>
      <c r="AA16" s="120">
        <v>0</v>
      </c>
      <c r="AB16" s="120">
        <v>0</v>
      </c>
      <c r="AC16" s="120">
        <f t="shared" si="9"/>
        <v>0</v>
      </c>
      <c r="AD16" s="120">
        <v>0</v>
      </c>
      <c r="AE16" s="120">
        <v>0</v>
      </c>
      <c r="AF16" s="120">
        <f t="shared" si="10"/>
        <v>0</v>
      </c>
      <c r="AG16" s="120">
        <v>0</v>
      </c>
      <c r="AH16" s="120">
        <v>0</v>
      </c>
      <c r="AI16" s="120">
        <v>0</v>
      </c>
      <c r="AJ16" s="120">
        <f t="shared" si="11"/>
        <v>0</v>
      </c>
      <c r="AK16" s="120"/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0</v>
      </c>
      <c r="AT16" s="120">
        <f t="shared" si="12"/>
        <v>0</v>
      </c>
      <c r="AU16" s="120">
        <v>0</v>
      </c>
      <c r="AV16" s="120">
        <v>0</v>
      </c>
      <c r="AW16" s="120">
        <v>0</v>
      </c>
      <c r="AX16" s="120">
        <v>0</v>
      </c>
      <c r="AY16" s="120">
        <v>0</v>
      </c>
      <c r="AZ16" s="120">
        <f t="shared" si="13"/>
        <v>0</v>
      </c>
      <c r="BA16" s="120">
        <v>0</v>
      </c>
      <c r="BB16" s="120">
        <v>0</v>
      </c>
      <c r="BC16" s="120">
        <v>0</v>
      </c>
    </row>
    <row r="17" spans="1:55" s="102" customFormat="1" ht="12" customHeight="1">
      <c r="A17" s="105" t="s">
        <v>111</v>
      </c>
      <c r="B17" s="106" t="s">
        <v>131</v>
      </c>
      <c r="C17" s="105" t="s">
        <v>132</v>
      </c>
      <c r="D17" s="120">
        <f t="shared" si="2"/>
        <v>574</v>
      </c>
      <c r="E17" s="120">
        <f t="shared" si="3"/>
        <v>0</v>
      </c>
      <c r="F17" s="120">
        <v>0</v>
      </c>
      <c r="G17" s="120">
        <v>0</v>
      </c>
      <c r="H17" s="120">
        <f t="shared" si="4"/>
        <v>0</v>
      </c>
      <c r="I17" s="120">
        <v>0</v>
      </c>
      <c r="J17" s="120">
        <v>0</v>
      </c>
      <c r="K17" s="120">
        <f t="shared" si="5"/>
        <v>574</v>
      </c>
      <c r="L17" s="120">
        <v>2</v>
      </c>
      <c r="M17" s="120">
        <v>572</v>
      </c>
      <c r="N17" s="120">
        <f t="shared" si="6"/>
        <v>576</v>
      </c>
      <c r="O17" s="120">
        <f t="shared" si="7"/>
        <v>2</v>
      </c>
      <c r="P17" s="120">
        <v>0</v>
      </c>
      <c r="Q17" s="120">
        <v>0</v>
      </c>
      <c r="R17" s="120">
        <v>0</v>
      </c>
      <c r="S17" s="120">
        <v>2</v>
      </c>
      <c r="T17" s="120">
        <v>0</v>
      </c>
      <c r="U17" s="120">
        <v>0</v>
      </c>
      <c r="V17" s="120">
        <f t="shared" si="8"/>
        <v>572</v>
      </c>
      <c r="W17" s="120">
        <v>0</v>
      </c>
      <c r="X17" s="120">
        <v>0</v>
      </c>
      <c r="Y17" s="120">
        <v>0</v>
      </c>
      <c r="Z17" s="120">
        <v>572</v>
      </c>
      <c r="AA17" s="120">
        <v>0</v>
      </c>
      <c r="AB17" s="120">
        <v>0</v>
      </c>
      <c r="AC17" s="120">
        <f t="shared" si="9"/>
        <v>2</v>
      </c>
      <c r="AD17" s="120">
        <v>1</v>
      </c>
      <c r="AE17" s="120">
        <v>1</v>
      </c>
      <c r="AF17" s="120">
        <f t="shared" si="10"/>
        <v>0</v>
      </c>
      <c r="AG17" s="120">
        <v>0</v>
      </c>
      <c r="AH17" s="120">
        <v>0</v>
      </c>
      <c r="AI17" s="120">
        <v>0</v>
      </c>
      <c r="AJ17" s="120">
        <f t="shared" si="11"/>
        <v>0</v>
      </c>
      <c r="AK17" s="120"/>
      <c r="AL17" s="120">
        <v>0</v>
      </c>
      <c r="AM17" s="120">
        <v>0</v>
      </c>
      <c r="AN17" s="120">
        <v>0</v>
      </c>
      <c r="AO17" s="120">
        <v>0</v>
      </c>
      <c r="AP17" s="120"/>
      <c r="AQ17" s="120">
        <v>0</v>
      </c>
      <c r="AR17" s="120">
        <v>0</v>
      </c>
      <c r="AS17" s="120">
        <v>0</v>
      </c>
      <c r="AT17" s="120">
        <f t="shared" si="12"/>
        <v>0</v>
      </c>
      <c r="AU17" s="120">
        <v>0</v>
      </c>
      <c r="AV17" s="120">
        <v>0</v>
      </c>
      <c r="AW17" s="120">
        <v>0</v>
      </c>
      <c r="AX17" s="120">
        <v>0</v>
      </c>
      <c r="AY17" s="120">
        <v>0</v>
      </c>
      <c r="AZ17" s="120">
        <f t="shared" si="13"/>
        <v>0</v>
      </c>
      <c r="BA17" s="120">
        <v>0</v>
      </c>
      <c r="BB17" s="120">
        <v>0</v>
      </c>
      <c r="BC17" s="120">
        <v>0</v>
      </c>
    </row>
    <row r="18" spans="1:55" s="102" customFormat="1" ht="12" customHeight="1">
      <c r="A18" s="105" t="s">
        <v>111</v>
      </c>
      <c r="B18" s="106" t="s">
        <v>133</v>
      </c>
      <c r="C18" s="105" t="s">
        <v>134</v>
      </c>
      <c r="D18" s="120">
        <f t="shared" si="2"/>
        <v>6305</v>
      </c>
      <c r="E18" s="120">
        <f t="shared" si="3"/>
        <v>0</v>
      </c>
      <c r="F18" s="120">
        <v>0</v>
      </c>
      <c r="G18" s="120">
        <v>0</v>
      </c>
      <c r="H18" s="120">
        <f t="shared" si="4"/>
        <v>6305</v>
      </c>
      <c r="I18" s="120">
        <v>162</v>
      </c>
      <c r="J18" s="120">
        <v>6143</v>
      </c>
      <c r="K18" s="120">
        <f t="shared" si="5"/>
        <v>0</v>
      </c>
      <c r="L18" s="120">
        <v>0</v>
      </c>
      <c r="M18" s="120">
        <v>0</v>
      </c>
      <c r="N18" s="120">
        <f t="shared" si="6"/>
        <v>6305</v>
      </c>
      <c r="O18" s="120">
        <f t="shared" si="7"/>
        <v>162</v>
      </c>
      <c r="P18" s="120">
        <v>162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f t="shared" si="8"/>
        <v>6143</v>
      </c>
      <c r="W18" s="120">
        <v>6143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f t="shared" si="9"/>
        <v>0</v>
      </c>
      <c r="AD18" s="120">
        <v>0</v>
      </c>
      <c r="AE18" s="120">
        <v>0</v>
      </c>
      <c r="AF18" s="120">
        <f t="shared" si="10"/>
        <v>487</v>
      </c>
      <c r="AG18" s="120">
        <v>487</v>
      </c>
      <c r="AH18" s="120">
        <v>0</v>
      </c>
      <c r="AI18" s="120">
        <v>0</v>
      </c>
      <c r="AJ18" s="120">
        <f t="shared" si="11"/>
        <v>487</v>
      </c>
      <c r="AK18" s="120"/>
      <c r="AL18" s="120">
        <v>0</v>
      </c>
      <c r="AM18" s="120">
        <v>487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f t="shared" si="12"/>
        <v>51</v>
      </c>
      <c r="AU18" s="120">
        <v>0</v>
      </c>
      <c r="AV18" s="120">
        <v>0</v>
      </c>
      <c r="AW18" s="120">
        <v>51</v>
      </c>
      <c r="AX18" s="120">
        <v>0</v>
      </c>
      <c r="AY18" s="120">
        <v>0</v>
      </c>
      <c r="AZ18" s="120">
        <f t="shared" si="13"/>
        <v>0</v>
      </c>
      <c r="BA18" s="120">
        <v>0</v>
      </c>
      <c r="BB18" s="120">
        <v>0</v>
      </c>
      <c r="BC18" s="120">
        <v>0</v>
      </c>
    </row>
    <row r="19" spans="1:55" s="102" customFormat="1" ht="12" customHeight="1">
      <c r="A19" s="105" t="s">
        <v>111</v>
      </c>
      <c r="B19" s="106" t="s">
        <v>135</v>
      </c>
      <c r="C19" s="105" t="s">
        <v>136</v>
      </c>
      <c r="D19" s="120">
        <f t="shared" si="2"/>
        <v>1750</v>
      </c>
      <c r="E19" s="120">
        <f t="shared" si="3"/>
        <v>0</v>
      </c>
      <c r="F19" s="120">
        <v>0</v>
      </c>
      <c r="G19" s="120">
        <v>0</v>
      </c>
      <c r="H19" s="120">
        <f t="shared" si="4"/>
        <v>0</v>
      </c>
      <c r="I19" s="120">
        <v>0</v>
      </c>
      <c r="J19" s="120">
        <v>0</v>
      </c>
      <c r="K19" s="120">
        <f t="shared" si="5"/>
        <v>1750</v>
      </c>
      <c r="L19" s="120">
        <v>145</v>
      </c>
      <c r="M19" s="120">
        <v>1605</v>
      </c>
      <c r="N19" s="120">
        <f t="shared" si="6"/>
        <v>1750</v>
      </c>
      <c r="O19" s="120">
        <f t="shared" si="7"/>
        <v>145</v>
      </c>
      <c r="P19" s="120">
        <v>145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f t="shared" si="8"/>
        <v>1605</v>
      </c>
      <c r="W19" s="120">
        <v>1605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f t="shared" si="9"/>
        <v>0</v>
      </c>
      <c r="AD19" s="120">
        <v>0</v>
      </c>
      <c r="AE19" s="120">
        <v>0</v>
      </c>
      <c r="AF19" s="120">
        <f t="shared" si="10"/>
        <v>75</v>
      </c>
      <c r="AG19" s="120">
        <v>75</v>
      </c>
      <c r="AH19" s="120">
        <v>0</v>
      </c>
      <c r="AI19" s="120">
        <v>0</v>
      </c>
      <c r="AJ19" s="120">
        <f t="shared" si="11"/>
        <v>75</v>
      </c>
      <c r="AK19" s="120"/>
      <c r="AL19" s="120">
        <v>0</v>
      </c>
      <c r="AM19" s="120">
        <v>0</v>
      </c>
      <c r="AN19" s="120">
        <v>75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20">
        <f t="shared" si="12"/>
        <v>0</v>
      </c>
      <c r="AU19" s="120">
        <v>0</v>
      </c>
      <c r="AV19" s="120">
        <v>0</v>
      </c>
      <c r="AW19" s="120">
        <v>0</v>
      </c>
      <c r="AX19" s="120">
        <v>0</v>
      </c>
      <c r="AY19" s="120">
        <v>0</v>
      </c>
      <c r="AZ19" s="120">
        <f t="shared" si="13"/>
        <v>0</v>
      </c>
      <c r="BA19" s="120">
        <v>0</v>
      </c>
      <c r="BB19" s="120">
        <v>0</v>
      </c>
      <c r="BC19" s="120">
        <v>0</v>
      </c>
    </row>
    <row r="20" spans="1:55" s="102" customFormat="1" ht="12" customHeight="1">
      <c r="A20" s="105" t="s">
        <v>111</v>
      </c>
      <c r="B20" s="106" t="s">
        <v>137</v>
      </c>
      <c r="C20" s="105" t="s">
        <v>138</v>
      </c>
      <c r="D20" s="120">
        <f t="shared" si="2"/>
        <v>1058</v>
      </c>
      <c r="E20" s="120">
        <f t="shared" si="3"/>
        <v>0</v>
      </c>
      <c r="F20" s="120">
        <v>0</v>
      </c>
      <c r="G20" s="120">
        <v>0</v>
      </c>
      <c r="H20" s="120">
        <f t="shared" si="4"/>
        <v>0</v>
      </c>
      <c r="I20" s="120">
        <v>0</v>
      </c>
      <c r="J20" s="120">
        <v>0</v>
      </c>
      <c r="K20" s="120">
        <f t="shared" si="5"/>
        <v>1058</v>
      </c>
      <c r="L20" s="120">
        <v>180</v>
      </c>
      <c r="M20" s="120">
        <v>878</v>
      </c>
      <c r="N20" s="120">
        <f t="shared" si="6"/>
        <v>1058</v>
      </c>
      <c r="O20" s="120">
        <f t="shared" si="7"/>
        <v>180</v>
      </c>
      <c r="P20" s="120">
        <v>180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f t="shared" si="8"/>
        <v>878</v>
      </c>
      <c r="W20" s="120">
        <v>878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f t="shared" si="9"/>
        <v>0</v>
      </c>
      <c r="AD20" s="120">
        <v>0</v>
      </c>
      <c r="AE20" s="120">
        <v>0</v>
      </c>
      <c r="AF20" s="120">
        <f t="shared" si="10"/>
        <v>45</v>
      </c>
      <c r="AG20" s="120">
        <v>45</v>
      </c>
      <c r="AH20" s="120">
        <v>0</v>
      </c>
      <c r="AI20" s="120">
        <v>0</v>
      </c>
      <c r="AJ20" s="120">
        <f t="shared" si="11"/>
        <v>0</v>
      </c>
      <c r="AK20" s="120"/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20">
        <f t="shared" si="12"/>
        <v>45</v>
      </c>
      <c r="AU20" s="120">
        <v>45</v>
      </c>
      <c r="AV20" s="120">
        <v>0</v>
      </c>
      <c r="AW20" s="120">
        <v>0</v>
      </c>
      <c r="AX20" s="120">
        <v>0</v>
      </c>
      <c r="AY20" s="120">
        <v>0</v>
      </c>
      <c r="AZ20" s="120">
        <f t="shared" si="13"/>
        <v>0</v>
      </c>
      <c r="BA20" s="120">
        <v>0</v>
      </c>
      <c r="BB20" s="120">
        <v>0</v>
      </c>
      <c r="BC20" s="120">
        <v>0</v>
      </c>
    </row>
    <row r="21" spans="1:55" s="102" customFormat="1" ht="12" customHeight="1">
      <c r="A21" s="105" t="s">
        <v>111</v>
      </c>
      <c r="B21" s="106" t="s">
        <v>139</v>
      </c>
      <c r="C21" s="105" t="s">
        <v>140</v>
      </c>
      <c r="D21" s="120">
        <f t="shared" si="2"/>
        <v>620</v>
      </c>
      <c r="E21" s="120">
        <f t="shared" si="3"/>
        <v>0</v>
      </c>
      <c r="F21" s="120">
        <v>0</v>
      </c>
      <c r="G21" s="120">
        <v>0</v>
      </c>
      <c r="H21" s="120">
        <f t="shared" si="4"/>
        <v>0</v>
      </c>
      <c r="I21" s="120">
        <v>0</v>
      </c>
      <c r="J21" s="120">
        <v>0</v>
      </c>
      <c r="K21" s="120">
        <f t="shared" si="5"/>
        <v>620</v>
      </c>
      <c r="L21" s="120">
        <v>60</v>
      </c>
      <c r="M21" s="120">
        <v>560</v>
      </c>
      <c r="N21" s="120">
        <f t="shared" si="6"/>
        <v>620</v>
      </c>
      <c r="O21" s="120">
        <f t="shared" si="7"/>
        <v>60</v>
      </c>
      <c r="P21" s="120">
        <v>60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f t="shared" si="8"/>
        <v>560</v>
      </c>
      <c r="W21" s="120">
        <v>560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0">
        <f t="shared" si="9"/>
        <v>0</v>
      </c>
      <c r="AD21" s="120">
        <v>0</v>
      </c>
      <c r="AE21" s="120">
        <v>0</v>
      </c>
      <c r="AF21" s="120">
        <f t="shared" si="10"/>
        <v>26</v>
      </c>
      <c r="AG21" s="120">
        <v>26</v>
      </c>
      <c r="AH21" s="120">
        <v>0</v>
      </c>
      <c r="AI21" s="120">
        <v>0</v>
      </c>
      <c r="AJ21" s="120">
        <f t="shared" si="11"/>
        <v>26</v>
      </c>
      <c r="AK21" s="120"/>
      <c r="AL21" s="120">
        <v>0</v>
      </c>
      <c r="AM21" s="120">
        <v>0</v>
      </c>
      <c r="AN21" s="120">
        <v>26</v>
      </c>
      <c r="AO21" s="120">
        <v>0</v>
      </c>
      <c r="AP21" s="120">
        <v>0</v>
      </c>
      <c r="AQ21" s="120">
        <v>0</v>
      </c>
      <c r="AR21" s="120">
        <v>0</v>
      </c>
      <c r="AS21" s="120">
        <v>0</v>
      </c>
      <c r="AT21" s="120">
        <f t="shared" si="12"/>
        <v>0</v>
      </c>
      <c r="AU21" s="120">
        <v>0</v>
      </c>
      <c r="AV21" s="120">
        <v>0</v>
      </c>
      <c r="AW21" s="120">
        <v>0</v>
      </c>
      <c r="AX21" s="120">
        <v>0</v>
      </c>
      <c r="AY21" s="120">
        <v>0</v>
      </c>
      <c r="AZ21" s="120">
        <f t="shared" si="13"/>
        <v>0</v>
      </c>
      <c r="BA21" s="120">
        <v>0</v>
      </c>
      <c r="BB21" s="120">
        <v>0</v>
      </c>
      <c r="BC21" s="120">
        <v>0</v>
      </c>
    </row>
    <row r="22" spans="1:55" s="102" customFormat="1" ht="12" customHeight="1">
      <c r="A22" s="105" t="s">
        <v>111</v>
      </c>
      <c r="B22" s="106" t="s">
        <v>141</v>
      </c>
      <c r="C22" s="105" t="s">
        <v>142</v>
      </c>
      <c r="D22" s="120">
        <f t="shared" si="2"/>
        <v>3494</v>
      </c>
      <c r="E22" s="120">
        <f t="shared" si="3"/>
        <v>0</v>
      </c>
      <c r="F22" s="120">
        <v>0</v>
      </c>
      <c r="G22" s="120">
        <v>0</v>
      </c>
      <c r="H22" s="120">
        <f t="shared" si="4"/>
        <v>0</v>
      </c>
      <c r="I22" s="120">
        <v>0</v>
      </c>
      <c r="J22" s="120">
        <v>0</v>
      </c>
      <c r="K22" s="120">
        <f t="shared" si="5"/>
        <v>3494</v>
      </c>
      <c r="L22" s="120">
        <v>1048</v>
      </c>
      <c r="M22" s="120">
        <v>2446</v>
      </c>
      <c r="N22" s="120">
        <f t="shared" si="6"/>
        <v>3494</v>
      </c>
      <c r="O22" s="120">
        <f t="shared" si="7"/>
        <v>1048</v>
      </c>
      <c r="P22" s="120">
        <v>1048</v>
      </c>
      <c r="Q22" s="120"/>
      <c r="R22" s="120">
        <v>0</v>
      </c>
      <c r="S22" s="120">
        <v>0</v>
      </c>
      <c r="T22" s="120">
        <v>0</v>
      </c>
      <c r="U22" s="120">
        <v>0</v>
      </c>
      <c r="V22" s="120">
        <f t="shared" si="8"/>
        <v>2446</v>
      </c>
      <c r="W22" s="120">
        <v>2446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f t="shared" si="9"/>
        <v>0</v>
      </c>
      <c r="AD22" s="120">
        <v>0</v>
      </c>
      <c r="AE22" s="120">
        <v>0</v>
      </c>
      <c r="AF22" s="120">
        <f t="shared" si="10"/>
        <v>70</v>
      </c>
      <c r="AG22" s="120">
        <v>70</v>
      </c>
      <c r="AH22" s="120">
        <v>0</v>
      </c>
      <c r="AI22" s="120">
        <v>0</v>
      </c>
      <c r="AJ22" s="120">
        <f t="shared" si="11"/>
        <v>70</v>
      </c>
      <c r="AK22" s="120"/>
      <c r="AL22" s="120">
        <v>0</v>
      </c>
      <c r="AM22" s="120">
        <v>70</v>
      </c>
      <c r="AN22" s="120">
        <v>0</v>
      </c>
      <c r="AO22" s="120">
        <v>0</v>
      </c>
      <c r="AP22" s="120">
        <v>0</v>
      </c>
      <c r="AQ22" s="120">
        <v>0</v>
      </c>
      <c r="AR22" s="120">
        <v>0</v>
      </c>
      <c r="AS22" s="120">
        <v>0</v>
      </c>
      <c r="AT22" s="120">
        <f t="shared" si="12"/>
        <v>0</v>
      </c>
      <c r="AU22" s="120">
        <v>0</v>
      </c>
      <c r="AV22" s="120">
        <v>0</v>
      </c>
      <c r="AW22" s="120">
        <v>0</v>
      </c>
      <c r="AX22" s="120">
        <v>0</v>
      </c>
      <c r="AY22" s="120">
        <v>0</v>
      </c>
      <c r="AZ22" s="120">
        <f t="shared" si="13"/>
        <v>0</v>
      </c>
      <c r="BA22" s="120">
        <v>0</v>
      </c>
      <c r="BB22" s="120">
        <v>0</v>
      </c>
      <c r="BC22" s="120">
        <v>0</v>
      </c>
    </row>
    <row r="23" spans="1:55" s="102" customFormat="1" ht="12" customHeight="1">
      <c r="A23" s="105" t="s">
        <v>111</v>
      </c>
      <c r="B23" s="106" t="s">
        <v>143</v>
      </c>
      <c r="C23" s="105" t="s">
        <v>144</v>
      </c>
      <c r="D23" s="120">
        <f t="shared" si="2"/>
        <v>3446</v>
      </c>
      <c r="E23" s="120">
        <f t="shared" si="3"/>
        <v>0</v>
      </c>
      <c r="F23" s="120">
        <v>0</v>
      </c>
      <c r="G23" s="120">
        <v>0</v>
      </c>
      <c r="H23" s="120">
        <f t="shared" si="4"/>
        <v>0</v>
      </c>
      <c r="I23" s="120">
        <v>0</v>
      </c>
      <c r="J23" s="120">
        <v>0</v>
      </c>
      <c r="K23" s="120">
        <f t="shared" si="5"/>
        <v>3446</v>
      </c>
      <c r="L23" s="120">
        <v>1034</v>
      </c>
      <c r="M23" s="120">
        <v>2412</v>
      </c>
      <c r="N23" s="120">
        <f t="shared" si="6"/>
        <v>3446</v>
      </c>
      <c r="O23" s="120">
        <f t="shared" si="7"/>
        <v>1034</v>
      </c>
      <c r="P23" s="120">
        <v>1034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f t="shared" si="8"/>
        <v>2412</v>
      </c>
      <c r="W23" s="120">
        <v>2412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f t="shared" si="9"/>
        <v>0</v>
      </c>
      <c r="AD23" s="120">
        <v>0</v>
      </c>
      <c r="AE23" s="120">
        <v>0</v>
      </c>
      <c r="AF23" s="120">
        <f t="shared" si="10"/>
        <v>0</v>
      </c>
      <c r="AG23" s="120">
        <v>0</v>
      </c>
      <c r="AH23" s="120">
        <v>0</v>
      </c>
      <c r="AI23" s="120">
        <v>0</v>
      </c>
      <c r="AJ23" s="120">
        <f t="shared" si="11"/>
        <v>0</v>
      </c>
      <c r="AK23" s="120"/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f t="shared" si="12"/>
        <v>0</v>
      </c>
      <c r="AU23" s="120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f t="shared" si="13"/>
        <v>0</v>
      </c>
      <c r="BA23" s="120">
        <v>0</v>
      </c>
      <c r="BB23" s="120">
        <v>0</v>
      </c>
      <c r="BC23" s="120">
        <v>0</v>
      </c>
    </row>
    <row r="24" spans="1:55" s="102" customFormat="1" ht="12" customHeight="1">
      <c r="A24" s="105" t="s">
        <v>111</v>
      </c>
      <c r="B24" s="106" t="s">
        <v>145</v>
      </c>
      <c r="C24" s="105" t="s">
        <v>146</v>
      </c>
      <c r="D24" s="120">
        <f t="shared" si="2"/>
        <v>3392</v>
      </c>
      <c r="E24" s="120">
        <f t="shared" si="3"/>
        <v>0</v>
      </c>
      <c r="F24" s="120">
        <v>0</v>
      </c>
      <c r="G24" s="120">
        <v>0</v>
      </c>
      <c r="H24" s="120">
        <f t="shared" si="4"/>
        <v>0</v>
      </c>
      <c r="I24" s="120">
        <v>0</v>
      </c>
      <c r="J24" s="120">
        <v>0</v>
      </c>
      <c r="K24" s="120">
        <f t="shared" si="5"/>
        <v>3392</v>
      </c>
      <c r="L24" s="120">
        <v>225</v>
      </c>
      <c r="M24" s="120">
        <v>3167</v>
      </c>
      <c r="N24" s="120">
        <f t="shared" si="6"/>
        <v>3392</v>
      </c>
      <c r="O24" s="120">
        <f t="shared" si="7"/>
        <v>225</v>
      </c>
      <c r="P24" s="120">
        <v>0</v>
      </c>
      <c r="Q24" s="120">
        <v>0</v>
      </c>
      <c r="R24" s="120">
        <v>0</v>
      </c>
      <c r="S24" s="120">
        <v>225</v>
      </c>
      <c r="T24" s="120">
        <v>0</v>
      </c>
      <c r="U24" s="120">
        <v>0</v>
      </c>
      <c r="V24" s="120">
        <f t="shared" si="8"/>
        <v>3167</v>
      </c>
      <c r="W24" s="120">
        <v>523</v>
      </c>
      <c r="X24" s="120">
        <v>0</v>
      </c>
      <c r="Y24" s="120">
        <v>0</v>
      </c>
      <c r="Z24" s="120">
        <v>2644</v>
      </c>
      <c r="AA24" s="120">
        <v>0</v>
      </c>
      <c r="AB24" s="120">
        <v>0</v>
      </c>
      <c r="AC24" s="120">
        <f t="shared" si="9"/>
        <v>0</v>
      </c>
      <c r="AD24" s="120">
        <v>0</v>
      </c>
      <c r="AE24" s="120">
        <v>0</v>
      </c>
      <c r="AF24" s="120">
        <f t="shared" si="10"/>
        <v>22</v>
      </c>
      <c r="AG24" s="120">
        <v>22</v>
      </c>
      <c r="AH24" s="120">
        <v>0</v>
      </c>
      <c r="AI24" s="120">
        <v>0</v>
      </c>
      <c r="AJ24" s="120">
        <f t="shared" si="11"/>
        <v>22</v>
      </c>
      <c r="AK24" s="120"/>
      <c r="AL24" s="120">
        <v>0</v>
      </c>
      <c r="AM24" s="120">
        <v>2</v>
      </c>
      <c r="AN24" s="120">
        <v>0</v>
      </c>
      <c r="AO24" s="120">
        <v>0</v>
      </c>
      <c r="AP24" s="120">
        <v>0</v>
      </c>
      <c r="AQ24" s="120">
        <v>20</v>
      </c>
      <c r="AR24" s="120">
        <v>0</v>
      </c>
      <c r="AS24" s="120">
        <v>0</v>
      </c>
      <c r="AT24" s="120">
        <f t="shared" si="12"/>
        <v>0</v>
      </c>
      <c r="AU24" s="120">
        <v>0</v>
      </c>
      <c r="AV24" s="120">
        <v>0</v>
      </c>
      <c r="AW24" s="120">
        <v>0</v>
      </c>
      <c r="AX24" s="120">
        <v>0</v>
      </c>
      <c r="AY24" s="120">
        <v>0</v>
      </c>
      <c r="AZ24" s="120">
        <f t="shared" si="13"/>
        <v>0</v>
      </c>
      <c r="BA24" s="120">
        <v>0</v>
      </c>
      <c r="BB24" s="120">
        <v>0</v>
      </c>
      <c r="BC24" s="120">
        <v>0</v>
      </c>
    </row>
    <row r="25" spans="1:55" s="102" customFormat="1" ht="12" customHeight="1">
      <c r="A25" s="105" t="s">
        <v>111</v>
      </c>
      <c r="B25" s="106" t="s">
        <v>147</v>
      </c>
      <c r="C25" s="105" t="s">
        <v>148</v>
      </c>
      <c r="D25" s="120">
        <f t="shared" si="2"/>
        <v>220</v>
      </c>
      <c r="E25" s="120">
        <f t="shared" si="3"/>
        <v>0</v>
      </c>
      <c r="F25" s="120">
        <v>0</v>
      </c>
      <c r="G25" s="120">
        <v>0</v>
      </c>
      <c r="H25" s="120">
        <f t="shared" si="4"/>
        <v>0</v>
      </c>
      <c r="I25" s="120">
        <v>0</v>
      </c>
      <c r="J25" s="120">
        <v>0</v>
      </c>
      <c r="K25" s="120">
        <f t="shared" si="5"/>
        <v>220</v>
      </c>
      <c r="L25" s="120">
        <v>30</v>
      </c>
      <c r="M25" s="120">
        <v>190</v>
      </c>
      <c r="N25" s="120">
        <f t="shared" si="6"/>
        <v>220</v>
      </c>
      <c r="O25" s="120">
        <f t="shared" si="7"/>
        <v>30</v>
      </c>
      <c r="P25" s="120">
        <v>30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f t="shared" si="8"/>
        <v>190</v>
      </c>
      <c r="W25" s="120">
        <v>190</v>
      </c>
      <c r="X25" s="120">
        <v>0</v>
      </c>
      <c r="Y25" s="120">
        <v>0</v>
      </c>
      <c r="Z25" s="120">
        <v>0</v>
      </c>
      <c r="AA25" s="120">
        <v>0</v>
      </c>
      <c r="AB25" s="120">
        <v>0</v>
      </c>
      <c r="AC25" s="120">
        <f t="shared" si="9"/>
        <v>0</v>
      </c>
      <c r="AD25" s="120">
        <v>0</v>
      </c>
      <c r="AE25" s="120">
        <v>0</v>
      </c>
      <c r="AF25" s="120">
        <f t="shared" si="10"/>
        <v>0</v>
      </c>
      <c r="AG25" s="120">
        <v>0</v>
      </c>
      <c r="AH25" s="120">
        <v>0</v>
      </c>
      <c r="AI25" s="120">
        <v>0</v>
      </c>
      <c r="AJ25" s="120">
        <f t="shared" si="11"/>
        <v>0</v>
      </c>
      <c r="AK25" s="120"/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0">
        <v>0</v>
      </c>
      <c r="AT25" s="120">
        <f t="shared" si="12"/>
        <v>0</v>
      </c>
      <c r="AU25" s="120">
        <v>0</v>
      </c>
      <c r="AV25" s="120">
        <v>0</v>
      </c>
      <c r="AW25" s="120">
        <v>0</v>
      </c>
      <c r="AX25" s="120">
        <v>0</v>
      </c>
      <c r="AY25" s="120">
        <v>0</v>
      </c>
      <c r="AZ25" s="120">
        <f t="shared" si="13"/>
        <v>0</v>
      </c>
      <c r="BA25" s="120">
        <v>0</v>
      </c>
      <c r="BB25" s="120">
        <v>0</v>
      </c>
      <c r="BC25" s="120">
        <v>0</v>
      </c>
    </row>
    <row r="26" spans="1:55" s="102" customFormat="1" ht="12" customHeight="1">
      <c r="A26" s="105" t="s">
        <v>111</v>
      </c>
      <c r="B26" s="106" t="s">
        <v>149</v>
      </c>
      <c r="C26" s="105" t="s">
        <v>150</v>
      </c>
      <c r="D26" s="120">
        <f t="shared" si="2"/>
        <v>2853</v>
      </c>
      <c r="E26" s="120">
        <f t="shared" si="3"/>
        <v>0</v>
      </c>
      <c r="F26" s="120">
        <v>0</v>
      </c>
      <c r="G26" s="120">
        <v>0</v>
      </c>
      <c r="H26" s="120">
        <f t="shared" si="4"/>
        <v>0</v>
      </c>
      <c r="I26" s="120">
        <v>0</v>
      </c>
      <c r="J26" s="120">
        <v>0</v>
      </c>
      <c r="K26" s="120">
        <f t="shared" si="5"/>
        <v>2853</v>
      </c>
      <c r="L26" s="120">
        <v>37</v>
      </c>
      <c r="M26" s="120">
        <v>2816</v>
      </c>
      <c r="N26" s="120">
        <f t="shared" si="6"/>
        <v>2853</v>
      </c>
      <c r="O26" s="120">
        <f t="shared" si="7"/>
        <v>37</v>
      </c>
      <c r="P26" s="120">
        <v>0</v>
      </c>
      <c r="Q26" s="120">
        <v>0</v>
      </c>
      <c r="R26" s="120">
        <v>0</v>
      </c>
      <c r="S26" s="120">
        <v>37</v>
      </c>
      <c r="T26" s="120">
        <v>0</v>
      </c>
      <c r="U26" s="120">
        <v>0</v>
      </c>
      <c r="V26" s="120">
        <f t="shared" si="8"/>
        <v>2816</v>
      </c>
      <c r="W26" s="120">
        <v>0</v>
      </c>
      <c r="X26" s="120">
        <v>0</v>
      </c>
      <c r="Y26" s="120">
        <v>0</v>
      </c>
      <c r="Z26" s="120">
        <v>2816</v>
      </c>
      <c r="AA26" s="120">
        <v>0</v>
      </c>
      <c r="AB26" s="120">
        <v>0</v>
      </c>
      <c r="AC26" s="120">
        <f t="shared" si="9"/>
        <v>0</v>
      </c>
      <c r="AD26" s="120">
        <v>0</v>
      </c>
      <c r="AE26" s="120">
        <v>0</v>
      </c>
      <c r="AF26" s="120">
        <f t="shared" si="10"/>
        <v>0</v>
      </c>
      <c r="AG26" s="120">
        <v>0</v>
      </c>
      <c r="AH26" s="120">
        <v>0</v>
      </c>
      <c r="AI26" s="120">
        <v>0</v>
      </c>
      <c r="AJ26" s="120">
        <f t="shared" si="11"/>
        <v>0</v>
      </c>
      <c r="AK26" s="120"/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120">
        <f t="shared" si="12"/>
        <v>0</v>
      </c>
      <c r="AU26" s="120">
        <v>0</v>
      </c>
      <c r="AV26" s="120">
        <v>0</v>
      </c>
      <c r="AW26" s="120">
        <v>0</v>
      </c>
      <c r="AX26" s="120">
        <v>0</v>
      </c>
      <c r="AY26" s="120">
        <v>0</v>
      </c>
      <c r="AZ26" s="120">
        <f t="shared" si="13"/>
        <v>0</v>
      </c>
      <c r="BA26" s="120">
        <v>0</v>
      </c>
      <c r="BB26" s="120">
        <v>0</v>
      </c>
      <c r="BC26" s="120">
        <v>0</v>
      </c>
    </row>
    <row r="27" spans="1:55" s="102" customFormat="1" ht="12" customHeight="1">
      <c r="A27" s="105" t="s">
        <v>111</v>
      </c>
      <c r="B27" s="106" t="s">
        <v>151</v>
      </c>
      <c r="C27" s="105" t="s">
        <v>152</v>
      </c>
      <c r="D27" s="120">
        <f t="shared" si="2"/>
        <v>1180</v>
      </c>
      <c r="E27" s="120">
        <f t="shared" si="3"/>
        <v>0</v>
      </c>
      <c r="F27" s="120">
        <v>0</v>
      </c>
      <c r="G27" s="120">
        <v>0</v>
      </c>
      <c r="H27" s="120">
        <f t="shared" si="4"/>
        <v>0</v>
      </c>
      <c r="I27" s="120">
        <v>0</v>
      </c>
      <c r="J27" s="120">
        <v>0</v>
      </c>
      <c r="K27" s="120">
        <f t="shared" si="5"/>
        <v>1180</v>
      </c>
      <c r="L27" s="120">
        <v>54</v>
      </c>
      <c r="M27" s="120">
        <v>1126</v>
      </c>
      <c r="N27" s="120">
        <f t="shared" si="6"/>
        <v>1182</v>
      </c>
      <c r="O27" s="120">
        <f t="shared" si="7"/>
        <v>54</v>
      </c>
      <c r="P27" s="120">
        <v>0</v>
      </c>
      <c r="Q27" s="120">
        <v>0</v>
      </c>
      <c r="R27" s="120">
        <v>0</v>
      </c>
      <c r="S27" s="120">
        <v>0</v>
      </c>
      <c r="T27" s="120">
        <v>54</v>
      </c>
      <c r="U27" s="120">
        <v>0</v>
      </c>
      <c r="V27" s="120">
        <f t="shared" si="8"/>
        <v>1126</v>
      </c>
      <c r="W27" s="120">
        <v>0</v>
      </c>
      <c r="X27" s="120">
        <v>0</v>
      </c>
      <c r="Y27" s="120">
        <v>0</v>
      </c>
      <c r="Z27" s="120">
        <v>0</v>
      </c>
      <c r="AA27" s="120">
        <v>1126</v>
      </c>
      <c r="AB27" s="120">
        <v>0</v>
      </c>
      <c r="AC27" s="120">
        <f t="shared" si="9"/>
        <v>2</v>
      </c>
      <c r="AD27" s="120">
        <v>1</v>
      </c>
      <c r="AE27" s="120">
        <v>1</v>
      </c>
      <c r="AF27" s="120">
        <f t="shared" si="10"/>
        <v>0</v>
      </c>
      <c r="AG27" s="120">
        <v>0</v>
      </c>
      <c r="AH27" s="120">
        <v>0</v>
      </c>
      <c r="AI27" s="120">
        <v>0</v>
      </c>
      <c r="AJ27" s="120">
        <f t="shared" si="11"/>
        <v>0</v>
      </c>
      <c r="AK27" s="120"/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120">
        <f t="shared" si="12"/>
        <v>0</v>
      </c>
      <c r="AU27" s="120">
        <v>0</v>
      </c>
      <c r="AV27" s="120">
        <v>0</v>
      </c>
      <c r="AW27" s="120">
        <v>0</v>
      </c>
      <c r="AX27" s="120">
        <v>0</v>
      </c>
      <c r="AY27" s="120">
        <v>0</v>
      </c>
      <c r="AZ27" s="120">
        <f t="shared" si="13"/>
        <v>0</v>
      </c>
      <c r="BA27" s="120">
        <v>0</v>
      </c>
      <c r="BB27" s="120">
        <v>0</v>
      </c>
      <c r="BC27" s="120">
        <v>0</v>
      </c>
    </row>
    <row r="28" spans="1:55" s="102" customFormat="1" ht="12" customHeight="1">
      <c r="A28" s="105" t="s">
        <v>111</v>
      </c>
      <c r="B28" s="106" t="s">
        <v>153</v>
      </c>
      <c r="C28" s="105" t="s">
        <v>154</v>
      </c>
      <c r="D28" s="120">
        <f t="shared" si="2"/>
        <v>7666</v>
      </c>
      <c r="E28" s="120">
        <f t="shared" si="3"/>
        <v>0</v>
      </c>
      <c r="F28" s="120">
        <v>0</v>
      </c>
      <c r="G28" s="120">
        <v>0</v>
      </c>
      <c r="H28" s="120">
        <f t="shared" si="4"/>
        <v>0</v>
      </c>
      <c r="I28" s="120">
        <v>0</v>
      </c>
      <c r="J28" s="120">
        <v>0</v>
      </c>
      <c r="K28" s="120">
        <f t="shared" si="5"/>
        <v>7666</v>
      </c>
      <c r="L28" s="120">
        <v>383</v>
      </c>
      <c r="M28" s="120">
        <v>7283</v>
      </c>
      <c r="N28" s="120">
        <f t="shared" si="6"/>
        <v>7666</v>
      </c>
      <c r="O28" s="120">
        <f t="shared" si="7"/>
        <v>383</v>
      </c>
      <c r="P28" s="120">
        <v>383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f t="shared" si="8"/>
        <v>7283</v>
      </c>
      <c r="W28" s="120">
        <v>7283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f t="shared" si="9"/>
        <v>0</v>
      </c>
      <c r="AD28" s="120">
        <v>0</v>
      </c>
      <c r="AE28" s="120">
        <v>0</v>
      </c>
      <c r="AF28" s="120">
        <f t="shared" si="10"/>
        <v>360</v>
      </c>
      <c r="AG28" s="120">
        <v>360</v>
      </c>
      <c r="AH28" s="120">
        <v>0</v>
      </c>
      <c r="AI28" s="120">
        <v>0</v>
      </c>
      <c r="AJ28" s="120">
        <f t="shared" si="11"/>
        <v>360</v>
      </c>
      <c r="AK28" s="120"/>
      <c r="AL28" s="120">
        <v>0</v>
      </c>
      <c r="AM28" s="120">
        <v>32</v>
      </c>
      <c r="AN28" s="120">
        <v>0</v>
      </c>
      <c r="AO28" s="120">
        <v>0</v>
      </c>
      <c r="AP28" s="120">
        <v>0</v>
      </c>
      <c r="AQ28" s="120">
        <v>328</v>
      </c>
      <c r="AR28" s="120">
        <v>0</v>
      </c>
      <c r="AS28" s="120">
        <v>0</v>
      </c>
      <c r="AT28" s="120">
        <f t="shared" si="12"/>
        <v>0</v>
      </c>
      <c r="AU28" s="120">
        <v>0</v>
      </c>
      <c r="AV28" s="120">
        <v>0</v>
      </c>
      <c r="AW28" s="120">
        <v>0</v>
      </c>
      <c r="AX28" s="120">
        <v>0</v>
      </c>
      <c r="AY28" s="120">
        <v>0</v>
      </c>
      <c r="AZ28" s="120">
        <f t="shared" si="13"/>
        <v>0</v>
      </c>
      <c r="BA28" s="120">
        <v>0</v>
      </c>
      <c r="BB28" s="120">
        <v>0</v>
      </c>
      <c r="BC28" s="120">
        <v>0</v>
      </c>
    </row>
    <row r="29" spans="1:55" s="102" customFormat="1" ht="12" customHeight="1">
      <c r="A29" s="105" t="s">
        <v>111</v>
      </c>
      <c r="B29" s="106" t="s">
        <v>155</v>
      </c>
      <c r="C29" s="105" t="s">
        <v>156</v>
      </c>
      <c r="D29" s="120">
        <f t="shared" si="2"/>
        <v>52</v>
      </c>
      <c r="E29" s="120">
        <f t="shared" si="3"/>
        <v>0</v>
      </c>
      <c r="F29" s="120">
        <v>0</v>
      </c>
      <c r="G29" s="120">
        <v>0</v>
      </c>
      <c r="H29" s="120">
        <f t="shared" si="4"/>
        <v>0</v>
      </c>
      <c r="I29" s="120">
        <v>0</v>
      </c>
      <c r="J29" s="120">
        <v>0</v>
      </c>
      <c r="K29" s="120">
        <f t="shared" si="5"/>
        <v>52</v>
      </c>
      <c r="L29" s="120">
        <v>9</v>
      </c>
      <c r="M29" s="120">
        <v>43</v>
      </c>
      <c r="N29" s="120">
        <f t="shared" si="6"/>
        <v>52</v>
      </c>
      <c r="O29" s="120">
        <f t="shared" si="7"/>
        <v>9</v>
      </c>
      <c r="P29" s="120">
        <v>9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f t="shared" si="8"/>
        <v>43</v>
      </c>
      <c r="W29" s="120">
        <v>43</v>
      </c>
      <c r="X29" s="120">
        <v>0</v>
      </c>
      <c r="Y29" s="120">
        <v>0</v>
      </c>
      <c r="Z29" s="120">
        <v>0</v>
      </c>
      <c r="AA29" s="120">
        <v>0</v>
      </c>
      <c r="AB29" s="120">
        <v>0</v>
      </c>
      <c r="AC29" s="120">
        <f t="shared" si="9"/>
        <v>0</v>
      </c>
      <c r="AD29" s="120">
        <v>0</v>
      </c>
      <c r="AE29" s="120">
        <v>0</v>
      </c>
      <c r="AF29" s="120">
        <f t="shared" si="10"/>
        <v>0</v>
      </c>
      <c r="AG29" s="120">
        <v>0</v>
      </c>
      <c r="AH29" s="120">
        <v>0</v>
      </c>
      <c r="AI29" s="120">
        <v>0</v>
      </c>
      <c r="AJ29" s="120">
        <f t="shared" si="11"/>
        <v>0</v>
      </c>
      <c r="AK29" s="120"/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0">
        <v>0</v>
      </c>
      <c r="AS29" s="120">
        <v>0</v>
      </c>
      <c r="AT29" s="120">
        <f t="shared" si="12"/>
        <v>0</v>
      </c>
      <c r="AU29" s="120">
        <v>0</v>
      </c>
      <c r="AV29" s="120">
        <v>0</v>
      </c>
      <c r="AW29" s="120">
        <v>0</v>
      </c>
      <c r="AX29" s="120">
        <v>0</v>
      </c>
      <c r="AY29" s="120">
        <v>0</v>
      </c>
      <c r="AZ29" s="120">
        <f t="shared" si="13"/>
        <v>0</v>
      </c>
      <c r="BA29" s="120">
        <v>0</v>
      </c>
      <c r="BB29" s="120">
        <v>0</v>
      </c>
      <c r="BC29" s="120">
        <v>0</v>
      </c>
    </row>
    <row r="30" spans="1:55" s="102" customFormat="1" ht="12" customHeight="1">
      <c r="A30" s="105" t="s">
        <v>111</v>
      </c>
      <c r="B30" s="106" t="s">
        <v>157</v>
      </c>
      <c r="C30" s="105" t="s">
        <v>158</v>
      </c>
      <c r="D30" s="120">
        <f t="shared" si="2"/>
        <v>211</v>
      </c>
      <c r="E30" s="120">
        <f t="shared" si="3"/>
        <v>0</v>
      </c>
      <c r="F30" s="120">
        <v>0</v>
      </c>
      <c r="G30" s="120">
        <v>0</v>
      </c>
      <c r="H30" s="120">
        <f t="shared" si="4"/>
        <v>0</v>
      </c>
      <c r="I30" s="120">
        <v>0</v>
      </c>
      <c r="J30" s="120">
        <v>0</v>
      </c>
      <c r="K30" s="120">
        <f t="shared" si="5"/>
        <v>211</v>
      </c>
      <c r="L30" s="120">
        <v>131</v>
      </c>
      <c r="M30" s="120">
        <v>80</v>
      </c>
      <c r="N30" s="120">
        <f t="shared" si="6"/>
        <v>211</v>
      </c>
      <c r="O30" s="120">
        <f t="shared" si="7"/>
        <v>131</v>
      </c>
      <c r="P30" s="120">
        <v>131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f t="shared" si="8"/>
        <v>80</v>
      </c>
      <c r="W30" s="120">
        <v>80</v>
      </c>
      <c r="X30" s="120">
        <v>0</v>
      </c>
      <c r="Y30" s="120">
        <v>0</v>
      </c>
      <c r="Z30" s="120">
        <v>0</v>
      </c>
      <c r="AA30" s="120">
        <v>0</v>
      </c>
      <c r="AB30" s="120">
        <v>0</v>
      </c>
      <c r="AC30" s="120">
        <f t="shared" si="9"/>
        <v>0</v>
      </c>
      <c r="AD30" s="120">
        <v>0</v>
      </c>
      <c r="AE30" s="120">
        <v>0</v>
      </c>
      <c r="AF30" s="120">
        <f t="shared" si="10"/>
        <v>12</v>
      </c>
      <c r="AG30" s="120">
        <v>12</v>
      </c>
      <c r="AH30" s="120">
        <v>0</v>
      </c>
      <c r="AI30" s="120">
        <v>0</v>
      </c>
      <c r="AJ30" s="120">
        <f t="shared" si="11"/>
        <v>12</v>
      </c>
      <c r="AK30" s="120"/>
      <c r="AL30" s="120">
        <v>0</v>
      </c>
      <c r="AM30" s="120">
        <v>12</v>
      </c>
      <c r="AN30" s="120">
        <v>0</v>
      </c>
      <c r="AO30" s="120">
        <v>0</v>
      </c>
      <c r="AP30" s="120">
        <v>0</v>
      </c>
      <c r="AQ30" s="120">
        <v>0</v>
      </c>
      <c r="AR30" s="120">
        <v>0</v>
      </c>
      <c r="AS30" s="120">
        <v>0</v>
      </c>
      <c r="AT30" s="120">
        <f t="shared" si="12"/>
        <v>0</v>
      </c>
      <c r="AU30" s="120">
        <v>0</v>
      </c>
      <c r="AV30" s="120">
        <v>0</v>
      </c>
      <c r="AW30" s="120">
        <v>0</v>
      </c>
      <c r="AX30" s="120">
        <v>0</v>
      </c>
      <c r="AY30" s="120">
        <v>0</v>
      </c>
      <c r="AZ30" s="120">
        <f t="shared" si="13"/>
        <v>0</v>
      </c>
      <c r="BA30" s="120">
        <v>0</v>
      </c>
      <c r="BB30" s="120">
        <v>0</v>
      </c>
      <c r="BC30" s="120">
        <v>0</v>
      </c>
    </row>
    <row r="31" spans="1:55" s="102" customFormat="1" ht="12" customHeight="1">
      <c r="A31" s="105" t="s">
        <v>111</v>
      </c>
      <c r="B31" s="106" t="s">
        <v>159</v>
      </c>
      <c r="C31" s="105" t="s">
        <v>160</v>
      </c>
      <c r="D31" s="120">
        <f t="shared" si="2"/>
        <v>3237</v>
      </c>
      <c r="E31" s="120">
        <f t="shared" si="3"/>
        <v>0</v>
      </c>
      <c r="F31" s="120">
        <v>0</v>
      </c>
      <c r="G31" s="120">
        <v>0</v>
      </c>
      <c r="H31" s="120">
        <f t="shared" si="4"/>
        <v>0</v>
      </c>
      <c r="I31" s="120">
        <v>0</v>
      </c>
      <c r="J31" s="120">
        <v>0</v>
      </c>
      <c r="K31" s="120">
        <f t="shared" si="5"/>
        <v>3237</v>
      </c>
      <c r="L31" s="120">
        <v>179</v>
      </c>
      <c r="M31" s="120">
        <v>3058</v>
      </c>
      <c r="N31" s="120">
        <f t="shared" si="6"/>
        <v>3237</v>
      </c>
      <c r="O31" s="120">
        <f t="shared" si="7"/>
        <v>179</v>
      </c>
      <c r="P31" s="120">
        <v>179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f t="shared" si="8"/>
        <v>3058</v>
      </c>
      <c r="W31" s="120">
        <v>3058</v>
      </c>
      <c r="X31" s="120">
        <v>0</v>
      </c>
      <c r="Y31" s="120">
        <v>0</v>
      </c>
      <c r="Z31" s="120">
        <v>0</v>
      </c>
      <c r="AA31" s="120">
        <v>0</v>
      </c>
      <c r="AB31" s="120">
        <v>0</v>
      </c>
      <c r="AC31" s="120">
        <f t="shared" si="9"/>
        <v>0</v>
      </c>
      <c r="AD31" s="120">
        <v>0</v>
      </c>
      <c r="AE31" s="120">
        <v>0</v>
      </c>
      <c r="AF31" s="120">
        <f t="shared" si="10"/>
        <v>91</v>
      </c>
      <c r="AG31" s="120">
        <v>91</v>
      </c>
      <c r="AH31" s="120">
        <v>0</v>
      </c>
      <c r="AI31" s="120">
        <v>0</v>
      </c>
      <c r="AJ31" s="120">
        <f t="shared" si="11"/>
        <v>91</v>
      </c>
      <c r="AK31" s="120"/>
      <c r="AL31" s="120">
        <v>0</v>
      </c>
      <c r="AM31" s="120">
        <v>6</v>
      </c>
      <c r="AN31" s="120">
        <v>0</v>
      </c>
      <c r="AO31" s="120">
        <v>0</v>
      </c>
      <c r="AP31" s="120">
        <v>0</v>
      </c>
      <c r="AQ31" s="120">
        <v>85</v>
      </c>
      <c r="AR31" s="120">
        <v>0</v>
      </c>
      <c r="AS31" s="120">
        <v>0</v>
      </c>
      <c r="AT31" s="120">
        <f t="shared" si="12"/>
        <v>0</v>
      </c>
      <c r="AU31" s="120">
        <v>0</v>
      </c>
      <c r="AV31" s="120">
        <v>0</v>
      </c>
      <c r="AW31" s="120">
        <v>0</v>
      </c>
      <c r="AX31" s="120">
        <v>0</v>
      </c>
      <c r="AY31" s="120">
        <v>0</v>
      </c>
      <c r="AZ31" s="120">
        <f t="shared" si="13"/>
        <v>0</v>
      </c>
      <c r="BA31" s="120">
        <v>0</v>
      </c>
      <c r="BB31" s="120">
        <v>0</v>
      </c>
      <c r="BC31" s="120">
        <v>0</v>
      </c>
    </row>
    <row r="32" spans="1:55" s="102" customFormat="1" ht="12" customHeight="1">
      <c r="A32" s="105" t="s">
        <v>111</v>
      </c>
      <c r="B32" s="106" t="s">
        <v>161</v>
      </c>
      <c r="C32" s="105" t="s">
        <v>162</v>
      </c>
      <c r="D32" s="120">
        <f t="shared" si="2"/>
        <v>4139</v>
      </c>
      <c r="E32" s="120">
        <f t="shared" si="3"/>
        <v>0</v>
      </c>
      <c r="F32" s="120">
        <v>0</v>
      </c>
      <c r="G32" s="120">
        <v>0</v>
      </c>
      <c r="H32" s="120">
        <f t="shared" si="4"/>
        <v>0</v>
      </c>
      <c r="I32" s="120">
        <v>0</v>
      </c>
      <c r="J32" s="120">
        <v>0</v>
      </c>
      <c r="K32" s="120">
        <f t="shared" si="5"/>
        <v>4139</v>
      </c>
      <c r="L32" s="120">
        <v>448</v>
      </c>
      <c r="M32" s="120">
        <v>3691</v>
      </c>
      <c r="N32" s="120">
        <f t="shared" si="6"/>
        <v>4139</v>
      </c>
      <c r="O32" s="120">
        <f t="shared" si="7"/>
        <v>448</v>
      </c>
      <c r="P32" s="120">
        <v>448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f t="shared" si="8"/>
        <v>3691</v>
      </c>
      <c r="W32" s="120">
        <v>3691</v>
      </c>
      <c r="X32" s="120">
        <v>0</v>
      </c>
      <c r="Y32" s="120">
        <v>0</v>
      </c>
      <c r="Z32" s="120">
        <v>0</v>
      </c>
      <c r="AA32" s="120">
        <v>0</v>
      </c>
      <c r="AB32" s="120">
        <v>0</v>
      </c>
      <c r="AC32" s="120">
        <f t="shared" si="9"/>
        <v>0</v>
      </c>
      <c r="AD32" s="120">
        <v>0</v>
      </c>
      <c r="AE32" s="120">
        <v>0</v>
      </c>
      <c r="AF32" s="120">
        <f t="shared" si="10"/>
        <v>116</v>
      </c>
      <c r="AG32" s="120">
        <v>116</v>
      </c>
      <c r="AH32" s="120">
        <v>0</v>
      </c>
      <c r="AI32" s="120">
        <v>0</v>
      </c>
      <c r="AJ32" s="120">
        <f t="shared" si="11"/>
        <v>116</v>
      </c>
      <c r="AK32" s="120"/>
      <c r="AL32" s="120">
        <v>0</v>
      </c>
      <c r="AM32" s="120">
        <v>8</v>
      </c>
      <c r="AN32" s="120">
        <v>0</v>
      </c>
      <c r="AO32" s="120">
        <v>0</v>
      </c>
      <c r="AP32" s="120">
        <v>0</v>
      </c>
      <c r="AQ32" s="120">
        <v>108</v>
      </c>
      <c r="AR32" s="120">
        <v>0</v>
      </c>
      <c r="AS32" s="120">
        <v>0</v>
      </c>
      <c r="AT32" s="120">
        <f t="shared" si="12"/>
        <v>0</v>
      </c>
      <c r="AU32" s="120">
        <v>0</v>
      </c>
      <c r="AV32" s="120">
        <v>0</v>
      </c>
      <c r="AW32" s="120">
        <v>0</v>
      </c>
      <c r="AX32" s="120">
        <v>0</v>
      </c>
      <c r="AY32" s="120">
        <v>0</v>
      </c>
      <c r="AZ32" s="120">
        <f t="shared" si="13"/>
        <v>0</v>
      </c>
      <c r="BA32" s="120">
        <v>0</v>
      </c>
      <c r="BB32" s="120">
        <v>0</v>
      </c>
      <c r="BC32" s="120">
        <v>0</v>
      </c>
    </row>
    <row r="33" spans="1:55" s="102" customFormat="1" ht="12" customHeight="1">
      <c r="A33" s="105" t="s">
        <v>111</v>
      </c>
      <c r="B33" s="106" t="s">
        <v>163</v>
      </c>
      <c r="C33" s="105" t="s">
        <v>164</v>
      </c>
      <c r="D33" s="120">
        <f t="shared" si="2"/>
        <v>5451</v>
      </c>
      <c r="E33" s="120">
        <f t="shared" si="3"/>
        <v>0</v>
      </c>
      <c r="F33" s="120">
        <v>0</v>
      </c>
      <c r="G33" s="120">
        <v>0</v>
      </c>
      <c r="H33" s="120">
        <f t="shared" si="4"/>
        <v>0</v>
      </c>
      <c r="I33" s="120">
        <v>0</v>
      </c>
      <c r="J33" s="120">
        <v>0</v>
      </c>
      <c r="K33" s="120">
        <f t="shared" si="5"/>
        <v>5451</v>
      </c>
      <c r="L33" s="120">
        <v>774</v>
      </c>
      <c r="M33" s="120">
        <v>4677</v>
      </c>
      <c r="N33" s="120">
        <f t="shared" si="6"/>
        <v>5451</v>
      </c>
      <c r="O33" s="120">
        <f t="shared" si="7"/>
        <v>774</v>
      </c>
      <c r="P33" s="120">
        <v>774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f t="shared" si="8"/>
        <v>4677</v>
      </c>
      <c r="W33" s="120">
        <v>4677</v>
      </c>
      <c r="X33" s="120">
        <v>0</v>
      </c>
      <c r="Y33" s="120">
        <v>0</v>
      </c>
      <c r="Z33" s="120">
        <v>0</v>
      </c>
      <c r="AA33" s="120">
        <v>0</v>
      </c>
      <c r="AB33" s="120">
        <v>0</v>
      </c>
      <c r="AC33" s="120">
        <f t="shared" si="9"/>
        <v>0</v>
      </c>
      <c r="AD33" s="120">
        <v>0</v>
      </c>
      <c r="AE33" s="120">
        <v>0</v>
      </c>
      <c r="AF33" s="120">
        <f t="shared" si="10"/>
        <v>306</v>
      </c>
      <c r="AG33" s="120">
        <v>306</v>
      </c>
      <c r="AH33" s="120">
        <v>0</v>
      </c>
      <c r="AI33" s="120">
        <v>0</v>
      </c>
      <c r="AJ33" s="120">
        <f t="shared" si="11"/>
        <v>306</v>
      </c>
      <c r="AK33" s="120"/>
      <c r="AL33" s="120">
        <v>0</v>
      </c>
      <c r="AM33" s="120">
        <v>306</v>
      </c>
      <c r="AN33" s="120">
        <v>0</v>
      </c>
      <c r="AO33" s="120">
        <v>0</v>
      </c>
      <c r="AP33" s="120">
        <v>0</v>
      </c>
      <c r="AQ33" s="120">
        <v>0</v>
      </c>
      <c r="AR33" s="120">
        <v>0</v>
      </c>
      <c r="AS33" s="120">
        <v>0</v>
      </c>
      <c r="AT33" s="120">
        <f t="shared" si="12"/>
        <v>40</v>
      </c>
      <c r="AU33" s="120">
        <v>0</v>
      </c>
      <c r="AV33" s="120">
        <v>0</v>
      </c>
      <c r="AW33" s="120">
        <v>40</v>
      </c>
      <c r="AX33" s="120">
        <v>0</v>
      </c>
      <c r="AY33" s="120">
        <v>0</v>
      </c>
      <c r="AZ33" s="120">
        <f t="shared" si="13"/>
        <v>0</v>
      </c>
      <c r="BA33" s="120">
        <v>0</v>
      </c>
      <c r="BB33" s="120">
        <v>0</v>
      </c>
      <c r="BC33" s="120">
        <v>0</v>
      </c>
    </row>
    <row r="34" spans="1:55" s="102" customFormat="1" ht="12" customHeight="1">
      <c r="A34" s="105" t="s">
        <v>111</v>
      </c>
      <c r="B34" s="106" t="s">
        <v>165</v>
      </c>
      <c r="C34" s="105" t="s">
        <v>166</v>
      </c>
      <c r="D34" s="120">
        <f t="shared" si="2"/>
        <v>2622</v>
      </c>
      <c r="E34" s="120">
        <f t="shared" si="3"/>
        <v>0</v>
      </c>
      <c r="F34" s="120">
        <v>0</v>
      </c>
      <c r="G34" s="120">
        <v>0</v>
      </c>
      <c r="H34" s="120">
        <f t="shared" si="4"/>
        <v>0</v>
      </c>
      <c r="I34" s="120">
        <v>0</v>
      </c>
      <c r="J34" s="120">
        <v>0</v>
      </c>
      <c r="K34" s="120">
        <f t="shared" si="5"/>
        <v>2622</v>
      </c>
      <c r="L34" s="120">
        <v>159</v>
      </c>
      <c r="M34" s="120">
        <v>2463</v>
      </c>
      <c r="N34" s="120">
        <f t="shared" si="6"/>
        <v>2622</v>
      </c>
      <c r="O34" s="120">
        <f t="shared" si="7"/>
        <v>159</v>
      </c>
      <c r="P34" s="120">
        <v>159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f t="shared" si="8"/>
        <v>2463</v>
      </c>
      <c r="W34" s="120">
        <v>2463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f t="shared" si="9"/>
        <v>0</v>
      </c>
      <c r="AD34" s="120">
        <v>0</v>
      </c>
      <c r="AE34" s="120">
        <v>0</v>
      </c>
      <c r="AF34" s="120">
        <f t="shared" si="10"/>
        <v>147</v>
      </c>
      <c r="AG34" s="120">
        <v>147</v>
      </c>
      <c r="AH34" s="120">
        <v>0</v>
      </c>
      <c r="AI34" s="120">
        <v>0</v>
      </c>
      <c r="AJ34" s="120">
        <f t="shared" si="11"/>
        <v>147</v>
      </c>
      <c r="AK34" s="120"/>
      <c r="AL34" s="120">
        <v>0</v>
      </c>
      <c r="AM34" s="120">
        <v>147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20">
        <v>0</v>
      </c>
      <c r="AT34" s="120">
        <f t="shared" si="12"/>
        <v>20</v>
      </c>
      <c r="AU34" s="120">
        <v>0</v>
      </c>
      <c r="AV34" s="120">
        <v>0</v>
      </c>
      <c r="AW34" s="120">
        <v>20</v>
      </c>
      <c r="AX34" s="120">
        <v>0</v>
      </c>
      <c r="AY34" s="120">
        <v>0</v>
      </c>
      <c r="AZ34" s="120">
        <f t="shared" si="13"/>
        <v>0</v>
      </c>
      <c r="BA34" s="120">
        <v>0</v>
      </c>
      <c r="BB34" s="120">
        <v>0</v>
      </c>
      <c r="BC34" s="120">
        <v>0</v>
      </c>
    </row>
    <row r="35" spans="1:55" s="102" customFormat="1" ht="12" customHeight="1">
      <c r="A35" s="105" t="s">
        <v>111</v>
      </c>
      <c r="B35" s="106" t="s">
        <v>167</v>
      </c>
      <c r="C35" s="105" t="s">
        <v>168</v>
      </c>
      <c r="D35" s="120">
        <f t="shared" si="2"/>
        <v>3096</v>
      </c>
      <c r="E35" s="120">
        <f t="shared" si="3"/>
        <v>0</v>
      </c>
      <c r="F35" s="120">
        <v>0</v>
      </c>
      <c r="G35" s="120">
        <v>0</v>
      </c>
      <c r="H35" s="120">
        <f t="shared" si="4"/>
        <v>0</v>
      </c>
      <c r="I35" s="120">
        <v>0</v>
      </c>
      <c r="J35" s="120">
        <v>0</v>
      </c>
      <c r="K35" s="120">
        <f t="shared" si="5"/>
        <v>3096</v>
      </c>
      <c r="L35" s="120">
        <v>151</v>
      </c>
      <c r="M35" s="120">
        <v>2945</v>
      </c>
      <c r="N35" s="120">
        <f t="shared" si="6"/>
        <v>3096</v>
      </c>
      <c r="O35" s="120">
        <f t="shared" si="7"/>
        <v>151</v>
      </c>
      <c r="P35" s="120">
        <v>151</v>
      </c>
      <c r="Q35" s="120">
        <v>0</v>
      </c>
      <c r="R35" s="120">
        <v>0</v>
      </c>
      <c r="S35" s="120">
        <v>0</v>
      </c>
      <c r="T35" s="120">
        <v>0</v>
      </c>
      <c r="U35" s="120">
        <v>0</v>
      </c>
      <c r="V35" s="120">
        <f t="shared" si="8"/>
        <v>2945</v>
      </c>
      <c r="W35" s="120">
        <v>2945</v>
      </c>
      <c r="X35" s="120">
        <v>0</v>
      </c>
      <c r="Y35" s="120">
        <v>0</v>
      </c>
      <c r="Z35" s="120">
        <v>0</v>
      </c>
      <c r="AA35" s="120">
        <v>0</v>
      </c>
      <c r="AB35" s="120">
        <v>0</v>
      </c>
      <c r="AC35" s="120">
        <f t="shared" si="9"/>
        <v>0</v>
      </c>
      <c r="AD35" s="120">
        <v>0</v>
      </c>
      <c r="AE35" s="120">
        <v>0</v>
      </c>
      <c r="AF35" s="120">
        <f t="shared" si="10"/>
        <v>264</v>
      </c>
      <c r="AG35" s="120">
        <v>264</v>
      </c>
      <c r="AH35" s="120">
        <v>0</v>
      </c>
      <c r="AI35" s="120">
        <v>0</v>
      </c>
      <c r="AJ35" s="120">
        <f t="shared" si="11"/>
        <v>264</v>
      </c>
      <c r="AK35" s="120"/>
      <c r="AL35" s="120">
        <v>0</v>
      </c>
      <c r="AM35" s="120">
        <v>264</v>
      </c>
      <c r="AN35" s="120">
        <v>0</v>
      </c>
      <c r="AO35" s="120">
        <v>0</v>
      </c>
      <c r="AP35" s="120">
        <v>0</v>
      </c>
      <c r="AQ35" s="120">
        <v>0</v>
      </c>
      <c r="AR35" s="120">
        <v>0</v>
      </c>
      <c r="AS35" s="120">
        <v>0</v>
      </c>
      <c r="AT35" s="120">
        <f t="shared" si="12"/>
        <v>26</v>
      </c>
      <c r="AU35" s="120">
        <v>0</v>
      </c>
      <c r="AV35" s="120">
        <v>0</v>
      </c>
      <c r="AW35" s="120">
        <v>26</v>
      </c>
      <c r="AX35" s="120">
        <v>0</v>
      </c>
      <c r="AY35" s="120">
        <v>0</v>
      </c>
      <c r="AZ35" s="120">
        <f t="shared" si="13"/>
        <v>0</v>
      </c>
      <c r="BA35" s="120">
        <v>0</v>
      </c>
      <c r="BB35" s="120">
        <v>0</v>
      </c>
      <c r="BC35" s="120">
        <v>0</v>
      </c>
    </row>
    <row r="36" spans="1:55" s="102" customFormat="1" ht="12" customHeight="1">
      <c r="A36" s="105" t="s">
        <v>111</v>
      </c>
      <c r="B36" s="106" t="s">
        <v>169</v>
      </c>
      <c r="C36" s="105" t="s">
        <v>170</v>
      </c>
      <c r="D36" s="120">
        <f t="shared" si="2"/>
        <v>288</v>
      </c>
      <c r="E36" s="120">
        <f t="shared" si="3"/>
        <v>0</v>
      </c>
      <c r="F36" s="120">
        <v>0</v>
      </c>
      <c r="G36" s="120">
        <v>0</v>
      </c>
      <c r="H36" s="120">
        <f t="shared" si="4"/>
        <v>288</v>
      </c>
      <c r="I36" s="120">
        <v>1</v>
      </c>
      <c r="J36" s="120">
        <v>287</v>
      </c>
      <c r="K36" s="120">
        <f t="shared" si="5"/>
        <v>0</v>
      </c>
      <c r="L36" s="120">
        <v>0</v>
      </c>
      <c r="M36" s="120">
        <v>0</v>
      </c>
      <c r="N36" s="120">
        <f t="shared" si="6"/>
        <v>288</v>
      </c>
      <c r="O36" s="120">
        <f t="shared" si="7"/>
        <v>1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0">
        <v>1</v>
      </c>
      <c r="V36" s="120">
        <f t="shared" si="8"/>
        <v>287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0">
        <v>287</v>
      </c>
      <c r="AC36" s="120">
        <f t="shared" si="9"/>
        <v>0</v>
      </c>
      <c r="AD36" s="120">
        <v>0</v>
      </c>
      <c r="AE36" s="120">
        <v>0</v>
      </c>
      <c r="AF36" s="120">
        <f t="shared" si="10"/>
        <v>0</v>
      </c>
      <c r="AG36" s="120">
        <v>0</v>
      </c>
      <c r="AH36" s="120">
        <v>0</v>
      </c>
      <c r="AI36" s="120">
        <v>0</v>
      </c>
      <c r="AJ36" s="120">
        <f t="shared" si="11"/>
        <v>0</v>
      </c>
      <c r="AK36" s="120"/>
      <c r="AL36" s="120">
        <v>0</v>
      </c>
      <c r="AM36" s="120">
        <v>0</v>
      </c>
      <c r="AN36" s="120">
        <v>0</v>
      </c>
      <c r="AO36" s="120">
        <v>0</v>
      </c>
      <c r="AP36" s="120">
        <v>0</v>
      </c>
      <c r="AQ36" s="120">
        <v>0</v>
      </c>
      <c r="AR36" s="120">
        <v>0</v>
      </c>
      <c r="AS36" s="120">
        <v>0</v>
      </c>
      <c r="AT36" s="120">
        <f t="shared" si="12"/>
        <v>0</v>
      </c>
      <c r="AU36" s="120">
        <v>0</v>
      </c>
      <c r="AV36" s="120">
        <v>0</v>
      </c>
      <c r="AW36" s="120">
        <v>0</v>
      </c>
      <c r="AX36" s="120">
        <v>0</v>
      </c>
      <c r="AY36" s="120">
        <v>0</v>
      </c>
      <c r="AZ36" s="120">
        <f t="shared" si="13"/>
        <v>0</v>
      </c>
      <c r="BA36" s="120">
        <v>0</v>
      </c>
      <c r="BB36" s="120">
        <v>0</v>
      </c>
      <c r="BC36" s="120">
        <v>0</v>
      </c>
    </row>
    <row r="37" spans="1:55" s="102" customFormat="1" ht="12" customHeight="1">
      <c r="A37" s="105" t="s">
        <v>111</v>
      </c>
      <c r="B37" s="106" t="s">
        <v>171</v>
      </c>
      <c r="C37" s="105" t="s">
        <v>172</v>
      </c>
      <c r="D37" s="120">
        <f t="shared" si="2"/>
        <v>210</v>
      </c>
      <c r="E37" s="120">
        <f t="shared" si="3"/>
        <v>0</v>
      </c>
      <c r="F37" s="120">
        <v>0</v>
      </c>
      <c r="G37" s="120">
        <v>0</v>
      </c>
      <c r="H37" s="120">
        <f t="shared" si="4"/>
        <v>0</v>
      </c>
      <c r="I37" s="120">
        <v>0</v>
      </c>
      <c r="J37" s="120">
        <v>0</v>
      </c>
      <c r="K37" s="120">
        <f t="shared" si="5"/>
        <v>210</v>
      </c>
      <c r="L37" s="120">
        <v>142</v>
      </c>
      <c r="M37" s="120">
        <v>68</v>
      </c>
      <c r="N37" s="120">
        <f t="shared" si="6"/>
        <v>210</v>
      </c>
      <c r="O37" s="120">
        <f t="shared" si="7"/>
        <v>142</v>
      </c>
      <c r="P37" s="120">
        <v>0</v>
      </c>
      <c r="Q37" s="120">
        <v>0</v>
      </c>
      <c r="R37" s="120">
        <v>0</v>
      </c>
      <c r="S37" s="120">
        <v>142</v>
      </c>
      <c r="T37" s="120">
        <v>0</v>
      </c>
      <c r="U37" s="120">
        <v>0</v>
      </c>
      <c r="V37" s="120">
        <f t="shared" si="8"/>
        <v>68</v>
      </c>
      <c r="W37" s="120">
        <v>0</v>
      </c>
      <c r="X37" s="120">
        <v>0</v>
      </c>
      <c r="Y37" s="120">
        <v>0</v>
      </c>
      <c r="Z37" s="120">
        <v>68</v>
      </c>
      <c r="AA37" s="120">
        <v>0</v>
      </c>
      <c r="AB37" s="120">
        <v>0</v>
      </c>
      <c r="AC37" s="120">
        <f t="shared" si="9"/>
        <v>0</v>
      </c>
      <c r="AD37" s="120">
        <v>0</v>
      </c>
      <c r="AE37" s="120">
        <v>0</v>
      </c>
      <c r="AF37" s="120">
        <f t="shared" si="10"/>
        <v>0</v>
      </c>
      <c r="AG37" s="120">
        <v>0</v>
      </c>
      <c r="AH37" s="120">
        <v>0</v>
      </c>
      <c r="AI37" s="120">
        <v>0</v>
      </c>
      <c r="AJ37" s="120">
        <f t="shared" si="11"/>
        <v>0</v>
      </c>
      <c r="AK37" s="120"/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20">
        <v>0</v>
      </c>
      <c r="AT37" s="120">
        <f t="shared" si="12"/>
        <v>0</v>
      </c>
      <c r="AU37" s="120">
        <v>0</v>
      </c>
      <c r="AV37" s="120">
        <v>0</v>
      </c>
      <c r="AW37" s="120">
        <v>0</v>
      </c>
      <c r="AX37" s="120">
        <v>0</v>
      </c>
      <c r="AY37" s="120">
        <v>0</v>
      </c>
      <c r="AZ37" s="120">
        <f t="shared" si="13"/>
        <v>0</v>
      </c>
      <c r="BA37" s="120">
        <v>0</v>
      </c>
      <c r="BB37" s="120">
        <v>0</v>
      </c>
      <c r="BC37" s="120">
        <v>0</v>
      </c>
    </row>
    <row r="38" spans="1:55" s="102" customFormat="1" ht="12" customHeight="1">
      <c r="A38" s="105" t="s">
        <v>111</v>
      </c>
      <c r="B38" s="106" t="s">
        <v>173</v>
      </c>
      <c r="C38" s="105" t="s">
        <v>174</v>
      </c>
      <c r="D38" s="120">
        <f t="shared" si="2"/>
        <v>0</v>
      </c>
      <c r="E38" s="120">
        <f t="shared" si="3"/>
        <v>0</v>
      </c>
      <c r="F38" s="120">
        <v>0</v>
      </c>
      <c r="G38" s="120">
        <v>0</v>
      </c>
      <c r="H38" s="120">
        <f t="shared" si="4"/>
        <v>0</v>
      </c>
      <c r="I38" s="120">
        <v>0</v>
      </c>
      <c r="J38" s="120">
        <v>0</v>
      </c>
      <c r="K38" s="120">
        <f t="shared" si="5"/>
        <v>0</v>
      </c>
      <c r="L38" s="120">
        <v>0</v>
      </c>
      <c r="M38" s="120">
        <v>0</v>
      </c>
      <c r="N38" s="120">
        <f t="shared" si="6"/>
        <v>0</v>
      </c>
      <c r="O38" s="120">
        <f t="shared" si="7"/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f t="shared" si="8"/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120">
        <v>0</v>
      </c>
      <c r="AC38" s="120">
        <f t="shared" si="9"/>
        <v>0</v>
      </c>
      <c r="AD38" s="120">
        <v>0</v>
      </c>
      <c r="AE38" s="120">
        <v>0</v>
      </c>
      <c r="AF38" s="120">
        <f t="shared" si="10"/>
        <v>0</v>
      </c>
      <c r="AG38" s="120">
        <v>0</v>
      </c>
      <c r="AH38" s="120">
        <v>0</v>
      </c>
      <c r="AI38" s="120">
        <v>0</v>
      </c>
      <c r="AJ38" s="120">
        <f t="shared" si="11"/>
        <v>0</v>
      </c>
      <c r="AK38" s="120"/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0">
        <v>0</v>
      </c>
      <c r="AS38" s="120">
        <v>0</v>
      </c>
      <c r="AT38" s="120">
        <f t="shared" si="12"/>
        <v>0</v>
      </c>
      <c r="AU38" s="120">
        <v>0</v>
      </c>
      <c r="AV38" s="120">
        <v>0</v>
      </c>
      <c r="AW38" s="120">
        <v>0</v>
      </c>
      <c r="AX38" s="120">
        <v>0</v>
      </c>
      <c r="AY38" s="120">
        <v>0</v>
      </c>
      <c r="AZ38" s="120">
        <f t="shared" si="13"/>
        <v>0</v>
      </c>
      <c r="BA38" s="120">
        <v>0</v>
      </c>
      <c r="BB38" s="120">
        <v>0</v>
      </c>
      <c r="BC38" s="120">
        <v>0</v>
      </c>
    </row>
    <row r="39" spans="1:55" s="102" customFormat="1" ht="12" customHeight="1">
      <c r="A39" s="105" t="s">
        <v>111</v>
      </c>
      <c r="B39" s="106" t="s">
        <v>175</v>
      </c>
      <c r="C39" s="105" t="s">
        <v>176</v>
      </c>
      <c r="D39" s="120">
        <f t="shared" si="2"/>
        <v>1</v>
      </c>
      <c r="E39" s="120">
        <f t="shared" si="3"/>
        <v>0</v>
      </c>
      <c r="F39" s="120">
        <v>0</v>
      </c>
      <c r="G39" s="120">
        <v>0</v>
      </c>
      <c r="H39" s="120">
        <f t="shared" si="4"/>
        <v>1</v>
      </c>
      <c r="I39" s="120">
        <v>0</v>
      </c>
      <c r="J39" s="120">
        <v>1</v>
      </c>
      <c r="K39" s="120">
        <f t="shared" si="5"/>
        <v>0</v>
      </c>
      <c r="L39" s="120">
        <v>0</v>
      </c>
      <c r="M39" s="120">
        <v>0</v>
      </c>
      <c r="N39" s="120">
        <f t="shared" si="6"/>
        <v>0</v>
      </c>
      <c r="O39" s="120">
        <f t="shared" si="7"/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f t="shared" si="8"/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20">
        <v>0</v>
      </c>
      <c r="AC39" s="120">
        <f t="shared" si="9"/>
        <v>0</v>
      </c>
      <c r="AD39" s="120">
        <v>0</v>
      </c>
      <c r="AE39" s="120">
        <v>0</v>
      </c>
      <c r="AF39" s="120">
        <f t="shared" si="10"/>
        <v>0</v>
      </c>
      <c r="AG39" s="120">
        <v>0</v>
      </c>
      <c r="AH39" s="120">
        <v>0</v>
      </c>
      <c r="AI39" s="120">
        <v>0</v>
      </c>
      <c r="AJ39" s="120">
        <f t="shared" si="11"/>
        <v>0</v>
      </c>
      <c r="AK39" s="120"/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0">
        <v>0</v>
      </c>
      <c r="AR39" s="120">
        <v>0</v>
      </c>
      <c r="AS39" s="120">
        <v>0</v>
      </c>
      <c r="AT39" s="120">
        <f t="shared" si="12"/>
        <v>0</v>
      </c>
      <c r="AU39" s="120">
        <v>0</v>
      </c>
      <c r="AV39" s="120">
        <v>0</v>
      </c>
      <c r="AW39" s="120">
        <v>0</v>
      </c>
      <c r="AX39" s="120">
        <v>0</v>
      </c>
      <c r="AY39" s="120">
        <v>0</v>
      </c>
      <c r="AZ39" s="120">
        <f t="shared" si="13"/>
        <v>0</v>
      </c>
      <c r="BA39" s="120">
        <v>0</v>
      </c>
      <c r="BB39" s="120">
        <v>0</v>
      </c>
      <c r="BC39" s="120">
        <v>0</v>
      </c>
    </row>
    <row r="40" spans="1:55" s="102" customFormat="1" ht="12" customHeight="1">
      <c r="A40" s="105" t="s">
        <v>111</v>
      </c>
      <c r="B40" s="106" t="s">
        <v>177</v>
      </c>
      <c r="C40" s="105" t="s">
        <v>178</v>
      </c>
      <c r="D40" s="120">
        <f t="shared" si="2"/>
        <v>715</v>
      </c>
      <c r="E40" s="120">
        <f t="shared" si="3"/>
        <v>0</v>
      </c>
      <c r="F40" s="120">
        <v>0</v>
      </c>
      <c r="G40" s="120">
        <v>0</v>
      </c>
      <c r="H40" s="120">
        <f t="shared" si="4"/>
        <v>715</v>
      </c>
      <c r="I40" s="120">
        <v>250</v>
      </c>
      <c r="J40" s="120">
        <v>465</v>
      </c>
      <c r="K40" s="120">
        <f t="shared" si="5"/>
        <v>0</v>
      </c>
      <c r="L40" s="120">
        <v>0</v>
      </c>
      <c r="M40" s="120">
        <v>0</v>
      </c>
      <c r="N40" s="120">
        <f t="shared" si="6"/>
        <v>715</v>
      </c>
      <c r="O40" s="120">
        <f t="shared" si="7"/>
        <v>250</v>
      </c>
      <c r="P40" s="120">
        <v>0</v>
      </c>
      <c r="Q40" s="120">
        <v>0</v>
      </c>
      <c r="R40" s="120">
        <v>0</v>
      </c>
      <c r="S40" s="120">
        <v>0</v>
      </c>
      <c r="T40" s="120">
        <v>250</v>
      </c>
      <c r="U40" s="120">
        <v>0</v>
      </c>
      <c r="V40" s="120">
        <f t="shared" si="8"/>
        <v>465</v>
      </c>
      <c r="W40" s="120">
        <v>0</v>
      </c>
      <c r="X40" s="120">
        <v>0</v>
      </c>
      <c r="Y40" s="120">
        <v>0</v>
      </c>
      <c r="Z40" s="120">
        <v>0</v>
      </c>
      <c r="AA40" s="120">
        <v>465</v>
      </c>
      <c r="AB40" s="120">
        <v>0</v>
      </c>
      <c r="AC40" s="120">
        <f t="shared" si="9"/>
        <v>0</v>
      </c>
      <c r="AD40" s="120">
        <v>0</v>
      </c>
      <c r="AE40" s="120">
        <v>0</v>
      </c>
      <c r="AF40" s="120">
        <f t="shared" si="10"/>
        <v>0</v>
      </c>
      <c r="AG40" s="120">
        <v>0</v>
      </c>
      <c r="AH40" s="120">
        <v>0</v>
      </c>
      <c r="AI40" s="120">
        <v>0</v>
      </c>
      <c r="AJ40" s="120">
        <f t="shared" si="11"/>
        <v>0</v>
      </c>
      <c r="AK40" s="120"/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20">
        <v>0</v>
      </c>
      <c r="AS40" s="120">
        <v>0</v>
      </c>
      <c r="AT40" s="120">
        <f t="shared" si="12"/>
        <v>0</v>
      </c>
      <c r="AU40" s="120">
        <v>0</v>
      </c>
      <c r="AV40" s="120">
        <v>0</v>
      </c>
      <c r="AW40" s="120">
        <v>0</v>
      </c>
      <c r="AX40" s="120">
        <v>0</v>
      </c>
      <c r="AY40" s="120">
        <v>0</v>
      </c>
      <c r="AZ40" s="120">
        <f t="shared" si="13"/>
        <v>0</v>
      </c>
      <c r="BA40" s="120">
        <v>0</v>
      </c>
      <c r="BB40" s="120">
        <v>0</v>
      </c>
      <c r="BC40" s="120">
        <v>0</v>
      </c>
    </row>
    <row r="41" spans="1:55" s="102" customFormat="1" ht="12" customHeight="1">
      <c r="A41" s="105" t="s">
        <v>111</v>
      </c>
      <c r="B41" s="106" t="s">
        <v>179</v>
      </c>
      <c r="C41" s="105" t="s">
        <v>180</v>
      </c>
      <c r="D41" s="120">
        <f t="shared" si="2"/>
        <v>223</v>
      </c>
      <c r="E41" s="120">
        <f t="shared" si="3"/>
        <v>0</v>
      </c>
      <c r="F41" s="120">
        <v>0</v>
      </c>
      <c r="G41" s="120">
        <v>0</v>
      </c>
      <c r="H41" s="120">
        <f t="shared" si="4"/>
        <v>0</v>
      </c>
      <c r="I41" s="120">
        <v>0</v>
      </c>
      <c r="J41" s="120">
        <v>0</v>
      </c>
      <c r="K41" s="120">
        <f t="shared" si="5"/>
        <v>223</v>
      </c>
      <c r="L41" s="120">
        <v>196</v>
      </c>
      <c r="M41" s="120">
        <v>27</v>
      </c>
      <c r="N41" s="120">
        <f t="shared" si="6"/>
        <v>223</v>
      </c>
      <c r="O41" s="120">
        <f t="shared" si="7"/>
        <v>196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196</v>
      </c>
      <c r="V41" s="120">
        <f t="shared" si="8"/>
        <v>27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0">
        <v>27</v>
      </c>
      <c r="AC41" s="120">
        <f t="shared" si="9"/>
        <v>0</v>
      </c>
      <c r="AD41" s="120">
        <v>0</v>
      </c>
      <c r="AE41" s="120">
        <v>0</v>
      </c>
      <c r="AF41" s="120">
        <f t="shared" si="10"/>
        <v>0</v>
      </c>
      <c r="AG41" s="120">
        <v>0</v>
      </c>
      <c r="AH41" s="120">
        <v>0</v>
      </c>
      <c r="AI41" s="120">
        <v>0</v>
      </c>
      <c r="AJ41" s="120">
        <f t="shared" si="11"/>
        <v>0</v>
      </c>
      <c r="AK41" s="120"/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0">
        <v>0</v>
      </c>
      <c r="AS41" s="120">
        <v>0</v>
      </c>
      <c r="AT41" s="120">
        <f t="shared" si="12"/>
        <v>0</v>
      </c>
      <c r="AU41" s="120">
        <v>0</v>
      </c>
      <c r="AV41" s="120">
        <v>0</v>
      </c>
      <c r="AW41" s="120">
        <v>0</v>
      </c>
      <c r="AX41" s="120">
        <v>0</v>
      </c>
      <c r="AY41" s="120">
        <v>0</v>
      </c>
      <c r="AZ41" s="120">
        <f t="shared" si="13"/>
        <v>0</v>
      </c>
      <c r="BA41" s="120">
        <v>0</v>
      </c>
      <c r="BB41" s="120">
        <v>0</v>
      </c>
      <c r="BC41" s="120">
        <v>0</v>
      </c>
    </row>
    <row r="42" spans="1:55" s="102" customFormat="1" ht="12" customHeight="1">
      <c r="A42" s="105" t="s">
        <v>111</v>
      </c>
      <c r="B42" s="106" t="s">
        <v>181</v>
      </c>
      <c r="C42" s="105" t="s">
        <v>182</v>
      </c>
      <c r="D42" s="120">
        <f t="shared" si="2"/>
        <v>298</v>
      </c>
      <c r="E42" s="120">
        <f t="shared" si="3"/>
        <v>285</v>
      </c>
      <c r="F42" s="120">
        <v>0</v>
      </c>
      <c r="G42" s="120">
        <v>285</v>
      </c>
      <c r="H42" s="120">
        <f t="shared" si="4"/>
        <v>0</v>
      </c>
      <c r="I42" s="120">
        <v>0</v>
      </c>
      <c r="J42" s="120">
        <v>0</v>
      </c>
      <c r="K42" s="120">
        <f t="shared" si="5"/>
        <v>13</v>
      </c>
      <c r="L42" s="120">
        <v>13</v>
      </c>
      <c r="M42" s="120">
        <v>0</v>
      </c>
      <c r="N42" s="120">
        <f t="shared" si="6"/>
        <v>311</v>
      </c>
      <c r="O42" s="120">
        <f t="shared" si="7"/>
        <v>13</v>
      </c>
      <c r="P42" s="120">
        <v>13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f t="shared" si="8"/>
        <v>285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0">
        <v>285</v>
      </c>
      <c r="AC42" s="120">
        <f t="shared" si="9"/>
        <v>13</v>
      </c>
      <c r="AD42" s="120">
        <v>13</v>
      </c>
      <c r="AE42" s="120">
        <v>0</v>
      </c>
      <c r="AF42" s="120">
        <f t="shared" si="10"/>
        <v>0</v>
      </c>
      <c r="AG42" s="120">
        <v>0</v>
      </c>
      <c r="AH42" s="120">
        <v>0</v>
      </c>
      <c r="AI42" s="120">
        <v>0</v>
      </c>
      <c r="AJ42" s="120">
        <f t="shared" si="11"/>
        <v>0</v>
      </c>
      <c r="AK42" s="120"/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0">
        <v>0</v>
      </c>
      <c r="AS42" s="120">
        <v>0</v>
      </c>
      <c r="AT42" s="120">
        <f t="shared" si="12"/>
        <v>0</v>
      </c>
      <c r="AU42" s="120">
        <v>0</v>
      </c>
      <c r="AV42" s="120">
        <v>0</v>
      </c>
      <c r="AW42" s="120">
        <v>0</v>
      </c>
      <c r="AX42" s="120">
        <v>0</v>
      </c>
      <c r="AY42" s="120">
        <v>0</v>
      </c>
      <c r="AZ42" s="120">
        <f t="shared" si="13"/>
        <v>0</v>
      </c>
      <c r="BA42" s="120">
        <v>0</v>
      </c>
      <c r="BB42" s="120">
        <v>0</v>
      </c>
      <c r="BC42" s="120">
        <v>0</v>
      </c>
    </row>
    <row r="43" spans="1:55" s="102" customFormat="1" ht="12" customHeight="1">
      <c r="A43" s="105" t="s">
        <v>111</v>
      </c>
      <c r="B43" s="106" t="s">
        <v>183</v>
      </c>
      <c r="C43" s="105" t="s">
        <v>184</v>
      </c>
      <c r="D43" s="120">
        <f t="shared" si="2"/>
        <v>70</v>
      </c>
      <c r="E43" s="120">
        <f t="shared" si="3"/>
        <v>0</v>
      </c>
      <c r="F43" s="120">
        <v>0</v>
      </c>
      <c r="G43" s="120">
        <v>0</v>
      </c>
      <c r="H43" s="120">
        <f t="shared" si="4"/>
        <v>70</v>
      </c>
      <c r="I43" s="120">
        <v>0</v>
      </c>
      <c r="J43" s="120">
        <v>70</v>
      </c>
      <c r="K43" s="120">
        <f t="shared" si="5"/>
        <v>0</v>
      </c>
      <c r="L43" s="120">
        <v>0</v>
      </c>
      <c r="M43" s="120">
        <v>0</v>
      </c>
      <c r="N43" s="120">
        <f t="shared" si="6"/>
        <v>70</v>
      </c>
      <c r="O43" s="120">
        <f t="shared" si="7"/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f t="shared" si="8"/>
        <v>70</v>
      </c>
      <c r="W43" s="120">
        <v>0</v>
      </c>
      <c r="X43" s="120">
        <v>0</v>
      </c>
      <c r="Y43" s="120">
        <v>0</v>
      </c>
      <c r="Z43" s="120">
        <v>0</v>
      </c>
      <c r="AA43" s="120">
        <v>70</v>
      </c>
      <c r="AB43" s="120">
        <v>0</v>
      </c>
      <c r="AC43" s="120">
        <f t="shared" si="9"/>
        <v>0</v>
      </c>
      <c r="AD43" s="120">
        <v>0</v>
      </c>
      <c r="AE43" s="120">
        <v>0</v>
      </c>
      <c r="AF43" s="120">
        <f t="shared" si="10"/>
        <v>0</v>
      </c>
      <c r="AG43" s="120">
        <v>0</v>
      </c>
      <c r="AH43" s="120">
        <v>0</v>
      </c>
      <c r="AI43" s="120">
        <v>0</v>
      </c>
      <c r="AJ43" s="120">
        <f t="shared" si="11"/>
        <v>0</v>
      </c>
      <c r="AK43" s="120"/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0">
        <v>0</v>
      </c>
      <c r="AS43" s="120">
        <v>0</v>
      </c>
      <c r="AT43" s="120">
        <f t="shared" si="12"/>
        <v>0</v>
      </c>
      <c r="AU43" s="120">
        <v>0</v>
      </c>
      <c r="AV43" s="120">
        <v>0</v>
      </c>
      <c r="AW43" s="120">
        <v>0</v>
      </c>
      <c r="AX43" s="120">
        <v>0</v>
      </c>
      <c r="AY43" s="120">
        <v>0</v>
      </c>
      <c r="AZ43" s="120">
        <f t="shared" si="13"/>
        <v>0</v>
      </c>
      <c r="BA43" s="120">
        <v>0</v>
      </c>
      <c r="BB43" s="120">
        <v>0</v>
      </c>
      <c r="BC43" s="120">
        <v>0</v>
      </c>
    </row>
    <row r="44" spans="1:55" s="102" customFormat="1" ht="12" customHeight="1">
      <c r="A44" s="105" t="s">
        <v>111</v>
      </c>
      <c r="B44" s="106" t="s">
        <v>185</v>
      </c>
      <c r="C44" s="105" t="s">
        <v>186</v>
      </c>
      <c r="D44" s="120">
        <f t="shared" si="2"/>
        <v>2414</v>
      </c>
      <c r="E44" s="120">
        <f t="shared" si="3"/>
        <v>0</v>
      </c>
      <c r="F44" s="120">
        <v>0</v>
      </c>
      <c r="G44" s="120">
        <v>0</v>
      </c>
      <c r="H44" s="120">
        <f t="shared" si="4"/>
        <v>0</v>
      </c>
      <c r="I44" s="120">
        <v>0</v>
      </c>
      <c r="J44" s="120">
        <v>0</v>
      </c>
      <c r="K44" s="120">
        <f t="shared" si="5"/>
        <v>2414</v>
      </c>
      <c r="L44" s="120">
        <v>1858</v>
      </c>
      <c r="M44" s="120">
        <v>556</v>
      </c>
      <c r="N44" s="120">
        <f t="shared" si="6"/>
        <v>2414</v>
      </c>
      <c r="O44" s="120">
        <f t="shared" si="7"/>
        <v>1858</v>
      </c>
      <c r="P44" s="120">
        <v>0</v>
      </c>
      <c r="Q44" s="120">
        <v>0</v>
      </c>
      <c r="R44" s="120">
        <v>0</v>
      </c>
      <c r="S44" s="120">
        <v>0</v>
      </c>
      <c r="T44" s="120">
        <v>1858</v>
      </c>
      <c r="U44" s="120">
        <v>0</v>
      </c>
      <c r="V44" s="120">
        <f t="shared" si="8"/>
        <v>556</v>
      </c>
      <c r="W44" s="120">
        <v>0</v>
      </c>
      <c r="X44" s="120">
        <v>0</v>
      </c>
      <c r="Y44" s="120">
        <v>0</v>
      </c>
      <c r="Z44" s="120">
        <v>0</v>
      </c>
      <c r="AA44" s="120">
        <v>556</v>
      </c>
      <c r="AB44" s="120">
        <v>0</v>
      </c>
      <c r="AC44" s="120">
        <f t="shared" si="9"/>
        <v>0</v>
      </c>
      <c r="AD44" s="120">
        <v>0</v>
      </c>
      <c r="AE44" s="120">
        <v>0</v>
      </c>
      <c r="AF44" s="120">
        <f t="shared" si="10"/>
        <v>0</v>
      </c>
      <c r="AG44" s="120">
        <v>0</v>
      </c>
      <c r="AH44" s="120">
        <v>0</v>
      </c>
      <c r="AI44" s="120">
        <v>0</v>
      </c>
      <c r="AJ44" s="120">
        <f t="shared" si="11"/>
        <v>0</v>
      </c>
      <c r="AK44" s="120"/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0">
        <v>0</v>
      </c>
      <c r="AS44" s="120">
        <v>0</v>
      </c>
      <c r="AT44" s="120">
        <f t="shared" si="12"/>
        <v>0</v>
      </c>
      <c r="AU44" s="120">
        <v>0</v>
      </c>
      <c r="AV44" s="120">
        <v>0</v>
      </c>
      <c r="AW44" s="120">
        <v>0</v>
      </c>
      <c r="AX44" s="120">
        <v>0</v>
      </c>
      <c r="AY44" s="120">
        <v>0</v>
      </c>
      <c r="AZ44" s="120">
        <f t="shared" si="13"/>
        <v>0</v>
      </c>
      <c r="BA44" s="120">
        <v>0</v>
      </c>
      <c r="BB44" s="120">
        <v>0</v>
      </c>
      <c r="BC44" s="120">
        <v>0</v>
      </c>
    </row>
    <row r="45" spans="1:55" s="102" customFormat="1" ht="12" customHeight="1">
      <c r="A45" s="105" t="s">
        <v>111</v>
      </c>
      <c r="B45" s="106" t="s">
        <v>187</v>
      </c>
      <c r="C45" s="105" t="s">
        <v>188</v>
      </c>
      <c r="D45" s="120">
        <f t="shared" si="2"/>
        <v>3859</v>
      </c>
      <c r="E45" s="120">
        <f t="shared" si="3"/>
        <v>0</v>
      </c>
      <c r="F45" s="120">
        <v>0</v>
      </c>
      <c r="G45" s="120">
        <v>0</v>
      </c>
      <c r="H45" s="120">
        <f t="shared" si="4"/>
        <v>0</v>
      </c>
      <c r="I45" s="120">
        <v>0</v>
      </c>
      <c r="J45" s="120">
        <v>0</v>
      </c>
      <c r="K45" s="120">
        <f t="shared" si="5"/>
        <v>3859</v>
      </c>
      <c r="L45" s="120">
        <v>5</v>
      </c>
      <c r="M45" s="120">
        <v>3854</v>
      </c>
      <c r="N45" s="120">
        <f t="shared" si="6"/>
        <v>3859</v>
      </c>
      <c r="O45" s="120">
        <f t="shared" si="7"/>
        <v>5</v>
      </c>
      <c r="P45" s="120">
        <v>5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f t="shared" si="8"/>
        <v>3854</v>
      </c>
      <c r="W45" s="120">
        <v>3854</v>
      </c>
      <c r="X45" s="120">
        <v>0</v>
      </c>
      <c r="Y45" s="120">
        <v>0</v>
      </c>
      <c r="Z45" s="120">
        <v>0</v>
      </c>
      <c r="AA45" s="120">
        <v>0</v>
      </c>
      <c r="AB45" s="120">
        <v>0</v>
      </c>
      <c r="AC45" s="120">
        <f t="shared" si="9"/>
        <v>0</v>
      </c>
      <c r="AD45" s="120">
        <v>0</v>
      </c>
      <c r="AE45" s="120">
        <v>0</v>
      </c>
      <c r="AF45" s="120">
        <f t="shared" si="10"/>
        <v>359</v>
      </c>
      <c r="AG45" s="120">
        <v>359</v>
      </c>
      <c r="AH45" s="120">
        <v>0</v>
      </c>
      <c r="AI45" s="120">
        <v>0</v>
      </c>
      <c r="AJ45" s="120">
        <f t="shared" si="11"/>
        <v>326</v>
      </c>
      <c r="AK45" s="120"/>
      <c r="AL45" s="120">
        <v>0</v>
      </c>
      <c r="AM45" s="120">
        <v>326</v>
      </c>
      <c r="AN45" s="120">
        <v>0</v>
      </c>
      <c r="AO45" s="120">
        <v>0</v>
      </c>
      <c r="AP45" s="120">
        <v>0</v>
      </c>
      <c r="AQ45" s="120">
        <v>0</v>
      </c>
      <c r="AR45" s="120">
        <v>0</v>
      </c>
      <c r="AS45" s="120">
        <v>0</v>
      </c>
      <c r="AT45" s="120">
        <f t="shared" si="12"/>
        <v>33</v>
      </c>
      <c r="AU45" s="120">
        <v>33</v>
      </c>
      <c r="AV45" s="120">
        <v>0</v>
      </c>
      <c r="AW45" s="120">
        <v>0</v>
      </c>
      <c r="AX45" s="120">
        <v>0</v>
      </c>
      <c r="AY45" s="120">
        <v>0</v>
      </c>
      <c r="AZ45" s="120">
        <f t="shared" si="13"/>
        <v>0</v>
      </c>
      <c r="BA45" s="120"/>
      <c r="BB45" s="120">
        <v>0</v>
      </c>
      <c r="BC45" s="120">
        <v>0</v>
      </c>
    </row>
    <row r="46" spans="1:55" s="102" customFormat="1" ht="12" customHeight="1">
      <c r="A46" s="105" t="s">
        <v>111</v>
      </c>
      <c r="B46" s="106" t="s">
        <v>189</v>
      </c>
      <c r="C46" s="105" t="s">
        <v>190</v>
      </c>
      <c r="D46" s="120">
        <f t="shared" si="2"/>
        <v>289</v>
      </c>
      <c r="E46" s="120">
        <f t="shared" si="3"/>
        <v>0</v>
      </c>
      <c r="F46" s="120">
        <v>0</v>
      </c>
      <c r="G46" s="120">
        <v>0</v>
      </c>
      <c r="H46" s="120">
        <f t="shared" si="4"/>
        <v>289</v>
      </c>
      <c r="I46" s="120">
        <v>268</v>
      </c>
      <c r="J46" s="120">
        <v>21</v>
      </c>
      <c r="K46" s="120">
        <f t="shared" si="5"/>
        <v>0</v>
      </c>
      <c r="L46" s="120">
        <v>0</v>
      </c>
      <c r="M46" s="120">
        <v>0</v>
      </c>
      <c r="N46" s="120">
        <f t="shared" si="6"/>
        <v>290</v>
      </c>
      <c r="O46" s="120">
        <f t="shared" si="7"/>
        <v>268</v>
      </c>
      <c r="P46" s="120">
        <v>268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f t="shared" si="8"/>
        <v>21</v>
      </c>
      <c r="W46" s="120">
        <v>21</v>
      </c>
      <c r="X46" s="120">
        <v>0</v>
      </c>
      <c r="Y46" s="120">
        <v>0</v>
      </c>
      <c r="Z46" s="120">
        <v>0</v>
      </c>
      <c r="AA46" s="120">
        <v>0</v>
      </c>
      <c r="AB46" s="120">
        <v>0</v>
      </c>
      <c r="AC46" s="120">
        <f t="shared" si="9"/>
        <v>1</v>
      </c>
      <c r="AD46" s="120">
        <v>1</v>
      </c>
      <c r="AE46" s="120">
        <v>0</v>
      </c>
      <c r="AF46" s="120">
        <f t="shared" si="10"/>
        <v>0</v>
      </c>
      <c r="AG46" s="120">
        <v>0</v>
      </c>
      <c r="AH46" s="120">
        <v>0</v>
      </c>
      <c r="AI46" s="120">
        <v>0</v>
      </c>
      <c r="AJ46" s="120">
        <f t="shared" si="11"/>
        <v>0</v>
      </c>
      <c r="AK46" s="120"/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0">
        <v>0</v>
      </c>
      <c r="AS46" s="120">
        <v>0</v>
      </c>
      <c r="AT46" s="120">
        <f t="shared" si="12"/>
        <v>0</v>
      </c>
      <c r="AU46" s="120">
        <v>0</v>
      </c>
      <c r="AV46" s="120">
        <v>0</v>
      </c>
      <c r="AW46" s="120">
        <v>0</v>
      </c>
      <c r="AX46" s="120">
        <v>0</v>
      </c>
      <c r="AY46" s="120">
        <v>0</v>
      </c>
      <c r="AZ46" s="120">
        <f t="shared" si="13"/>
        <v>0</v>
      </c>
      <c r="BA46" s="120">
        <v>0</v>
      </c>
      <c r="BB46" s="120">
        <v>0</v>
      </c>
      <c r="BC46" s="120">
        <v>0</v>
      </c>
    </row>
    <row r="47" spans="1:55" s="102" customFormat="1" ht="12" customHeight="1">
      <c r="A47" s="105" t="s">
        <v>111</v>
      </c>
      <c r="B47" s="106" t="s">
        <v>191</v>
      </c>
      <c r="C47" s="105" t="s">
        <v>192</v>
      </c>
      <c r="D47" s="120">
        <f t="shared" si="2"/>
        <v>4657</v>
      </c>
      <c r="E47" s="120">
        <f t="shared" si="3"/>
        <v>253</v>
      </c>
      <c r="F47" s="120">
        <v>0</v>
      </c>
      <c r="G47" s="120">
        <v>253</v>
      </c>
      <c r="H47" s="120">
        <f t="shared" si="4"/>
        <v>0</v>
      </c>
      <c r="I47" s="120">
        <v>0</v>
      </c>
      <c r="J47" s="120">
        <v>0</v>
      </c>
      <c r="K47" s="120">
        <f t="shared" si="5"/>
        <v>4404</v>
      </c>
      <c r="L47" s="120">
        <v>2845</v>
      </c>
      <c r="M47" s="120">
        <v>1559</v>
      </c>
      <c r="N47" s="120">
        <f t="shared" si="6"/>
        <v>4746</v>
      </c>
      <c r="O47" s="120">
        <f t="shared" si="7"/>
        <v>2845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2845</v>
      </c>
      <c r="V47" s="120">
        <f t="shared" si="8"/>
        <v>1812</v>
      </c>
      <c r="W47" s="120">
        <v>0</v>
      </c>
      <c r="X47" s="120">
        <v>0</v>
      </c>
      <c r="Y47" s="120">
        <v>0</v>
      </c>
      <c r="Z47" s="120">
        <v>253</v>
      </c>
      <c r="AA47" s="120">
        <v>0</v>
      </c>
      <c r="AB47" s="120">
        <v>1559</v>
      </c>
      <c r="AC47" s="120">
        <f t="shared" si="9"/>
        <v>89</v>
      </c>
      <c r="AD47" s="120">
        <v>55</v>
      </c>
      <c r="AE47" s="120">
        <v>34</v>
      </c>
      <c r="AF47" s="120">
        <f t="shared" si="10"/>
        <v>0</v>
      </c>
      <c r="AG47" s="120">
        <v>0</v>
      </c>
      <c r="AH47" s="120">
        <v>0</v>
      </c>
      <c r="AI47" s="120">
        <v>0</v>
      </c>
      <c r="AJ47" s="120">
        <f t="shared" si="11"/>
        <v>0</v>
      </c>
      <c r="AK47" s="120"/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0">
        <v>0</v>
      </c>
      <c r="AR47" s="120">
        <v>0</v>
      </c>
      <c r="AS47" s="120">
        <v>0</v>
      </c>
      <c r="AT47" s="120">
        <f t="shared" si="12"/>
        <v>0</v>
      </c>
      <c r="AU47" s="120">
        <v>0</v>
      </c>
      <c r="AV47" s="120">
        <v>0</v>
      </c>
      <c r="AW47" s="120">
        <v>0</v>
      </c>
      <c r="AX47" s="120">
        <v>0</v>
      </c>
      <c r="AY47" s="120">
        <v>0</v>
      </c>
      <c r="AZ47" s="120">
        <f t="shared" si="13"/>
        <v>0</v>
      </c>
      <c r="BA47" s="120">
        <v>0</v>
      </c>
      <c r="BB47" s="120">
        <v>0</v>
      </c>
      <c r="BC47" s="120">
        <v>0</v>
      </c>
    </row>
    <row r="48" spans="1:55" s="102" customFormat="1" ht="12" customHeight="1">
      <c r="A48" s="105" t="s">
        <v>111</v>
      </c>
      <c r="B48" s="106" t="s">
        <v>193</v>
      </c>
      <c r="C48" s="105" t="s">
        <v>194</v>
      </c>
      <c r="D48" s="120">
        <f t="shared" si="2"/>
        <v>20</v>
      </c>
      <c r="E48" s="120">
        <f t="shared" si="3"/>
        <v>0</v>
      </c>
      <c r="F48" s="120">
        <v>0</v>
      </c>
      <c r="G48" s="120">
        <v>0</v>
      </c>
      <c r="H48" s="120">
        <f t="shared" si="4"/>
        <v>20</v>
      </c>
      <c r="I48" s="120">
        <v>6</v>
      </c>
      <c r="J48" s="120">
        <v>14</v>
      </c>
      <c r="K48" s="120">
        <f t="shared" si="5"/>
        <v>0</v>
      </c>
      <c r="L48" s="120">
        <v>0</v>
      </c>
      <c r="M48" s="120">
        <v>0</v>
      </c>
      <c r="N48" s="120">
        <f t="shared" si="6"/>
        <v>20</v>
      </c>
      <c r="O48" s="120">
        <f t="shared" si="7"/>
        <v>6</v>
      </c>
      <c r="P48" s="120">
        <v>0</v>
      </c>
      <c r="Q48" s="120">
        <v>0</v>
      </c>
      <c r="R48" s="120">
        <v>0</v>
      </c>
      <c r="S48" s="120">
        <v>6</v>
      </c>
      <c r="T48" s="120">
        <v>0</v>
      </c>
      <c r="U48" s="120">
        <v>0</v>
      </c>
      <c r="V48" s="120">
        <f t="shared" si="8"/>
        <v>14</v>
      </c>
      <c r="W48" s="120">
        <v>0</v>
      </c>
      <c r="X48" s="120">
        <v>0</v>
      </c>
      <c r="Y48" s="120">
        <v>0</v>
      </c>
      <c r="Z48" s="120">
        <v>14</v>
      </c>
      <c r="AA48" s="120">
        <v>0</v>
      </c>
      <c r="AB48" s="120">
        <v>0</v>
      </c>
      <c r="AC48" s="120">
        <f t="shared" si="9"/>
        <v>0</v>
      </c>
      <c r="AD48" s="120">
        <v>0</v>
      </c>
      <c r="AE48" s="120">
        <v>0</v>
      </c>
      <c r="AF48" s="120">
        <f t="shared" si="10"/>
        <v>0</v>
      </c>
      <c r="AG48" s="120">
        <v>0</v>
      </c>
      <c r="AH48" s="120">
        <v>0</v>
      </c>
      <c r="AI48" s="120">
        <v>0</v>
      </c>
      <c r="AJ48" s="120">
        <f t="shared" si="11"/>
        <v>0</v>
      </c>
      <c r="AK48" s="120"/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0">
        <v>0</v>
      </c>
      <c r="AS48" s="120">
        <v>0</v>
      </c>
      <c r="AT48" s="120">
        <f t="shared" si="12"/>
        <v>0</v>
      </c>
      <c r="AU48" s="120">
        <v>0</v>
      </c>
      <c r="AV48" s="120">
        <v>0</v>
      </c>
      <c r="AW48" s="120">
        <v>0</v>
      </c>
      <c r="AX48" s="120">
        <v>0</v>
      </c>
      <c r="AY48" s="120">
        <v>0</v>
      </c>
      <c r="AZ48" s="120">
        <f t="shared" si="13"/>
        <v>0</v>
      </c>
      <c r="BA48" s="120">
        <v>0</v>
      </c>
      <c r="BB48" s="120">
        <v>0</v>
      </c>
      <c r="BC48" s="120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A1">
      <selection activeCell="C2" sqref="C2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195</v>
      </c>
      <c r="C2" s="43" t="s">
        <v>345</v>
      </c>
      <c r="D2" s="108" t="s">
        <v>196</v>
      </c>
      <c r="E2" s="2"/>
      <c r="F2" s="2"/>
      <c r="G2" s="2"/>
      <c r="H2" s="2"/>
      <c r="I2" s="2"/>
      <c r="J2" s="2"/>
      <c r="K2" s="2"/>
      <c r="L2" s="2" t="str">
        <f>LEFT(C2,2)</f>
        <v>47</v>
      </c>
      <c r="M2" s="2" t="str">
        <f>IF(L2&lt;&gt;"",VLOOKUP(L2,$AI$6:$AJ$52,2,FALSE),"-")</f>
        <v>沖縄県</v>
      </c>
      <c r="AA2" s="1">
        <f>IF(VALUE(C2)=0,0,1)</f>
        <v>1</v>
      </c>
      <c r="AB2" s="10" t="str">
        <f>IF(AA2=0,"",VLOOKUP(C2,'水洗化人口等'!B7:C48,2,FALSE))</f>
        <v>合計</v>
      </c>
      <c r="AC2" s="10"/>
      <c r="AD2" s="45">
        <f>IF(AA2=0,1,IF(ISERROR(AB2),1,0))</f>
        <v>0</v>
      </c>
      <c r="AF2" s="10">
        <f>COUNTA('水洗化人口等'!B7:B48)+6</f>
        <v>48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09" t="s">
        <v>197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55" t="s">
        <v>198</v>
      </c>
      <c r="G6" s="156"/>
      <c r="H6" s="37" t="s">
        <v>199</v>
      </c>
      <c r="I6" s="37" t="s">
        <v>200</v>
      </c>
      <c r="J6" s="37" t="s">
        <v>201</v>
      </c>
      <c r="K6" s="4" t="s">
        <v>202</v>
      </c>
      <c r="L6" s="14" t="s">
        <v>203</v>
      </c>
      <c r="M6" s="38" t="s">
        <v>204</v>
      </c>
      <c r="AF6" s="10">
        <f>+'水洗化人口等'!B6</f>
        <v>0</v>
      </c>
      <c r="AG6" s="10">
        <v>6</v>
      </c>
      <c r="AI6" s="41" t="s">
        <v>205</v>
      </c>
      <c r="AJ6" s="2" t="s">
        <v>47</v>
      </c>
    </row>
    <row r="7" spans="2:36" ht="16.5" customHeight="1">
      <c r="B7" s="164" t="s">
        <v>206</v>
      </c>
      <c r="C7" s="5" t="s">
        <v>207</v>
      </c>
      <c r="D7" s="15">
        <f>AD7</f>
        <v>83785</v>
      </c>
      <c r="F7" s="159" t="s">
        <v>208</v>
      </c>
      <c r="G7" s="6" t="s">
        <v>209</v>
      </c>
      <c r="H7" s="16">
        <f aca="true" t="shared" si="0" ref="H7:H12">AD14</f>
        <v>17142</v>
      </c>
      <c r="I7" s="16">
        <f aca="true" t="shared" si="1" ref="I7:I12">AD24</f>
        <v>84880</v>
      </c>
      <c r="J7" s="16">
        <f aca="true" t="shared" si="2" ref="J7:J12">SUM(H7:I7)</f>
        <v>102022</v>
      </c>
      <c r="K7" s="17">
        <f aca="true" t="shared" si="3" ref="K7:K12">IF(J$13&gt;0,J7/J$13,0)</f>
        <v>0.8050787939048161</v>
      </c>
      <c r="L7" s="18">
        <f>AD34</f>
        <v>4216</v>
      </c>
      <c r="M7" s="19">
        <f>AD37</f>
        <v>0</v>
      </c>
      <c r="AA7" s="3" t="s">
        <v>207</v>
      </c>
      <c r="AB7" s="44" t="s">
        <v>210</v>
      </c>
      <c r="AC7" s="44" t="s">
        <v>211</v>
      </c>
      <c r="AD7" s="10">
        <f aca="true" ca="1" t="shared" si="4" ref="AD7:AD53">IF(AD$2=0,INDIRECT(AB7&amp;"!"&amp;AC7&amp;$AG$2),0)</f>
        <v>83785</v>
      </c>
      <c r="AF7" s="41" t="str">
        <f>+'水洗化人口等'!B7</f>
        <v>47000</v>
      </c>
      <c r="AG7" s="10">
        <v>7</v>
      </c>
      <c r="AI7" s="41" t="s">
        <v>212</v>
      </c>
      <c r="AJ7" s="2" t="s">
        <v>46</v>
      </c>
    </row>
    <row r="8" spans="2:36" ht="16.5" customHeight="1">
      <c r="B8" s="165"/>
      <c r="C8" s="6" t="s">
        <v>213</v>
      </c>
      <c r="D8" s="20">
        <f>AD8</f>
        <v>90</v>
      </c>
      <c r="F8" s="160"/>
      <c r="G8" s="6" t="s">
        <v>214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7">
        <f t="shared" si="3"/>
        <v>0</v>
      </c>
      <c r="L8" s="18">
        <f>AD35</f>
        <v>0</v>
      </c>
      <c r="M8" s="19">
        <f>AD38</f>
        <v>0</v>
      </c>
      <c r="AA8" s="3" t="s">
        <v>213</v>
      </c>
      <c r="AB8" s="44" t="s">
        <v>210</v>
      </c>
      <c r="AC8" s="44" t="s">
        <v>215</v>
      </c>
      <c r="AD8" s="10">
        <f ca="1" t="shared" si="4"/>
        <v>90</v>
      </c>
      <c r="AF8" s="41" t="str">
        <f>+'水洗化人口等'!B8</f>
        <v>47201</v>
      </c>
      <c r="AG8" s="10">
        <v>8</v>
      </c>
      <c r="AI8" s="41" t="s">
        <v>216</v>
      </c>
      <c r="AJ8" s="2" t="s">
        <v>45</v>
      </c>
    </row>
    <row r="9" spans="2:36" ht="16.5" customHeight="1">
      <c r="B9" s="166"/>
      <c r="C9" s="7" t="s">
        <v>217</v>
      </c>
      <c r="D9" s="21">
        <f>SUM(D7:D8)</f>
        <v>83875</v>
      </c>
      <c r="F9" s="160"/>
      <c r="G9" s="6" t="s">
        <v>218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18">
        <f>AD36</f>
        <v>0</v>
      </c>
      <c r="M9" s="19">
        <f>AD39</f>
        <v>0</v>
      </c>
      <c r="AA9" s="3" t="s">
        <v>219</v>
      </c>
      <c r="AB9" s="44" t="s">
        <v>210</v>
      </c>
      <c r="AC9" s="44" t="s">
        <v>220</v>
      </c>
      <c r="AD9" s="10">
        <f ca="1" t="shared" si="4"/>
        <v>858104</v>
      </c>
      <c r="AF9" s="41" t="str">
        <f>+'水洗化人口等'!B9</f>
        <v>47205</v>
      </c>
      <c r="AG9" s="10">
        <v>9</v>
      </c>
      <c r="AI9" s="41" t="s">
        <v>221</v>
      </c>
      <c r="AJ9" s="2" t="s">
        <v>44</v>
      </c>
    </row>
    <row r="10" spans="2:36" ht="16.5" customHeight="1">
      <c r="B10" s="167" t="s">
        <v>222</v>
      </c>
      <c r="C10" s="110" t="s">
        <v>219</v>
      </c>
      <c r="D10" s="20">
        <f>AD9</f>
        <v>858104</v>
      </c>
      <c r="F10" s="160"/>
      <c r="G10" s="6" t="s">
        <v>223</v>
      </c>
      <c r="H10" s="16">
        <f t="shared" si="0"/>
        <v>2706</v>
      </c>
      <c r="I10" s="16">
        <f t="shared" si="1"/>
        <v>10657</v>
      </c>
      <c r="J10" s="16">
        <f t="shared" si="2"/>
        <v>13363</v>
      </c>
      <c r="K10" s="17">
        <f t="shared" si="3"/>
        <v>0.10545047071170979</v>
      </c>
      <c r="L10" s="22" t="s">
        <v>224</v>
      </c>
      <c r="M10" s="23" t="s">
        <v>224</v>
      </c>
      <c r="AA10" s="3" t="s">
        <v>225</v>
      </c>
      <c r="AB10" s="44" t="s">
        <v>210</v>
      </c>
      <c r="AC10" s="44" t="s">
        <v>226</v>
      </c>
      <c r="AD10" s="10">
        <f ca="1" t="shared" si="4"/>
        <v>0</v>
      </c>
      <c r="AF10" s="41" t="str">
        <f>+'水洗化人口等'!B10</f>
        <v>47207</v>
      </c>
      <c r="AG10" s="10">
        <v>10</v>
      </c>
      <c r="AI10" s="41" t="s">
        <v>227</v>
      </c>
      <c r="AJ10" s="2" t="s">
        <v>43</v>
      </c>
    </row>
    <row r="11" spans="2:36" ht="16.5" customHeight="1">
      <c r="B11" s="168"/>
      <c r="C11" s="6" t="s">
        <v>225</v>
      </c>
      <c r="D11" s="20">
        <f>AD10</f>
        <v>0</v>
      </c>
      <c r="F11" s="160"/>
      <c r="G11" s="6" t="s">
        <v>228</v>
      </c>
      <c r="H11" s="16">
        <f t="shared" si="0"/>
        <v>2162</v>
      </c>
      <c r="I11" s="16">
        <f t="shared" si="1"/>
        <v>2217</v>
      </c>
      <c r="J11" s="16">
        <f t="shared" si="2"/>
        <v>4379</v>
      </c>
      <c r="K11" s="17">
        <f t="shared" si="3"/>
        <v>0.03455568444560182</v>
      </c>
      <c r="L11" s="22" t="s">
        <v>224</v>
      </c>
      <c r="M11" s="23" t="s">
        <v>224</v>
      </c>
      <c r="AA11" s="3" t="s">
        <v>229</v>
      </c>
      <c r="AB11" s="44" t="s">
        <v>210</v>
      </c>
      <c r="AC11" s="44" t="s">
        <v>230</v>
      </c>
      <c r="AD11" s="10">
        <f ca="1" t="shared" si="4"/>
        <v>494932</v>
      </c>
      <c r="AF11" s="41" t="str">
        <f>+'水洗化人口等'!B11</f>
        <v>47208</v>
      </c>
      <c r="AG11" s="10">
        <v>11</v>
      </c>
      <c r="AI11" s="41" t="s">
        <v>231</v>
      </c>
      <c r="AJ11" s="2" t="s">
        <v>42</v>
      </c>
    </row>
    <row r="12" spans="2:36" ht="16.5" customHeight="1">
      <c r="B12" s="168"/>
      <c r="C12" s="6" t="s">
        <v>229</v>
      </c>
      <c r="D12" s="20">
        <f>AD11</f>
        <v>494932</v>
      </c>
      <c r="F12" s="160"/>
      <c r="G12" s="6" t="s">
        <v>232</v>
      </c>
      <c r="H12" s="16">
        <f t="shared" si="0"/>
        <v>3572</v>
      </c>
      <c r="I12" s="16">
        <f t="shared" si="1"/>
        <v>3387</v>
      </c>
      <c r="J12" s="16">
        <f t="shared" si="2"/>
        <v>6959</v>
      </c>
      <c r="K12" s="17">
        <f t="shared" si="3"/>
        <v>0.05491505093787237</v>
      </c>
      <c r="L12" s="22" t="s">
        <v>224</v>
      </c>
      <c r="M12" s="23" t="s">
        <v>224</v>
      </c>
      <c r="AA12" s="3" t="s">
        <v>233</v>
      </c>
      <c r="AB12" s="44" t="s">
        <v>210</v>
      </c>
      <c r="AC12" s="44" t="s">
        <v>234</v>
      </c>
      <c r="AD12" s="10">
        <f ca="1" t="shared" si="4"/>
        <v>198899</v>
      </c>
      <c r="AF12" s="41" t="str">
        <f>+'水洗化人口等'!B12</f>
        <v>47209</v>
      </c>
      <c r="AG12" s="10">
        <v>12</v>
      </c>
      <c r="AI12" s="41" t="s">
        <v>235</v>
      </c>
      <c r="AJ12" s="2" t="s">
        <v>41</v>
      </c>
    </row>
    <row r="13" spans="2:36" ht="16.5" customHeight="1">
      <c r="B13" s="169"/>
      <c r="C13" s="7" t="s">
        <v>217</v>
      </c>
      <c r="D13" s="21">
        <f>SUM(D10:D12)</f>
        <v>1353036</v>
      </c>
      <c r="F13" s="161"/>
      <c r="G13" s="6" t="s">
        <v>217</v>
      </c>
      <c r="H13" s="16">
        <f>SUM(H7:H12)</f>
        <v>25582</v>
      </c>
      <c r="I13" s="16">
        <f>SUM(I7:I12)</f>
        <v>101141</v>
      </c>
      <c r="J13" s="16">
        <f>SUM(J7:J12)</f>
        <v>126723</v>
      </c>
      <c r="K13" s="17">
        <v>1</v>
      </c>
      <c r="L13" s="22" t="s">
        <v>224</v>
      </c>
      <c r="M13" s="23" t="s">
        <v>224</v>
      </c>
      <c r="AA13" s="3" t="s">
        <v>236</v>
      </c>
      <c r="AB13" s="44" t="s">
        <v>210</v>
      </c>
      <c r="AC13" s="44" t="s">
        <v>237</v>
      </c>
      <c r="AD13" s="10">
        <f ca="1" t="shared" si="4"/>
        <v>9211</v>
      </c>
      <c r="AF13" s="41" t="str">
        <f>+'水洗化人口等'!B13</f>
        <v>47210</v>
      </c>
      <c r="AG13" s="10">
        <v>13</v>
      </c>
      <c r="AI13" s="41" t="s">
        <v>238</v>
      </c>
      <c r="AJ13" s="2" t="s">
        <v>40</v>
      </c>
    </row>
    <row r="14" spans="2:36" ht="16.5" customHeight="1" thickBot="1">
      <c r="B14" s="157" t="s">
        <v>239</v>
      </c>
      <c r="C14" s="158"/>
      <c r="D14" s="24">
        <f>SUM(D9,D13)</f>
        <v>1436911</v>
      </c>
      <c r="F14" s="162" t="s">
        <v>240</v>
      </c>
      <c r="G14" s="163"/>
      <c r="H14" s="16">
        <f>AD20</f>
        <v>71</v>
      </c>
      <c r="I14" s="16">
        <f>AD30</f>
        <v>36</v>
      </c>
      <c r="J14" s="16">
        <f>SUM(H14:I14)</f>
        <v>107</v>
      </c>
      <c r="K14" s="25" t="s">
        <v>224</v>
      </c>
      <c r="L14" s="22" t="s">
        <v>224</v>
      </c>
      <c r="M14" s="23" t="s">
        <v>224</v>
      </c>
      <c r="AA14" s="3" t="s">
        <v>209</v>
      </c>
      <c r="AB14" s="44" t="s">
        <v>241</v>
      </c>
      <c r="AC14" s="44" t="s">
        <v>234</v>
      </c>
      <c r="AD14" s="10">
        <f ca="1" t="shared" si="4"/>
        <v>17142</v>
      </c>
      <c r="AF14" s="41" t="str">
        <f>+'水洗化人口等'!B14</f>
        <v>47211</v>
      </c>
      <c r="AG14" s="10">
        <v>14</v>
      </c>
      <c r="AI14" s="41" t="s">
        <v>242</v>
      </c>
      <c r="AJ14" s="2" t="s">
        <v>39</v>
      </c>
    </row>
    <row r="15" spans="2:36" ht="16.5" customHeight="1" thickBot="1">
      <c r="B15" s="157" t="s">
        <v>243</v>
      </c>
      <c r="C15" s="158"/>
      <c r="D15" s="24">
        <f>AD13</f>
        <v>9211</v>
      </c>
      <c r="F15" s="157" t="s">
        <v>244</v>
      </c>
      <c r="G15" s="158"/>
      <c r="H15" s="26">
        <f>SUM(H13:H14)</f>
        <v>25653</v>
      </c>
      <c r="I15" s="26">
        <f>SUM(I13:I14)</f>
        <v>101177</v>
      </c>
      <c r="J15" s="26">
        <f>SUM(J13:J14)</f>
        <v>126830</v>
      </c>
      <c r="K15" s="27" t="s">
        <v>224</v>
      </c>
      <c r="L15" s="28">
        <f>SUM(L7:L9)</f>
        <v>4216</v>
      </c>
      <c r="M15" s="29">
        <f>SUM(M7:M9)</f>
        <v>0</v>
      </c>
      <c r="AA15" s="3" t="s">
        <v>214</v>
      </c>
      <c r="AB15" s="44" t="s">
        <v>241</v>
      </c>
      <c r="AC15" s="44" t="s">
        <v>245</v>
      </c>
      <c r="AD15" s="10">
        <f ca="1" t="shared" si="4"/>
        <v>0</v>
      </c>
      <c r="AF15" s="41" t="str">
        <f>+'水洗化人口等'!B15</f>
        <v>47212</v>
      </c>
      <c r="AG15" s="10">
        <v>15</v>
      </c>
      <c r="AI15" s="41" t="s">
        <v>246</v>
      </c>
      <c r="AJ15" s="2" t="s">
        <v>38</v>
      </c>
    </row>
    <row r="16" spans="2:36" ht="16.5" customHeight="1" thickBot="1">
      <c r="B16" s="8" t="s">
        <v>247</v>
      </c>
      <c r="AA16" s="3" t="s">
        <v>218</v>
      </c>
      <c r="AB16" s="44" t="s">
        <v>241</v>
      </c>
      <c r="AC16" s="44" t="s">
        <v>237</v>
      </c>
      <c r="AD16" s="10">
        <f ca="1" t="shared" si="4"/>
        <v>0</v>
      </c>
      <c r="AF16" s="41" t="str">
        <f>+'水洗化人口等'!B16</f>
        <v>47213</v>
      </c>
      <c r="AG16" s="10">
        <v>16</v>
      </c>
      <c r="AI16" s="41" t="s">
        <v>248</v>
      </c>
      <c r="AJ16" s="2" t="s">
        <v>37</v>
      </c>
    </row>
    <row r="17" spans="3:36" ht="16.5" customHeight="1" thickBot="1">
      <c r="C17" s="30">
        <f>AD12</f>
        <v>198899</v>
      </c>
      <c r="D17" s="3" t="s">
        <v>249</v>
      </c>
      <c r="J17" s="13"/>
      <c r="AA17" s="3" t="s">
        <v>223</v>
      </c>
      <c r="AB17" s="44" t="s">
        <v>241</v>
      </c>
      <c r="AC17" s="44" t="s">
        <v>250</v>
      </c>
      <c r="AD17" s="10">
        <f ca="1" t="shared" si="4"/>
        <v>2706</v>
      </c>
      <c r="AF17" s="41" t="str">
        <f>+'水洗化人口等'!B17</f>
        <v>47214</v>
      </c>
      <c r="AG17" s="10">
        <v>17</v>
      </c>
      <c r="AI17" s="41" t="s">
        <v>251</v>
      </c>
      <c r="AJ17" s="2" t="s">
        <v>36</v>
      </c>
    </row>
    <row r="18" spans="6:36" ht="30" customHeight="1">
      <c r="F18" s="155" t="s">
        <v>252</v>
      </c>
      <c r="G18" s="156"/>
      <c r="H18" s="37" t="s">
        <v>199</v>
      </c>
      <c r="I18" s="37" t="s">
        <v>200</v>
      </c>
      <c r="J18" s="40" t="s">
        <v>201</v>
      </c>
      <c r="AA18" s="3" t="s">
        <v>228</v>
      </c>
      <c r="AB18" s="44" t="s">
        <v>241</v>
      </c>
      <c r="AC18" s="44" t="s">
        <v>253</v>
      </c>
      <c r="AD18" s="10">
        <f ca="1" t="shared" si="4"/>
        <v>2162</v>
      </c>
      <c r="AF18" s="41" t="str">
        <f>+'水洗化人口等'!B18</f>
        <v>47215</v>
      </c>
      <c r="AG18" s="10">
        <v>18</v>
      </c>
      <c r="AI18" s="41" t="s">
        <v>254</v>
      </c>
      <c r="AJ18" s="2" t="s">
        <v>35</v>
      </c>
    </row>
    <row r="19" spans="3:36" ht="16.5" customHeight="1">
      <c r="C19" s="39" t="s">
        <v>255</v>
      </c>
      <c r="D19" s="9">
        <f>IF(D$14&gt;0,D13/D$14,0)</f>
        <v>0.9416282567257123</v>
      </c>
      <c r="F19" s="162" t="s">
        <v>256</v>
      </c>
      <c r="G19" s="163"/>
      <c r="H19" s="16">
        <f>AD21</f>
        <v>0</v>
      </c>
      <c r="I19" s="16">
        <f>AD31</f>
        <v>538</v>
      </c>
      <c r="J19" s="20">
        <f>SUM(H19:I19)</f>
        <v>538</v>
      </c>
      <c r="AA19" s="3" t="s">
        <v>232</v>
      </c>
      <c r="AB19" s="44" t="s">
        <v>241</v>
      </c>
      <c r="AC19" s="44" t="s">
        <v>257</v>
      </c>
      <c r="AD19" s="10">
        <f ca="1" t="shared" si="4"/>
        <v>3572</v>
      </c>
      <c r="AF19" s="41" t="str">
        <f>+'水洗化人口等'!B19</f>
        <v>47301</v>
      </c>
      <c r="AG19" s="10">
        <v>19</v>
      </c>
      <c r="AI19" s="41" t="s">
        <v>258</v>
      </c>
      <c r="AJ19" s="2" t="s">
        <v>34</v>
      </c>
    </row>
    <row r="20" spans="3:36" ht="16.5" customHeight="1">
      <c r="C20" s="39" t="s">
        <v>259</v>
      </c>
      <c r="D20" s="9">
        <f>IF(D$14&gt;0,D9/D$14,0)</f>
        <v>0.058371743274287693</v>
      </c>
      <c r="F20" s="162" t="s">
        <v>260</v>
      </c>
      <c r="G20" s="163"/>
      <c r="H20" s="16">
        <f>AD22</f>
        <v>687</v>
      </c>
      <c r="I20" s="16">
        <f>AD32</f>
        <v>7001</v>
      </c>
      <c r="J20" s="20">
        <f>SUM(H20:I20)</f>
        <v>7688</v>
      </c>
      <c r="AA20" s="3" t="s">
        <v>240</v>
      </c>
      <c r="AB20" s="44" t="s">
        <v>241</v>
      </c>
      <c r="AC20" s="44" t="s">
        <v>261</v>
      </c>
      <c r="AD20" s="10">
        <f ca="1" t="shared" si="4"/>
        <v>71</v>
      </c>
      <c r="AF20" s="41" t="str">
        <f>+'水洗化人口等'!B20</f>
        <v>47302</v>
      </c>
      <c r="AG20" s="10">
        <v>20</v>
      </c>
      <c r="AI20" s="41" t="s">
        <v>262</v>
      </c>
      <c r="AJ20" s="2" t="s">
        <v>33</v>
      </c>
    </row>
    <row r="21" spans="3:36" ht="16.5" customHeight="1">
      <c r="C21" s="111" t="s">
        <v>263</v>
      </c>
      <c r="D21" s="9">
        <f>IF(D$14&gt;0,D10/D$14,0)</f>
        <v>0.5971866037632115</v>
      </c>
      <c r="F21" s="162" t="s">
        <v>264</v>
      </c>
      <c r="G21" s="163"/>
      <c r="H21" s="16">
        <f>AD23</f>
        <v>24885</v>
      </c>
      <c r="I21" s="16">
        <f>AD33</f>
        <v>93603</v>
      </c>
      <c r="J21" s="20">
        <f>SUM(H21:I21)</f>
        <v>118488</v>
      </c>
      <c r="AA21" s="3" t="s">
        <v>256</v>
      </c>
      <c r="AB21" s="44" t="s">
        <v>241</v>
      </c>
      <c r="AC21" s="44" t="s">
        <v>265</v>
      </c>
      <c r="AD21" s="10">
        <f ca="1" t="shared" si="4"/>
        <v>0</v>
      </c>
      <c r="AF21" s="41" t="str">
        <f>+'水洗化人口等'!B21</f>
        <v>47303</v>
      </c>
      <c r="AG21" s="10">
        <v>21</v>
      </c>
      <c r="AI21" s="41" t="s">
        <v>266</v>
      </c>
      <c r="AJ21" s="2" t="s">
        <v>32</v>
      </c>
    </row>
    <row r="22" spans="3:36" ht="16.5" customHeight="1" thickBot="1">
      <c r="C22" s="39" t="s">
        <v>267</v>
      </c>
      <c r="D22" s="9">
        <f>IF(D$14&gt;0,D12/D$14,0)</f>
        <v>0.3444416529625008</v>
      </c>
      <c r="F22" s="157" t="s">
        <v>244</v>
      </c>
      <c r="G22" s="158"/>
      <c r="H22" s="26">
        <f>SUM(H19:H21)</f>
        <v>25572</v>
      </c>
      <c r="I22" s="26">
        <f>SUM(I19:I21)</f>
        <v>101142</v>
      </c>
      <c r="J22" s="31">
        <f>SUM(J19:J21)</f>
        <v>126714</v>
      </c>
      <c r="AA22" s="3" t="s">
        <v>260</v>
      </c>
      <c r="AB22" s="44" t="s">
        <v>241</v>
      </c>
      <c r="AC22" s="44" t="s">
        <v>268</v>
      </c>
      <c r="AD22" s="10">
        <f ca="1" t="shared" si="4"/>
        <v>687</v>
      </c>
      <c r="AF22" s="41" t="str">
        <f>+'水洗化人口等'!B22</f>
        <v>47306</v>
      </c>
      <c r="AG22" s="10">
        <v>22</v>
      </c>
      <c r="AI22" s="41" t="s">
        <v>269</v>
      </c>
      <c r="AJ22" s="2" t="s">
        <v>31</v>
      </c>
    </row>
    <row r="23" spans="3:36" ht="16.5" customHeight="1">
      <c r="C23" s="39" t="s">
        <v>270</v>
      </c>
      <c r="D23" s="9">
        <f>IF(D$14&gt;0,C17/D$14,0)</f>
        <v>0.13842123833696032</v>
      </c>
      <c r="F23" s="8"/>
      <c r="J23" s="32"/>
      <c r="AA23" s="3" t="s">
        <v>264</v>
      </c>
      <c r="AB23" s="44" t="s">
        <v>241</v>
      </c>
      <c r="AC23" s="44" t="s">
        <v>271</v>
      </c>
      <c r="AD23" s="10">
        <f ca="1" t="shared" si="4"/>
        <v>24885</v>
      </c>
      <c r="AF23" s="41" t="str">
        <f>+'水洗化人口等'!B23</f>
        <v>47308</v>
      </c>
      <c r="AG23" s="10">
        <v>23</v>
      </c>
      <c r="AI23" s="41" t="s">
        <v>272</v>
      </c>
      <c r="AJ23" s="2" t="s">
        <v>30</v>
      </c>
    </row>
    <row r="24" spans="3:36" ht="16.5" customHeight="1" thickBot="1">
      <c r="C24" s="39" t="s">
        <v>273</v>
      </c>
      <c r="D24" s="9">
        <f>IF(D$9&gt;0,D7/D$9,0)</f>
        <v>0.9989269746646796</v>
      </c>
      <c r="J24" s="33" t="s">
        <v>274</v>
      </c>
      <c r="AA24" s="3" t="s">
        <v>209</v>
      </c>
      <c r="AB24" s="44" t="s">
        <v>241</v>
      </c>
      <c r="AC24" s="44" t="s">
        <v>275</v>
      </c>
      <c r="AD24" s="10">
        <f ca="1" t="shared" si="4"/>
        <v>84880</v>
      </c>
      <c r="AF24" s="41" t="str">
        <f>+'水洗化人口等'!B24</f>
        <v>47311</v>
      </c>
      <c r="AG24" s="10">
        <v>24</v>
      </c>
      <c r="AI24" s="41" t="s">
        <v>276</v>
      </c>
      <c r="AJ24" s="2" t="s">
        <v>29</v>
      </c>
    </row>
    <row r="25" spans="3:36" ht="16.5" customHeight="1">
      <c r="C25" s="39" t="s">
        <v>277</v>
      </c>
      <c r="D25" s="9">
        <f>IF(D$9&gt;0,D8/D$9,0)</f>
        <v>0.0010730253353204173</v>
      </c>
      <c r="F25" s="180" t="s">
        <v>0</v>
      </c>
      <c r="G25" s="181"/>
      <c r="H25" s="181"/>
      <c r="I25" s="170" t="s">
        <v>278</v>
      </c>
      <c r="J25" s="172" t="s">
        <v>279</v>
      </c>
      <c r="AA25" s="3" t="s">
        <v>214</v>
      </c>
      <c r="AB25" s="44" t="s">
        <v>241</v>
      </c>
      <c r="AC25" s="44" t="s">
        <v>280</v>
      </c>
      <c r="AD25" s="10">
        <f ca="1" t="shared" si="4"/>
        <v>0</v>
      </c>
      <c r="AF25" s="41" t="str">
        <f>+'水洗化人口等'!B25</f>
        <v>47313</v>
      </c>
      <c r="AG25" s="10">
        <v>25</v>
      </c>
      <c r="AI25" s="41" t="s">
        <v>281</v>
      </c>
      <c r="AJ25" s="2" t="s">
        <v>28</v>
      </c>
    </row>
    <row r="26" spans="6:36" ht="16.5" customHeight="1">
      <c r="F26" s="182"/>
      <c r="G26" s="183"/>
      <c r="H26" s="183"/>
      <c r="I26" s="171"/>
      <c r="J26" s="173"/>
      <c r="AA26" s="3" t="s">
        <v>218</v>
      </c>
      <c r="AB26" s="44" t="s">
        <v>241</v>
      </c>
      <c r="AC26" s="44" t="s">
        <v>282</v>
      </c>
      <c r="AD26" s="10">
        <f ca="1" t="shared" si="4"/>
        <v>0</v>
      </c>
      <c r="AF26" s="41" t="str">
        <f>+'水洗化人口等'!B26</f>
        <v>47314</v>
      </c>
      <c r="AG26" s="10">
        <v>26</v>
      </c>
      <c r="AI26" s="41" t="s">
        <v>283</v>
      </c>
      <c r="AJ26" s="2" t="s">
        <v>27</v>
      </c>
    </row>
    <row r="27" spans="6:36" ht="16.5" customHeight="1">
      <c r="F27" s="174" t="s">
        <v>284</v>
      </c>
      <c r="G27" s="175"/>
      <c r="H27" s="176"/>
      <c r="I27" s="18">
        <f aca="true" t="shared" si="5" ref="I27:I35">AD40</f>
        <v>213</v>
      </c>
      <c r="J27" s="34">
        <f>AD49</f>
        <v>78</v>
      </c>
      <c r="AA27" s="3" t="s">
        <v>223</v>
      </c>
      <c r="AB27" s="44" t="s">
        <v>241</v>
      </c>
      <c r="AC27" s="44" t="s">
        <v>285</v>
      </c>
      <c r="AD27" s="10">
        <f ca="1" t="shared" si="4"/>
        <v>10657</v>
      </c>
      <c r="AF27" s="41" t="str">
        <f>+'水洗化人口等'!B27</f>
        <v>47315</v>
      </c>
      <c r="AG27" s="10">
        <v>27</v>
      </c>
      <c r="AI27" s="41" t="s">
        <v>286</v>
      </c>
      <c r="AJ27" s="2" t="s">
        <v>26</v>
      </c>
    </row>
    <row r="28" spans="6:36" ht="16.5" customHeight="1">
      <c r="F28" s="177" t="s">
        <v>287</v>
      </c>
      <c r="G28" s="178"/>
      <c r="H28" s="179"/>
      <c r="I28" s="18">
        <f t="shared" si="5"/>
        <v>0</v>
      </c>
      <c r="J28" s="34">
        <f>AD50</f>
        <v>0</v>
      </c>
      <c r="AA28" s="3" t="s">
        <v>228</v>
      </c>
      <c r="AB28" s="44" t="s">
        <v>241</v>
      </c>
      <c r="AC28" s="44" t="s">
        <v>288</v>
      </c>
      <c r="AD28" s="10">
        <f ca="1" t="shared" si="4"/>
        <v>2217</v>
      </c>
      <c r="AF28" s="41" t="str">
        <f>+'水洗化人口等'!B28</f>
        <v>47324</v>
      </c>
      <c r="AG28" s="10">
        <v>28</v>
      </c>
      <c r="AI28" s="41" t="s">
        <v>289</v>
      </c>
      <c r="AJ28" s="2" t="s">
        <v>25</v>
      </c>
    </row>
    <row r="29" spans="6:36" ht="16.5" customHeight="1">
      <c r="F29" s="174" t="s">
        <v>290</v>
      </c>
      <c r="G29" s="175"/>
      <c r="H29" s="176"/>
      <c r="I29" s="18">
        <f t="shared" si="5"/>
        <v>2560</v>
      </c>
      <c r="J29" s="34">
        <f>AD51</f>
        <v>137</v>
      </c>
      <c r="AA29" s="3" t="s">
        <v>232</v>
      </c>
      <c r="AB29" s="44" t="s">
        <v>241</v>
      </c>
      <c r="AC29" s="44" t="s">
        <v>291</v>
      </c>
      <c r="AD29" s="10">
        <f ca="1" t="shared" si="4"/>
        <v>3387</v>
      </c>
      <c r="AF29" s="41" t="str">
        <f>+'水洗化人口等'!B29</f>
        <v>47325</v>
      </c>
      <c r="AG29" s="10">
        <v>29</v>
      </c>
      <c r="AI29" s="41" t="s">
        <v>292</v>
      </c>
      <c r="AJ29" s="2" t="s">
        <v>24</v>
      </c>
    </row>
    <row r="30" spans="6:36" ht="16.5" customHeight="1">
      <c r="F30" s="174" t="s">
        <v>293</v>
      </c>
      <c r="G30" s="175"/>
      <c r="H30" s="176"/>
      <c r="I30" s="18">
        <f t="shared" si="5"/>
        <v>695</v>
      </c>
      <c r="J30" s="34">
        <f>AD52</f>
        <v>0</v>
      </c>
      <c r="AA30" s="3" t="s">
        <v>240</v>
      </c>
      <c r="AB30" s="44" t="s">
        <v>241</v>
      </c>
      <c r="AC30" s="44" t="s">
        <v>294</v>
      </c>
      <c r="AD30" s="10">
        <f ca="1" t="shared" si="4"/>
        <v>36</v>
      </c>
      <c r="AF30" s="41" t="str">
        <f>+'水洗化人口等'!B30</f>
        <v>47326</v>
      </c>
      <c r="AG30" s="10">
        <v>30</v>
      </c>
      <c r="AI30" s="41" t="s">
        <v>295</v>
      </c>
      <c r="AJ30" s="2" t="s">
        <v>23</v>
      </c>
    </row>
    <row r="31" spans="6:36" ht="16.5" customHeight="1">
      <c r="F31" s="174" t="s">
        <v>296</v>
      </c>
      <c r="G31" s="175"/>
      <c r="H31" s="176"/>
      <c r="I31" s="18">
        <f t="shared" si="5"/>
        <v>0</v>
      </c>
      <c r="J31" s="34">
        <f>AD53</f>
        <v>0</v>
      </c>
      <c r="AA31" s="3" t="s">
        <v>256</v>
      </c>
      <c r="AB31" s="44" t="s">
        <v>241</v>
      </c>
      <c r="AC31" s="44" t="s">
        <v>211</v>
      </c>
      <c r="AD31" s="10">
        <f ca="1" t="shared" si="4"/>
        <v>538</v>
      </c>
      <c r="AF31" s="41" t="str">
        <f>+'水洗化人口等'!B31</f>
        <v>47327</v>
      </c>
      <c r="AG31" s="10">
        <v>31</v>
      </c>
      <c r="AI31" s="41" t="s">
        <v>297</v>
      </c>
      <c r="AJ31" s="2" t="s">
        <v>22</v>
      </c>
    </row>
    <row r="32" spans="6:36" ht="16.5" customHeight="1">
      <c r="F32" s="174" t="s">
        <v>298</v>
      </c>
      <c r="G32" s="175"/>
      <c r="H32" s="176"/>
      <c r="I32" s="18">
        <f t="shared" si="5"/>
        <v>0</v>
      </c>
      <c r="J32" s="23" t="s">
        <v>224</v>
      </c>
      <c r="AA32" s="3" t="s">
        <v>260</v>
      </c>
      <c r="AB32" s="44" t="s">
        <v>241</v>
      </c>
      <c r="AC32" s="44" t="s">
        <v>299</v>
      </c>
      <c r="AD32" s="10">
        <f ca="1" t="shared" si="4"/>
        <v>7001</v>
      </c>
      <c r="AF32" s="41" t="str">
        <f>+'水洗化人口等'!B32</f>
        <v>47328</v>
      </c>
      <c r="AG32" s="10">
        <v>32</v>
      </c>
      <c r="AI32" s="41" t="s">
        <v>300</v>
      </c>
      <c r="AJ32" s="2" t="s">
        <v>21</v>
      </c>
    </row>
    <row r="33" spans="6:36" ht="16.5" customHeight="1">
      <c r="F33" s="174" t="s">
        <v>301</v>
      </c>
      <c r="G33" s="175"/>
      <c r="H33" s="176"/>
      <c r="I33" s="18">
        <f t="shared" si="5"/>
        <v>541</v>
      </c>
      <c r="J33" s="23" t="s">
        <v>224</v>
      </c>
      <c r="AA33" s="3" t="s">
        <v>264</v>
      </c>
      <c r="AB33" s="44" t="s">
        <v>241</v>
      </c>
      <c r="AC33" s="44" t="s">
        <v>226</v>
      </c>
      <c r="AD33" s="10">
        <f ca="1" t="shared" si="4"/>
        <v>93603</v>
      </c>
      <c r="AF33" s="41" t="str">
        <f>+'水洗化人口等'!B33</f>
        <v>47329</v>
      </c>
      <c r="AG33" s="10">
        <v>33</v>
      </c>
      <c r="AI33" s="41" t="s">
        <v>302</v>
      </c>
      <c r="AJ33" s="2" t="s">
        <v>20</v>
      </c>
    </row>
    <row r="34" spans="6:36" ht="16.5" customHeight="1">
      <c r="F34" s="174" t="s">
        <v>303</v>
      </c>
      <c r="G34" s="175"/>
      <c r="H34" s="176"/>
      <c r="I34" s="18">
        <f t="shared" si="5"/>
        <v>342</v>
      </c>
      <c r="J34" s="23" t="s">
        <v>224</v>
      </c>
      <c r="AA34" s="3" t="s">
        <v>209</v>
      </c>
      <c r="AB34" s="44" t="s">
        <v>241</v>
      </c>
      <c r="AC34" s="44" t="s">
        <v>304</v>
      </c>
      <c r="AD34" s="44">
        <f ca="1" t="shared" si="4"/>
        <v>4216</v>
      </c>
      <c r="AF34" s="41" t="str">
        <f>+'水洗化人口等'!B34</f>
        <v>47348</v>
      </c>
      <c r="AG34" s="10">
        <v>34</v>
      </c>
      <c r="AI34" s="41" t="s">
        <v>305</v>
      </c>
      <c r="AJ34" s="2" t="s">
        <v>19</v>
      </c>
    </row>
    <row r="35" spans="6:36" ht="16.5" customHeight="1">
      <c r="F35" s="174" t="s">
        <v>306</v>
      </c>
      <c r="G35" s="175"/>
      <c r="H35" s="176"/>
      <c r="I35" s="18">
        <f t="shared" si="5"/>
        <v>0</v>
      </c>
      <c r="J35" s="23" t="s">
        <v>224</v>
      </c>
      <c r="AA35" s="3" t="s">
        <v>214</v>
      </c>
      <c r="AB35" s="44" t="s">
        <v>241</v>
      </c>
      <c r="AC35" s="44" t="s">
        <v>307</v>
      </c>
      <c r="AD35" s="44">
        <f ca="1" t="shared" si="4"/>
        <v>0</v>
      </c>
      <c r="AF35" s="41" t="str">
        <f>+'水洗化人口等'!B35</f>
        <v>47350</v>
      </c>
      <c r="AG35" s="10">
        <v>35</v>
      </c>
      <c r="AI35" s="41" t="s">
        <v>308</v>
      </c>
      <c r="AJ35" s="2" t="s">
        <v>18</v>
      </c>
    </row>
    <row r="36" spans="6:36" ht="16.5" customHeight="1" thickBot="1">
      <c r="F36" s="184" t="s">
        <v>309</v>
      </c>
      <c r="G36" s="185"/>
      <c r="H36" s="186"/>
      <c r="I36" s="35">
        <f>SUM(I27:I35)</f>
        <v>4351</v>
      </c>
      <c r="J36" s="36">
        <f>SUM(J27:J31)</f>
        <v>215</v>
      </c>
      <c r="AA36" s="3" t="s">
        <v>218</v>
      </c>
      <c r="AB36" s="44" t="s">
        <v>241</v>
      </c>
      <c r="AC36" s="44" t="s">
        <v>310</v>
      </c>
      <c r="AD36" s="44">
        <f ca="1" t="shared" si="4"/>
        <v>0</v>
      </c>
      <c r="AF36" s="41" t="str">
        <f>+'水洗化人口等'!B36</f>
        <v>47353</v>
      </c>
      <c r="AG36" s="10">
        <v>36</v>
      </c>
      <c r="AI36" s="41" t="s">
        <v>311</v>
      </c>
      <c r="AJ36" s="2" t="s">
        <v>17</v>
      </c>
    </row>
    <row r="37" spans="27:36" ht="13.5">
      <c r="AA37" s="3" t="s">
        <v>209</v>
      </c>
      <c r="AB37" s="44" t="s">
        <v>241</v>
      </c>
      <c r="AC37" s="44" t="s">
        <v>312</v>
      </c>
      <c r="AD37" s="44">
        <f ca="1" t="shared" si="4"/>
        <v>0</v>
      </c>
      <c r="AF37" s="41" t="str">
        <f>+'水洗化人口等'!B37</f>
        <v>47354</v>
      </c>
      <c r="AG37" s="10">
        <v>37</v>
      </c>
      <c r="AI37" s="41" t="s">
        <v>313</v>
      </c>
      <c r="AJ37" s="2" t="s">
        <v>16</v>
      </c>
    </row>
    <row r="38" spans="27:36" ht="13.5" hidden="1">
      <c r="AA38" s="3" t="s">
        <v>214</v>
      </c>
      <c r="AB38" s="44" t="s">
        <v>241</v>
      </c>
      <c r="AC38" s="44" t="s">
        <v>314</v>
      </c>
      <c r="AD38" s="44">
        <f ca="1" t="shared" si="4"/>
        <v>0</v>
      </c>
      <c r="AF38" s="41" t="str">
        <f>+'水洗化人口等'!B38</f>
        <v>47355</v>
      </c>
      <c r="AG38" s="10">
        <v>38</v>
      </c>
      <c r="AI38" s="41" t="s">
        <v>315</v>
      </c>
      <c r="AJ38" s="2" t="s">
        <v>15</v>
      </c>
    </row>
    <row r="39" spans="27:36" ht="13.5" hidden="1">
      <c r="AA39" s="3" t="s">
        <v>218</v>
      </c>
      <c r="AB39" s="44" t="s">
        <v>241</v>
      </c>
      <c r="AC39" s="44" t="s">
        <v>316</v>
      </c>
      <c r="AD39" s="44">
        <f ca="1" t="shared" si="4"/>
        <v>0</v>
      </c>
      <c r="AF39" s="41" t="str">
        <f>+'水洗化人口等'!B39</f>
        <v>47356</v>
      </c>
      <c r="AG39" s="10">
        <v>39</v>
      </c>
      <c r="AI39" s="41" t="s">
        <v>317</v>
      </c>
      <c r="AJ39" s="2" t="s">
        <v>14</v>
      </c>
    </row>
    <row r="40" spans="27:36" ht="13.5" hidden="1">
      <c r="AA40" s="3" t="s">
        <v>284</v>
      </c>
      <c r="AB40" s="44" t="s">
        <v>241</v>
      </c>
      <c r="AC40" s="44" t="s">
        <v>318</v>
      </c>
      <c r="AD40" s="44">
        <f ca="1" t="shared" si="4"/>
        <v>213</v>
      </c>
      <c r="AF40" s="41" t="str">
        <f>+'水洗化人口等'!B40</f>
        <v>47357</v>
      </c>
      <c r="AG40" s="10">
        <v>40</v>
      </c>
      <c r="AI40" s="41" t="s">
        <v>319</v>
      </c>
      <c r="AJ40" s="2" t="s">
        <v>13</v>
      </c>
    </row>
    <row r="41" spans="27:36" ht="13.5" hidden="1">
      <c r="AA41" s="3" t="s">
        <v>287</v>
      </c>
      <c r="AB41" s="44" t="s">
        <v>241</v>
      </c>
      <c r="AC41" s="44" t="s">
        <v>320</v>
      </c>
      <c r="AD41" s="44">
        <f ca="1" t="shared" si="4"/>
        <v>0</v>
      </c>
      <c r="AF41" s="41" t="str">
        <f>+'水洗化人口等'!B41</f>
        <v>47358</v>
      </c>
      <c r="AG41" s="10">
        <v>41</v>
      </c>
      <c r="AI41" s="41" t="s">
        <v>321</v>
      </c>
      <c r="AJ41" s="2" t="s">
        <v>12</v>
      </c>
    </row>
    <row r="42" spans="27:36" ht="13.5" hidden="1">
      <c r="AA42" s="3" t="s">
        <v>290</v>
      </c>
      <c r="AB42" s="44" t="s">
        <v>241</v>
      </c>
      <c r="AC42" s="44" t="s">
        <v>322</v>
      </c>
      <c r="AD42" s="44">
        <f ca="1" t="shared" si="4"/>
        <v>2560</v>
      </c>
      <c r="AF42" s="41" t="str">
        <f>+'水洗化人口等'!B42</f>
        <v>47359</v>
      </c>
      <c r="AG42" s="10">
        <v>42</v>
      </c>
      <c r="AI42" s="41" t="s">
        <v>323</v>
      </c>
      <c r="AJ42" s="2" t="s">
        <v>11</v>
      </c>
    </row>
    <row r="43" spans="27:36" ht="13.5" hidden="1">
      <c r="AA43" s="3" t="s">
        <v>293</v>
      </c>
      <c r="AB43" s="44" t="s">
        <v>241</v>
      </c>
      <c r="AC43" s="44" t="s">
        <v>324</v>
      </c>
      <c r="AD43" s="44">
        <f ca="1" t="shared" si="4"/>
        <v>695</v>
      </c>
      <c r="AF43" s="41" t="str">
        <f>+'水洗化人口等'!B43</f>
        <v>47360</v>
      </c>
      <c r="AG43" s="10">
        <v>43</v>
      </c>
      <c r="AI43" s="41" t="s">
        <v>325</v>
      </c>
      <c r="AJ43" s="2" t="s">
        <v>10</v>
      </c>
    </row>
    <row r="44" spans="27:36" ht="13.5" hidden="1">
      <c r="AA44" s="3" t="s">
        <v>296</v>
      </c>
      <c r="AB44" s="44" t="s">
        <v>241</v>
      </c>
      <c r="AC44" s="44" t="s">
        <v>326</v>
      </c>
      <c r="AD44" s="44">
        <f ca="1" t="shared" si="4"/>
        <v>0</v>
      </c>
      <c r="AF44" s="41" t="str">
        <f>+'水洗化人口等'!B44</f>
        <v>47361</v>
      </c>
      <c r="AG44" s="10">
        <v>44</v>
      </c>
      <c r="AI44" s="41" t="s">
        <v>327</v>
      </c>
      <c r="AJ44" s="2" t="s">
        <v>9</v>
      </c>
    </row>
    <row r="45" spans="27:36" ht="13.5" hidden="1">
      <c r="AA45" s="3" t="s">
        <v>298</v>
      </c>
      <c r="AB45" s="44" t="s">
        <v>241</v>
      </c>
      <c r="AC45" s="44" t="s">
        <v>328</v>
      </c>
      <c r="AD45" s="44">
        <f ca="1" t="shared" si="4"/>
        <v>0</v>
      </c>
      <c r="AF45" s="41" t="str">
        <f>+'水洗化人口等'!B45</f>
        <v>47362</v>
      </c>
      <c r="AG45" s="10">
        <v>45</v>
      </c>
      <c r="AI45" s="41" t="s">
        <v>329</v>
      </c>
      <c r="AJ45" s="2" t="s">
        <v>8</v>
      </c>
    </row>
    <row r="46" spans="27:36" ht="13.5" hidden="1">
      <c r="AA46" s="3" t="s">
        <v>301</v>
      </c>
      <c r="AB46" s="44" t="s">
        <v>241</v>
      </c>
      <c r="AC46" s="44" t="s">
        <v>330</v>
      </c>
      <c r="AD46" s="44">
        <f ca="1" t="shared" si="4"/>
        <v>541</v>
      </c>
      <c r="AF46" s="41" t="str">
        <f>+'水洗化人口等'!B46</f>
        <v>47375</v>
      </c>
      <c r="AG46" s="10">
        <v>46</v>
      </c>
      <c r="AI46" s="41" t="s">
        <v>331</v>
      </c>
      <c r="AJ46" s="2" t="s">
        <v>7</v>
      </c>
    </row>
    <row r="47" spans="27:36" ht="13.5" hidden="1">
      <c r="AA47" s="3" t="s">
        <v>303</v>
      </c>
      <c r="AB47" s="44" t="s">
        <v>241</v>
      </c>
      <c r="AC47" s="44" t="s">
        <v>332</v>
      </c>
      <c r="AD47" s="44">
        <f ca="1" t="shared" si="4"/>
        <v>342</v>
      </c>
      <c r="AF47" s="41" t="str">
        <f>+'水洗化人口等'!B47</f>
        <v>47381</v>
      </c>
      <c r="AG47" s="10">
        <v>47</v>
      </c>
      <c r="AI47" s="41" t="s">
        <v>333</v>
      </c>
      <c r="AJ47" s="2" t="s">
        <v>6</v>
      </c>
    </row>
    <row r="48" spans="27:36" ht="13.5" hidden="1">
      <c r="AA48" s="3" t="s">
        <v>306</v>
      </c>
      <c r="AB48" s="44" t="s">
        <v>241</v>
      </c>
      <c r="AC48" s="44" t="s">
        <v>334</v>
      </c>
      <c r="AD48" s="44">
        <f ca="1" t="shared" si="4"/>
        <v>0</v>
      </c>
      <c r="AF48" s="41" t="str">
        <f>+'水洗化人口等'!B48</f>
        <v>47382</v>
      </c>
      <c r="AG48" s="10">
        <v>48</v>
      </c>
      <c r="AI48" s="41" t="s">
        <v>335</v>
      </c>
      <c r="AJ48" s="2" t="s">
        <v>5</v>
      </c>
    </row>
    <row r="49" spans="27:36" ht="13.5" hidden="1">
      <c r="AA49" s="3" t="s">
        <v>284</v>
      </c>
      <c r="AB49" s="44" t="s">
        <v>241</v>
      </c>
      <c r="AC49" s="44" t="s">
        <v>336</v>
      </c>
      <c r="AD49" s="44">
        <f ca="1" t="shared" si="4"/>
        <v>78</v>
      </c>
      <c r="AF49" s="41" t="e">
        <f>+水洗化人口等!#REF!</f>
        <v>#REF!</v>
      </c>
      <c r="AG49" s="10">
        <v>49</v>
      </c>
      <c r="AI49" s="41" t="s">
        <v>337</v>
      </c>
      <c r="AJ49" s="2" t="s">
        <v>4</v>
      </c>
    </row>
    <row r="50" spans="27:36" ht="13.5" hidden="1">
      <c r="AA50" s="3" t="s">
        <v>287</v>
      </c>
      <c r="AB50" s="44" t="s">
        <v>241</v>
      </c>
      <c r="AC50" s="44" t="s">
        <v>338</v>
      </c>
      <c r="AD50" s="44">
        <f ca="1" t="shared" si="4"/>
        <v>0</v>
      </c>
      <c r="AF50" s="41" t="e">
        <f>+水洗化人口等!#REF!</f>
        <v>#REF!</v>
      </c>
      <c r="AG50" s="10">
        <v>50</v>
      </c>
      <c r="AI50" s="41" t="s">
        <v>339</v>
      </c>
      <c r="AJ50" s="2" t="s">
        <v>3</v>
      </c>
    </row>
    <row r="51" spans="27:36" ht="13.5" hidden="1">
      <c r="AA51" s="3" t="s">
        <v>290</v>
      </c>
      <c r="AB51" s="44" t="s">
        <v>241</v>
      </c>
      <c r="AC51" s="44" t="s">
        <v>340</v>
      </c>
      <c r="AD51" s="44">
        <f ca="1" t="shared" si="4"/>
        <v>137</v>
      </c>
      <c r="AF51" s="41" t="e">
        <f>+水洗化人口等!#REF!</f>
        <v>#REF!</v>
      </c>
      <c r="AG51" s="10">
        <v>51</v>
      </c>
      <c r="AI51" s="41" t="s">
        <v>341</v>
      </c>
      <c r="AJ51" s="2" t="s">
        <v>2</v>
      </c>
    </row>
    <row r="52" spans="27:36" ht="13.5" hidden="1">
      <c r="AA52" s="3" t="s">
        <v>293</v>
      </c>
      <c r="AB52" s="44" t="s">
        <v>241</v>
      </c>
      <c r="AC52" s="44" t="s">
        <v>342</v>
      </c>
      <c r="AD52" s="44">
        <f ca="1" t="shared" si="4"/>
        <v>0</v>
      </c>
      <c r="AF52" s="41" t="e">
        <f>+水洗化人口等!#REF!</f>
        <v>#REF!</v>
      </c>
      <c r="AG52" s="10">
        <v>52</v>
      </c>
      <c r="AI52" s="41" t="s">
        <v>343</v>
      </c>
      <c r="AJ52" s="2" t="s">
        <v>1</v>
      </c>
    </row>
    <row r="53" spans="27:35" ht="13.5" hidden="1">
      <c r="AA53" s="3" t="s">
        <v>296</v>
      </c>
      <c r="AB53" s="44" t="s">
        <v>241</v>
      </c>
      <c r="AC53" s="44" t="s">
        <v>344</v>
      </c>
      <c r="AD53" s="44">
        <f ca="1" t="shared" si="4"/>
        <v>0</v>
      </c>
      <c r="AF53" s="41" t="e">
        <f>+水洗化人口等!#REF!</f>
        <v>#REF!</v>
      </c>
      <c r="AG53" s="10">
        <v>53</v>
      </c>
      <c r="AI53" s="41"/>
    </row>
    <row r="54" spans="32:33" ht="13.5" hidden="1">
      <c r="AF54" s="41" t="e">
        <f>+水洗化人口等!#REF!</f>
        <v>#REF!</v>
      </c>
      <c r="AG54" s="10">
        <v>54</v>
      </c>
    </row>
    <row r="55" spans="32:33" ht="13.5" hidden="1">
      <c r="AF55" s="41" t="e">
        <f>+水洗化人口等!#REF!</f>
        <v>#REF!</v>
      </c>
      <c r="AG55" s="10">
        <v>55</v>
      </c>
    </row>
    <row r="56" spans="32:33" ht="13.5" hidden="1">
      <c r="AF56" s="41" t="e">
        <f>+水洗化人口等!#REF!</f>
        <v>#REF!</v>
      </c>
      <c r="AG56" s="10">
        <v>56</v>
      </c>
    </row>
    <row r="57" spans="32:33" ht="13.5" hidden="1">
      <c r="AF57" s="41" t="e">
        <f>+水洗化人口等!#REF!</f>
        <v>#REF!</v>
      </c>
      <c r="AG57" s="10">
        <v>57</v>
      </c>
    </row>
    <row r="58" spans="32:33" ht="13.5" hidden="1">
      <c r="AF58" s="41" t="e">
        <f>+水洗化人口等!#REF!</f>
        <v>#REF!</v>
      </c>
      <c r="AG58" s="10">
        <v>58</v>
      </c>
    </row>
    <row r="59" spans="32:33" ht="13.5" hidden="1">
      <c r="AF59" s="41" t="e">
        <f>+水洗化人口等!#REF!</f>
        <v>#REF!</v>
      </c>
      <c r="AG59" s="10">
        <v>59</v>
      </c>
    </row>
    <row r="60" spans="32:33" ht="13.5" hidden="1">
      <c r="AF60" s="41" t="e">
        <f>+水洗化人口等!#REF!</f>
        <v>#REF!</v>
      </c>
      <c r="AG60" s="10">
        <v>60</v>
      </c>
    </row>
    <row r="61" spans="32:33" ht="13.5" hidden="1">
      <c r="AF61" s="41" t="e">
        <f>+水洗化人口等!#REF!</f>
        <v>#REF!</v>
      </c>
      <c r="AG61" s="10">
        <v>61</v>
      </c>
    </row>
    <row r="62" spans="32:33" ht="13.5" hidden="1">
      <c r="AF62" s="41" t="e">
        <f>+水洗化人口等!#REF!</f>
        <v>#REF!</v>
      </c>
      <c r="AG62" s="10">
        <v>62</v>
      </c>
    </row>
    <row r="63" spans="32:33" ht="13.5" hidden="1">
      <c r="AF63" s="41" t="e">
        <f>+水洗化人口等!#REF!</f>
        <v>#REF!</v>
      </c>
      <c r="AG63" s="10">
        <v>63</v>
      </c>
    </row>
    <row r="64" spans="32:33" ht="13.5" hidden="1">
      <c r="AF64" s="41" t="e">
        <f>+水洗化人口等!#REF!</f>
        <v>#REF!</v>
      </c>
      <c r="AG64" s="10">
        <v>64</v>
      </c>
    </row>
    <row r="65" spans="32:33" ht="13.5" hidden="1">
      <c r="AF65" s="41" t="e">
        <f>+水洗化人口等!#REF!</f>
        <v>#REF!</v>
      </c>
      <c r="AG65" s="10">
        <v>65</v>
      </c>
    </row>
    <row r="66" spans="32:33" ht="13.5" hidden="1">
      <c r="AF66" s="41" t="e">
        <f>+水洗化人口等!#REF!</f>
        <v>#REF!</v>
      </c>
      <c r="AG66" s="10">
        <v>66</v>
      </c>
    </row>
    <row r="67" spans="32:33" ht="13.5" hidden="1">
      <c r="AF67" s="41" t="e">
        <f>+水洗化人口等!#REF!</f>
        <v>#REF!</v>
      </c>
      <c r="AG67" s="10">
        <v>67</v>
      </c>
    </row>
    <row r="68" spans="32:33" ht="13.5" hidden="1">
      <c r="AF68" s="41" t="e">
        <f>+水洗化人口等!#REF!</f>
        <v>#REF!</v>
      </c>
      <c r="AG68" s="10">
        <v>68</v>
      </c>
    </row>
    <row r="69" spans="32:33" ht="13.5" hidden="1">
      <c r="AF69" s="41" t="e">
        <f>+水洗化人口等!#REF!</f>
        <v>#REF!</v>
      </c>
      <c r="AG69" s="10">
        <v>69</v>
      </c>
    </row>
    <row r="70" spans="32:33" ht="13.5" hidden="1">
      <c r="AF70" s="41" t="e">
        <f>+水洗化人口等!#REF!</f>
        <v>#REF!</v>
      </c>
      <c r="AG70" s="10">
        <v>70</v>
      </c>
    </row>
    <row r="71" spans="32:33" ht="13.5" hidden="1">
      <c r="AF71" s="41" t="e">
        <f>+水洗化人口等!#REF!</f>
        <v>#REF!</v>
      </c>
      <c r="AG71" s="10">
        <v>71</v>
      </c>
    </row>
    <row r="72" spans="32:33" ht="13.5" hidden="1">
      <c r="AF72" s="41" t="e">
        <f>+水洗化人口等!#REF!</f>
        <v>#REF!</v>
      </c>
      <c r="AG72" s="10">
        <v>72</v>
      </c>
    </row>
    <row r="73" spans="32:33" ht="13.5" hidden="1">
      <c r="AF73" s="41" t="e">
        <f>+水洗化人口等!#REF!</f>
        <v>#REF!</v>
      </c>
      <c r="AG73" s="10">
        <v>73</v>
      </c>
    </row>
    <row r="74" spans="32:33" ht="13.5" hidden="1">
      <c r="AF74" s="41" t="e">
        <f>+水洗化人口等!#REF!</f>
        <v>#REF!</v>
      </c>
      <c r="AG74" s="10">
        <v>74</v>
      </c>
    </row>
    <row r="75" spans="32:33" ht="13.5" hidden="1">
      <c r="AF75" s="41" t="e">
        <f>+水洗化人口等!#REF!</f>
        <v>#REF!</v>
      </c>
      <c r="AG75" s="10">
        <v>75</v>
      </c>
    </row>
    <row r="76" spans="32:33" ht="13.5" hidden="1">
      <c r="AF76" s="41" t="e">
        <f>+水洗化人口等!#REF!</f>
        <v>#REF!</v>
      </c>
      <c r="AG76" s="10">
        <v>76</v>
      </c>
    </row>
    <row r="77" spans="32:33" ht="13.5" hidden="1">
      <c r="AF77" s="41" t="e">
        <f>+水洗化人口等!#REF!</f>
        <v>#REF!</v>
      </c>
      <c r="AG77" s="10">
        <v>77</v>
      </c>
    </row>
    <row r="78" spans="32:33" ht="13.5" hidden="1">
      <c r="AF78" s="41" t="e">
        <f>+水洗化人口等!#REF!</f>
        <v>#REF!</v>
      </c>
      <c r="AG78" s="10">
        <v>78</v>
      </c>
    </row>
    <row r="79" spans="32:33" ht="13.5" hidden="1">
      <c r="AF79" s="41" t="e">
        <f>+水洗化人口等!#REF!</f>
        <v>#REF!</v>
      </c>
      <c r="AG79" s="10">
        <v>79</v>
      </c>
    </row>
    <row r="80" spans="32:33" ht="13.5" hidden="1">
      <c r="AF80" s="41" t="e">
        <f>+水洗化人口等!#REF!</f>
        <v>#REF!</v>
      </c>
      <c r="AG80" s="10">
        <v>80</v>
      </c>
    </row>
    <row r="81" spans="32:33" ht="13.5" hidden="1">
      <c r="AF81" s="41" t="e">
        <f>+水洗化人口等!#REF!</f>
        <v>#REF!</v>
      </c>
      <c r="AG81" s="10">
        <v>81</v>
      </c>
    </row>
    <row r="82" spans="32:33" ht="13.5" hidden="1">
      <c r="AF82" s="41" t="e">
        <f>+水洗化人口等!#REF!</f>
        <v>#REF!</v>
      </c>
      <c r="AG82" s="10">
        <v>82</v>
      </c>
    </row>
    <row r="83" spans="32:33" ht="13.5" hidden="1">
      <c r="AF83" s="41" t="e">
        <f>+水洗化人口等!#REF!</f>
        <v>#REF!</v>
      </c>
      <c r="AG83" s="10">
        <v>83</v>
      </c>
    </row>
    <row r="84" spans="32:33" ht="13.5" hidden="1">
      <c r="AF84" s="41" t="e">
        <f>+水洗化人口等!#REF!</f>
        <v>#REF!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2014-10-14T09:50:42Z</dcterms:modified>
  <cp:category/>
  <cp:version/>
  <cp:contentType/>
  <cp:contentStatus/>
</cp:coreProperties>
</file>