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'市町村分担金内訳'!$A$7:$DU$15</definedName>
    <definedName name="_xlnm.Print_Area" localSheetId="4">'組合分担金内訳'!$A$7:$BE$26</definedName>
    <definedName name="_xlnm.Print_Area" localSheetId="3">'廃棄物事業経費（歳出）'!$A$7:$CI$34</definedName>
    <definedName name="_xlnm.Print_Area" localSheetId="2">'廃棄物事業経費（歳入）'!$A$7:$AD$34</definedName>
    <definedName name="_xlnm.Print_Area" localSheetId="0">'廃棄物事業経費（市町村）'!$A$7:$DJ$26</definedName>
    <definedName name="_xlnm.Print_Area" localSheetId="1">'廃棄物事業経費（組合）'!$A$7:$DJ$15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<sst xmlns="http://schemas.openxmlformats.org/spreadsheetml/2006/main" count="1994" uniqueCount="489">
  <si>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</si>
  <si>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</si>
  <si>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</si>
  <si>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</si>
  <si>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</si>
  <si>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</si>
  <si>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</si>
  <si>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</si>
  <si>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</si>
  <si>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</si>
  <si>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</si>
  <si>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</si>
  <si>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</si>
  <si>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</si>
  <si>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</si>
  <si>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</si>
  <si>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</si>
  <si>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</si>
  <si>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</si>
  <si>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</si>
  <si>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</si>
  <si>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</si>
  <si>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</si>
  <si>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</si>
  <si>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</si>
  <si>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</si>
  <si>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</si>
  <si>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</si>
  <si>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</si>
  <si>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</si>
  <si>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</si>
  <si>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</si>
  <si>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</si>
  <si>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</si>
  <si>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</si>
  <si>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</si>
  <si>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</si>
  <si>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</si>
  <si>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</si>
  <si>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</si>
  <si>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</si>
  <si>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</si>
  <si>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</si>
  <si>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</si>
  <si>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</si>
  <si>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</si>
  <si>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</si>
  <si>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</si>
  <si>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</si>
  <si>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</si>
  <si>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</si>
  <si>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</si>
  <si>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</si>
  <si>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</si>
  <si>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</si>
  <si>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</si>
  <si>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</si>
  <si>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</si>
  <si>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</si>
  <si>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</si>
  <si>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</si>
  <si>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</si>
  <si>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</si>
  <si>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</si>
  <si>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</si>
  <si>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</si>
  <si>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</si>
  <si>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</si>
  <si>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</si>
  <si>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</si>
  <si>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</si>
  <si>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</si>
  <si>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</si>
  <si>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</si>
  <si>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</si>
  <si>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</si>
  <si>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</si>
  <si>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</si>
  <si>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</si>
  <si>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</si>
  <si>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</si>
  <si>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</si>
  <si>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</si>
  <si>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</si>
  <si>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</si>
  <si>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</si>
  <si>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</si>
  <si>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</si>
  <si>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</si>
  <si>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</si>
  <si>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</si>
  <si>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</si>
  <si>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</si>
  <si>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</si>
  <si>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</si>
  <si>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</si>
  <si>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</si>
  <si>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</si>
  <si>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</si>
  <si>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</si>
  <si>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</si>
  <si>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</si>
  <si>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</si>
  <si>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</si>
  <si>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</si>
  <si>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</si>
  <si>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</si>
  <si>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</si>
  <si>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</si>
  <si>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</si>
  <si>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</si>
  <si>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</si>
  <si>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</si>
  <si>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</si>
  <si>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</si>
  <si>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</si>
  <si>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</si>
  <si>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</si>
  <si>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</si>
  <si>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</si>
  <si>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</si>
  <si>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</si>
  <si>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</si>
  <si>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</si>
  <si>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</si>
  <si>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</si>
  <si>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</si>
  <si>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</si>
  <si>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</si>
  <si>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</si>
  <si>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</si>
  <si>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</si>
  <si>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</si>
  <si>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</si>
  <si>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</si>
  <si>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</si>
  <si>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</si>
  <si>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</si>
  <si>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</si>
  <si>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</si>
  <si>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</si>
  <si>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</si>
  <si>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</si>
  <si>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</si>
  <si>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</si>
  <si>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</si>
  <si>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</si>
  <si>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</si>
  <si>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</si>
  <si>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</si>
  <si>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</si>
  <si>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</si>
  <si>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</si>
  <si>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</si>
  <si>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</si>
  <si>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</si>
  <si>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</si>
  <si>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</si>
  <si>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</si>
  <si>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</si>
  <si>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</si>
  <si>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</si>
  <si>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</si>
  <si>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</si>
  <si>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</si>
  <si>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</si>
  <si>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</si>
  <si>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</si>
  <si>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</si>
  <si>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</si>
  <si>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</si>
  <si>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</si>
  <si>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</si>
  <si>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</si>
  <si>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</si>
  <si>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</si>
  <si>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</si>
  <si>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</si>
  <si>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</si>
  <si>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</si>
  <si>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</si>
  <si>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</si>
  <si>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</si>
  <si>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</si>
  <si>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</si>
  <si>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</si>
  <si>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</si>
  <si>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</si>
  <si>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</si>
  <si>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</si>
  <si>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</si>
  <si>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</si>
  <si>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</si>
  <si>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</si>
  <si>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</si>
  <si>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</si>
  <si>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</si>
  <si>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</si>
  <si>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</si>
  <si>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</si>
  <si>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</si>
  <si>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</si>
  <si>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</si>
  <si>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</si>
  <si>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</si>
  <si>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</si>
  <si>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合計 廃棄物処理事業経費（平成２４年度実績）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</si>
  <si>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</si>
  <si>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</si>
  <si>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</si>
  <si>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</si>
  <si>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</si>
  <si>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</si>
  <si>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</si>
  <si>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</si>
  <si>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</si>
  <si>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</si>
  <si>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</si>
  <si>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</si>
  <si>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</si>
  <si>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</si>
  <si>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</si>
  <si>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</si>
  <si>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</si>
  <si>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</si>
  <si>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</si>
  <si>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</si>
  <si>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</si>
  <si>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</si>
  <si>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</si>
  <si>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</si>
  <si>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</si>
  <si>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</si>
  <si>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</si>
  <si>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</si>
  <si>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</si>
  <si>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</si>
  <si>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</si>
  <si>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</si>
  <si>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</si>
  <si>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</si>
  <si>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</si>
  <si>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</si>
  <si>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</si>
  <si>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</si>
  <si>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</si>
  <si>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</si>
  <si>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35827</t>
  </si>
  <si>
    <t>豊浦・大津環境浄化組合</t>
  </si>
  <si>
    <t>35828</t>
  </si>
  <si>
    <t>玖西環境衛生組合</t>
  </si>
  <si>
    <t>35830</t>
  </si>
  <si>
    <t>周東環境衛生組合</t>
  </si>
  <si>
    <t>35834</t>
  </si>
  <si>
    <t>熊南総合事務組合</t>
  </si>
  <si>
    <t>35837</t>
  </si>
  <si>
    <t>周南地区衛生施設組合</t>
  </si>
  <si>
    <t>35851</t>
  </si>
  <si>
    <t>周陽環境整備組合</t>
  </si>
  <si>
    <t>35859</t>
  </si>
  <si>
    <t>周南東部環境施設組合</t>
  </si>
  <si>
    <t>35873</t>
  </si>
  <si>
    <t>萩・長門清掃一部事務組合</t>
  </si>
  <si>
    <t>山口県</t>
  </si>
  <si>
    <t>35201</t>
  </si>
  <si>
    <t>下関市</t>
  </si>
  <si>
    <t>35827</t>
  </si>
  <si>
    <t>豊浦大津環境浄化組合</t>
  </si>
  <si>
    <t>宇部市</t>
  </si>
  <si>
    <t>山口市</t>
  </si>
  <si>
    <t>35204</t>
  </si>
  <si>
    <t>萩市</t>
  </si>
  <si>
    <t>35873</t>
  </si>
  <si>
    <t>萩・長門清掃一部事務組合</t>
  </si>
  <si>
    <t>防府市</t>
  </si>
  <si>
    <t>35207</t>
  </si>
  <si>
    <t>下松市</t>
  </si>
  <si>
    <t>35837</t>
  </si>
  <si>
    <t>周南地区衛生施設組合</t>
  </si>
  <si>
    <t>35859</t>
  </si>
  <si>
    <t>周南東部環境施設組合</t>
  </si>
  <si>
    <t>35208</t>
  </si>
  <si>
    <t>岩国市</t>
  </si>
  <si>
    <t>35851</t>
  </si>
  <si>
    <t>周陽環境整備組合</t>
  </si>
  <si>
    <t>35830</t>
  </si>
  <si>
    <t>周東環境衛生組合</t>
  </si>
  <si>
    <t>35828</t>
  </si>
  <si>
    <t>玖西環境衛生組合</t>
  </si>
  <si>
    <t>35210</t>
  </si>
  <si>
    <t>光市</t>
  </si>
  <si>
    <t>35211</t>
  </si>
  <si>
    <t>長門市</t>
  </si>
  <si>
    <t>萩・長門一部清掃事務組合</t>
  </si>
  <si>
    <t>35212</t>
  </si>
  <si>
    <t>柳井市</t>
  </si>
  <si>
    <t>美祢市</t>
  </si>
  <si>
    <t>35215</t>
  </si>
  <si>
    <t>周南市</t>
  </si>
  <si>
    <t>山陽小野田市</t>
  </si>
  <si>
    <t>周防大島町</t>
  </si>
  <si>
    <t>35321</t>
  </si>
  <si>
    <t>和木町</t>
  </si>
  <si>
    <t>35341</t>
  </si>
  <si>
    <t>上関町</t>
  </si>
  <si>
    <t>35343</t>
  </si>
  <si>
    <t>田布施町</t>
  </si>
  <si>
    <t>35834</t>
  </si>
  <si>
    <t>熊南総合事務組合</t>
  </si>
  <si>
    <t>35344</t>
  </si>
  <si>
    <t>平生町</t>
  </si>
  <si>
    <t>阿武町</t>
  </si>
  <si>
    <t>豊浦・大津環境浄化組合</t>
  </si>
  <si>
    <t>35202</t>
  </si>
  <si>
    <t>35203</t>
  </si>
  <si>
    <t>35206</t>
  </si>
  <si>
    <t>35213</t>
  </si>
  <si>
    <t>35216</t>
  </si>
  <si>
    <t>35305</t>
  </si>
  <si>
    <t>35502</t>
  </si>
  <si>
    <t>35000</t>
  </si>
  <si>
    <t>入力→</t>
  </si>
  <si>
    <t>:市区町村コード(都道府県計は、01000～47000の何れか）</t>
  </si>
  <si>
    <t>（千円）</t>
  </si>
  <si>
    <t>歳入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</si>
  <si>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</si>
  <si>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</si>
  <si>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</si>
  <si>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</si>
  <si>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</si>
  <si>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</si>
  <si>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</si>
  <si>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</si>
  <si>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</si>
  <si>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</si>
  <si>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</si>
  <si>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</si>
  <si>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</si>
  <si>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</si>
  <si>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</si>
  <si>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</si>
  <si>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</si>
  <si>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</si>
  <si>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</si>
  <si>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</si>
  <si>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</si>
  <si>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</si>
  <si>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</si>
  <si>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</si>
  <si>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</si>
  <si>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</si>
  <si>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</si>
  <si>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</si>
  <si>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</si>
  <si>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</si>
  <si>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</si>
  <si>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</si>
  <si>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</si>
  <si>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</si>
  <si>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</si>
  <si>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</si>
  <si>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</si>
  <si>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</si>
  <si>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</si>
  <si>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</si>
  <si>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</si>
  <si>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</si>
  <si>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</si>
  <si>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</si>
  <si>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</si>
  <si>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</si>
  <si>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</si>
  <si>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</si>
  <si>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</si>
  <si>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</si>
  <si>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</si>
  <si>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</si>
  <si>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</si>
  <si>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</si>
  <si>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</si>
  <si>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</si>
  <si>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</si>
  <si>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</si>
  <si>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</si>
  <si>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</si>
  <si>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</si>
  <si>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</si>
  <si>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</si>
  <si>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</si>
  <si>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</si>
  <si>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</si>
  <si>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</si>
  <si>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F</t>
  </si>
  <si>
    <t>16</t>
  </si>
  <si>
    <t>車両等購入費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</si>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</sst>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114" width="14.69921875" style="138" customWidth="1"/>
    <col min="115" max="16384" width="9" style="136" customWidth="1"/>
  </cols>
  <sheetData>
    <row r="1" spans="1:114" s="44" customFormat="1" ht="17.25">
      <c r="A1" s="106" t="s">
        <v>200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3" t="s">
        <v>41</v>
      </c>
      <c r="B2" s="143" t="s">
        <v>42</v>
      </c>
      <c r="C2" s="146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4"/>
      <c r="B3" s="144"/>
      <c r="C3" s="147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4"/>
      <c r="B4" s="144"/>
      <c r="C4" s="147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1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1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1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4"/>
      <c r="B5" s="144"/>
      <c r="C5" s="147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2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2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2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5"/>
      <c r="B6" s="145"/>
      <c r="C6" s="148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207</v>
      </c>
      <c r="B7" s="121" t="s">
        <v>208</v>
      </c>
      <c r="C7" s="120" t="s">
        <v>46</v>
      </c>
      <c r="D7" s="122">
        <f aca="true" t="shared" si="0" ref="D7:I7">SUM(D8:D26)</f>
        <v>25761772</v>
      </c>
      <c r="E7" s="122">
        <f t="shared" si="0"/>
        <v>9872564</v>
      </c>
      <c r="F7" s="122">
        <f t="shared" si="0"/>
        <v>2581522</v>
      </c>
      <c r="G7" s="122">
        <f t="shared" si="0"/>
        <v>17160</v>
      </c>
      <c r="H7" s="122">
        <f t="shared" si="0"/>
        <v>3383100</v>
      </c>
      <c r="I7" s="122">
        <f t="shared" si="0"/>
        <v>2516219</v>
      </c>
      <c r="J7" s="122" t="s">
        <v>199</v>
      </c>
      <c r="K7" s="122">
        <f aca="true" t="shared" si="1" ref="K7:R7">SUM(K8:K26)</f>
        <v>1374563</v>
      </c>
      <c r="L7" s="122">
        <f t="shared" si="1"/>
        <v>15889208</v>
      </c>
      <c r="M7" s="122">
        <f t="shared" si="1"/>
        <v>3567298</v>
      </c>
      <c r="N7" s="122">
        <f t="shared" si="1"/>
        <v>530896</v>
      </c>
      <c r="O7" s="122">
        <f t="shared" si="1"/>
        <v>29513</v>
      </c>
      <c r="P7" s="122">
        <f t="shared" si="1"/>
        <v>16434</v>
      </c>
      <c r="Q7" s="122">
        <f t="shared" si="1"/>
        <v>59300</v>
      </c>
      <c r="R7" s="122">
        <f t="shared" si="1"/>
        <v>396639</v>
      </c>
      <c r="S7" s="122" t="s">
        <v>199</v>
      </c>
      <c r="T7" s="122">
        <f aca="true" t="shared" si="2" ref="T7:AA7">SUM(T8:T26)</f>
        <v>29010</v>
      </c>
      <c r="U7" s="122">
        <f t="shared" si="2"/>
        <v>3036402</v>
      </c>
      <c r="V7" s="122">
        <f t="shared" si="2"/>
        <v>29329070</v>
      </c>
      <c r="W7" s="122">
        <f t="shared" si="2"/>
        <v>10403460</v>
      </c>
      <c r="X7" s="122">
        <f t="shared" si="2"/>
        <v>2611035</v>
      </c>
      <c r="Y7" s="122">
        <f t="shared" si="2"/>
        <v>33594</v>
      </c>
      <c r="Z7" s="122">
        <f t="shared" si="2"/>
        <v>3442400</v>
      </c>
      <c r="AA7" s="122">
        <f t="shared" si="2"/>
        <v>2912858</v>
      </c>
      <c r="AB7" s="122" t="s">
        <v>199</v>
      </c>
      <c r="AC7" s="122">
        <f aca="true" t="shared" si="3" ref="AC7:BH7">SUM(AC8:AC26)</f>
        <v>1403573</v>
      </c>
      <c r="AD7" s="122">
        <f t="shared" si="3"/>
        <v>18925610</v>
      </c>
      <c r="AE7" s="122">
        <f t="shared" si="3"/>
        <v>6464980</v>
      </c>
      <c r="AF7" s="122">
        <f t="shared" si="3"/>
        <v>6458809</v>
      </c>
      <c r="AG7" s="122">
        <f t="shared" si="3"/>
        <v>17363</v>
      </c>
      <c r="AH7" s="122">
        <f t="shared" si="3"/>
        <v>6286733</v>
      </c>
      <c r="AI7" s="122">
        <f t="shared" si="3"/>
        <v>151621</v>
      </c>
      <c r="AJ7" s="122">
        <f t="shared" si="3"/>
        <v>3092</v>
      </c>
      <c r="AK7" s="122">
        <f t="shared" si="3"/>
        <v>6171</v>
      </c>
      <c r="AL7" s="122">
        <f t="shared" si="3"/>
        <v>319645</v>
      </c>
      <c r="AM7" s="122">
        <f t="shared" si="3"/>
        <v>15417045</v>
      </c>
      <c r="AN7" s="122">
        <f t="shared" si="3"/>
        <v>5666001</v>
      </c>
      <c r="AO7" s="122">
        <f t="shared" si="3"/>
        <v>1343761</v>
      </c>
      <c r="AP7" s="122">
        <f t="shared" si="3"/>
        <v>3004938</v>
      </c>
      <c r="AQ7" s="122">
        <f t="shared" si="3"/>
        <v>1113666</v>
      </c>
      <c r="AR7" s="122">
        <f t="shared" si="3"/>
        <v>203636</v>
      </c>
      <c r="AS7" s="122">
        <f t="shared" si="3"/>
        <v>3034492</v>
      </c>
      <c r="AT7" s="122">
        <f t="shared" si="3"/>
        <v>306715</v>
      </c>
      <c r="AU7" s="122">
        <f t="shared" si="3"/>
        <v>2556402</v>
      </c>
      <c r="AV7" s="122">
        <f t="shared" si="3"/>
        <v>171375</v>
      </c>
      <c r="AW7" s="122">
        <f t="shared" si="3"/>
        <v>87593</v>
      </c>
      <c r="AX7" s="122">
        <f t="shared" si="3"/>
        <v>6626189</v>
      </c>
      <c r="AY7" s="122">
        <f t="shared" si="3"/>
        <v>2981350</v>
      </c>
      <c r="AZ7" s="122">
        <f t="shared" si="3"/>
        <v>2871703</v>
      </c>
      <c r="BA7" s="122">
        <f t="shared" si="3"/>
        <v>245456</v>
      </c>
      <c r="BB7" s="122">
        <f t="shared" si="3"/>
        <v>527680</v>
      </c>
      <c r="BC7" s="122">
        <f t="shared" si="3"/>
        <v>2280487</v>
      </c>
      <c r="BD7" s="122">
        <f t="shared" si="3"/>
        <v>2770</v>
      </c>
      <c r="BE7" s="122">
        <f t="shared" si="3"/>
        <v>1279615</v>
      </c>
      <c r="BF7" s="122">
        <f t="shared" si="3"/>
        <v>23161640</v>
      </c>
      <c r="BG7" s="122">
        <f t="shared" si="3"/>
        <v>70327</v>
      </c>
      <c r="BH7" s="122">
        <f t="shared" si="3"/>
        <v>70327</v>
      </c>
      <c r="BI7" s="122">
        <f aca="true" t="shared" si="4" ref="BI7:CN7">SUM(BI8:BI26)</f>
        <v>0</v>
      </c>
      <c r="BJ7" s="122">
        <f t="shared" si="4"/>
        <v>67140</v>
      </c>
      <c r="BK7" s="122">
        <f t="shared" si="4"/>
        <v>0</v>
      </c>
      <c r="BL7" s="122">
        <f t="shared" si="4"/>
        <v>3187</v>
      </c>
      <c r="BM7" s="122">
        <f t="shared" si="4"/>
        <v>0</v>
      </c>
      <c r="BN7" s="122">
        <f t="shared" si="4"/>
        <v>0</v>
      </c>
      <c r="BO7" s="122">
        <f t="shared" si="4"/>
        <v>2544954</v>
      </c>
      <c r="BP7" s="122">
        <f t="shared" si="4"/>
        <v>424361</v>
      </c>
      <c r="BQ7" s="122">
        <f t="shared" si="4"/>
        <v>261006</v>
      </c>
      <c r="BR7" s="122">
        <f t="shared" si="4"/>
        <v>0</v>
      </c>
      <c r="BS7" s="122">
        <f t="shared" si="4"/>
        <v>163355</v>
      </c>
      <c r="BT7" s="122">
        <f t="shared" si="4"/>
        <v>0</v>
      </c>
      <c r="BU7" s="122">
        <f t="shared" si="4"/>
        <v>893982</v>
      </c>
      <c r="BV7" s="122">
        <f t="shared" si="4"/>
        <v>10769</v>
      </c>
      <c r="BW7" s="122">
        <f t="shared" si="4"/>
        <v>877827</v>
      </c>
      <c r="BX7" s="122">
        <f t="shared" si="4"/>
        <v>5386</v>
      </c>
      <c r="BY7" s="122">
        <f t="shared" si="4"/>
        <v>0</v>
      </c>
      <c r="BZ7" s="122">
        <f t="shared" si="4"/>
        <v>1225530</v>
      </c>
      <c r="CA7" s="122">
        <f t="shared" si="4"/>
        <v>581762</v>
      </c>
      <c r="CB7" s="122">
        <f t="shared" si="4"/>
        <v>586060</v>
      </c>
      <c r="CC7" s="122">
        <f t="shared" si="4"/>
        <v>20925</v>
      </c>
      <c r="CD7" s="122">
        <f t="shared" si="4"/>
        <v>36783</v>
      </c>
      <c r="CE7" s="122">
        <f t="shared" si="4"/>
        <v>832966</v>
      </c>
      <c r="CF7" s="122">
        <f t="shared" si="4"/>
        <v>1081</v>
      </c>
      <c r="CG7" s="122">
        <f t="shared" si="4"/>
        <v>119051</v>
      </c>
      <c r="CH7" s="122">
        <f t="shared" si="4"/>
        <v>2734332</v>
      </c>
      <c r="CI7" s="122">
        <f t="shared" si="4"/>
        <v>6535307</v>
      </c>
      <c r="CJ7" s="122">
        <f t="shared" si="4"/>
        <v>6529136</v>
      </c>
      <c r="CK7" s="122">
        <f t="shared" si="4"/>
        <v>17363</v>
      </c>
      <c r="CL7" s="122">
        <f t="shared" si="4"/>
        <v>6353873</v>
      </c>
      <c r="CM7" s="122">
        <f t="shared" si="4"/>
        <v>151621</v>
      </c>
      <c r="CN7" s="122">
        <f t="shared" si="4"/>
        <v>6279</v>
      </c>
      <c r="CO7" s="122">
        <f aca="true" t="shared" si="5" ref="CO7:DJ7">SUM(CO8:CO26)</f>
        <v>6171</v>
      </c>
      <c r="CP7" s="122">
        <f t="shared" si="5"/>
        <v>319645</v>
      </c>
      <c r="CQ7" s="122">
        <f t="shared" si="5"/>
        <v>17961999</v>
      </c>
      <c r="CR7" s="122">
        <f t="shared" si="5"/>
        <v>6090362</v>
      </c>
      <c r="CS7" s="122">
        <f t="shared" si="5"/>
        <v>1604767</v>
      </c>
      <c r="CT7" s="122">
        <f t="shared" si="5"/>
        <v>3004938</v>
      </c>
      <c r="CU7" s="122">
        <f t="shared" si="5"/>
        <v>1277021</v>
      </c>
      <c r="CV7" s="122">
        <f t="shared" si="5"/>
        <v>203636</v>
      </c>
      <c r="CW7" s="122">
        <f t="shared" si="5"/>
        <v>3928474</v>
      </c>
      <c r="CX7" s="122">
        <f t="shared" si="5"/>
        <v>317484</v>
      </c>
      <c r="CY7" s="122">
        <f t="shared" si="5"/>
        <v>3434229</v>
      </c>
      <c r="CZ7" s="122">
        <f t="shared" si="5"/>
        <v>176761</v>
      </c>
      <c r="DA7" s="122">
        <f t="shared" si="5"/>
        <v>87593</v>
      </c>
      <c r="DB7" s="122">
        <f t="shared" si="5"/>
        <v>7851719</v>
      </c>
      <c r="DC7" s="122">
        <f t="shared" si="5"/>
        <v>3563112</v>
      </c>
      <c r="DD7" s="122">
        <f t="shared" si="5"/>
        <v>3457763</v>
      </c>
      <c r="DE7" s="122">
        <f t="shared" si="5"/>
        <v>266381</v>
      </c>
      <c r="DF7" s="122">
        <f t="shared" si="5"/>
        <v>564463</v>
      </c>
      <c r="DG7" s="122">
        <f t="shared" si="5"/>
        <v>3113453</v>
      </c>
      <c r="DH7" s="122">
        <f t="shared" si="5"/>
        <v>3851</v>
      </c>
      <c r="DI7" s="122">
        <f t="shared" si="5"/>
        <v>1398666</v>
      </c>
      <c r="DJ7" s="122">
        <f t="shared" si="5"/>
        <v>25895972</v>
      </c>
    </row>
    <row r="8" spans="1:114" s="123" customFormat="1" ht="12" customHeight="1">
      <c r="A8" s="124" t="s">
        <v>207</v>
      </c>
      <c r="B8" s="125" t="s">
        <v>209</v>
      </c>
      <c r="C8" s="124" t="s">
        <v>210</v>
      </c>
      <c r="D8" s="126">
        <f aca="true" t="shared" si="6" ref="D8:D26">SUM(E8,+L8)</f>
        <v>3706790</v>
      </c>
      <c r="E8" s="126">
        <f aca="true" t="shared" si="7" ref="E8:E26">SUM(F8:I8)+K8</f>
        <v>964362</v>
      </c>
      <c r="F8" s="126">
        <v>0</v>
      </c>
      <c r="G8" s="126">
        <v>0</v>
      </c>
      <c r="H8" s="126">
        <v>19600</v>
      </c>
      <c r="I8" s="126">
        <v>810765</v>
      </c>
      <c r="J8" s="127" t="s">
        <v>199</v>
      </c>
      <c r="K8" s="126">
        <v>133997</v>
      </c>
      <c r="L8" s="126">
        <v>2742428</v>
      </c>
      <c r="M8" s="126">
        <f aca="true" t="shared" si="8" ref="M8:M26">SUM(N8,+U8)</f>
        <v>920498</v>
      </c>
      <c r="N8" s="126">
        <f aca="true" t="shared" si="9" ref="N8:N26">SUM(O8:R8)+T8</f>
        <v>133863</v>
      </c>
      <c r="O8" s="126">
        <v>25144</v>
      </c>
      <c r="P8" s="126">
        <v>14330</v>
      </c>
      <c r="Q8" s="126">
        <v>0</v>
      </c>
      <c r="R8" s="126">
        <v>93614</v>
      </c>
      <c r="S8" s="127" t="s">
        <v>199</v>
      </c>
      <c r="T8" s="126">
        <v>775</v>
      </c>
      <c r="U8" s="126">
        <v>786635</v>
      </c>
      <c r="V8" s="126">
        <f aca="true" t="shared" si="10" ref="V8:V26">+SUM(D8,M8)</f>
        <v>4627288</v>
      </c>
      <c r="W8" s="126">
        <f aca="true" t="shared" si="11" ref="W8:W26">+SUM(E8,N8)</f>
        <v>1098225</v>
      </c>
      <c r="X8" s="126">
        <f aca="true" t="shared" si="12" ref="X8:X26">+SUM(F8,O8)</f>
        <v>25144</v>
      </c>
      <c r="Y8" s="126">
        <f aca="true" t="shared" si="13" ref="Y8:Y26">+SUM(G8,P8)</f>
        <v>14330</v>
      </c>
      <c r="Z8" s="126">
        <f aca="true" t="shared" si="14" ref="Z8:Z26">+SUM(H8,Q8)</f>
        <v>19600</v>
      </c>
      <c r="AA8" s="126">
        <f aca="true" t="shared" si="15" ref="AA8:AA26">+SUM(I8,R8)</f>
        <v>904379</v>
      </c>
      <c r="AB8" s="127" t="s">
        <v>199</v>
      </c>
      <c r="AC8" s="126">
        <f aca="true" t="shared" si="16" ref="AC8:AC26">+SUM(K8,T8)</f>
        <v>134772</v>
      </c>
      <c r="AD8" s="126">
        <f aca="true" t="shared" si="17" ref="AD8:AD26">+SUM(L8,U8)</f>
        <v>3529063</v>
      </c>
      <c r="AE8" s="126">
        <f aca="true" t="shared" si="18" ref="AE8:AE26">SUM(AF8,+AK8)</f>
        <v>17850</v>
      </c>
      <c r="AF8" s="126">
        <f aca="true" t="shared" si="19" ref="AF8:AF26">SUM(AG8:AJ8)</f>
        <v>17850</v>
      </c>
      <c r="AG8" s="126">
        <v>0</v>
      </c>
      <c r="AH8" s="126">
        <v>17850</v>
      </c>
      <c r="AI8" s="126">
        <v>0</v>
      </c>
      <c r="AJ8" s="126">
        <v>0</v>
      </c>
      <c r="AK8" s="126">
        <v>0</v>
      </c>
      <c r="AL8" s="126">
        <v>0</v>
      </c>
      <c r="AM8" s="126">
        <f aca="true" t="shared" si="20" ref="AM8:AM26">SUM(AN8,AS8,AW8,AX8,BD8)</f>
        <v>3488404</v>
      </c>
      <c r="AN8" s="126">
        <f aca="true" t="shared" si="21" ref="AN8:AN26">SUM(AO8:AR8)</f>
        <v>1368158</v>
      </c>
      <c r="AO8" s="126">
        <v>263214</v>
      </c>
      <c r="AP8" s="126">
        <v>1018607</v>
      </c>
      <c r="AQ8" s="126">
        <v>30704</v>
      </c>
      <c r="AR8" s="126">
        <v>55633</v>
      </c>
      <c r="AS8" s="126">
        <f aca="true" t="shared" si="22" ref="AS8:AS26">SUM(AT8:AV8)</f>
        <v>702861</v>
      </c>
      <c r="AT8" s="126">
        <v>41236</v>
      </c>
      <c r="AU8" s="126">
        <v>635467</v>
      </c>
      <c r="AV8" s="126">
        <v>26158</v>
      </c>
      <c r="AW8" s="126">
        <v>33324</v>
      </c>
      <c r="AX8" s="126">
        <f aca="true" t="shared" si="23" ref="AX8:AX26">SUM(AY8:BB8)</f>
        <v>1384061</v>
      </c>
      <c r="AY8" s="126">
        <v>323294</v>
      </c>
      <c r="AZ8" s="126">
        <v>795980</v>
      </c>
      <c r="BA8" s="126">
        <v>50518</v>
      </c>
      <c r="BB8" s="126">
        <v>214269</v>
      </c>
      <c r="BC8" s="126">
        <v>0</v>
      </c>
      <c r="BD8" s="126">
        <v>0</v>
      </c>
      <c r="BE8" s="126">
        <v>200536</v>
      </c>
      <c r="BF8" s="126">
        <f aca="true" t="shared" si="24" ref="BF8:BF26">SUM(AE8,+AM8,+BE8)</f>
        <v>3706790</v>
      </c>
      <c r="BG8" s="126">
        <f aca="true" t="shared" si="25" ref="BG8:BG26">SUM(BH8,+BM8)</f>
        <v>0</v>
      </c>
      <c r="BH8" s="126">
        <f aca="true" t="shared" si="26" ref="BH8:BH26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f aca="true" t="shared" si="27" ref="BO8:BO26">SUM(BP8,BU8,BY8,BZ8,CF8)</f>
        <v>395980</v>
      </c>
      <c r="BP8" s="126">
        <f aca="true" t="shared" si="28" ref="BP8:BP26">SUM(BQ8:BT8)</f>
        <v>86270</v>
      </c>
      <c r="BQ8" s="126">
        <v>86270</v>
      </c>
      <c r="BR8" s="126">
        <v>0</v>
      </c>
      <c r="BS8" s="126">
        <v>0</v>
      </c>
      <c r="BT8" s="126">
        <v>0</v>
      </c>
      <c r="BU8" s="126">
        <f aca="true" t="shared" si="29" ref="BU8:BU26">SUM(BV8:BX8)</f>
        <v>102027</v>
      </c>
      <c r="BV8" s="126">
        <v>0</v>
      </c>
      <c r="BW8" s="126">
        <v>102027</v>
      </c>
      <c r="BX8" s="126">
        <v>0</v>
      </c>
      <c r="BY8" s="126">
        <v>0</v>
      </c>
      <c r="BZ8" s="126">
        <f aca="true" t="shared" si="30" ref="BZ8:BZ26">SUM(CA8:CD8)</f>
        <v>207683</v>
      </c>
      <c r="CA8" s="126">
        <v>106745</v>
      </c>
      <c r="CB8" s="126">
        <v>80556</v>
      </c>
      <c r="CC8" s="126">
        <v>0</v>
      </c>
      <c r="CD8" s="126">
        <v>20382</v>
      </c>
      <c r="CE8" s="126">
        <v>444843</v>
      </c>
      <c r="CF8" s="126">
        <v>0</v>
      </c>
      <c r="CG8" s="126">
        <v>79675</v>
      </c>
      <c r="CH8" s="126">
        <f aca="true" t="shared" si="31" ref="CH8:CH26">SUM(BG8,+BO8,+CG8)</f>
        <v>475655</v>
      </c>
      <c r="CI8" s="126">
        <f aca="true" t="shared" si="32" ref="CI8:CX23">SUM(AE8,+BG8)</f>
        <v>17850</v>
      </c>
      <c r="CJ8" s="126">
        <f t="shared" si="32"/>
        <v>17850</v>
      </c>
      <c r="CK8" s="126">
        <f t="shared" si="32"/>
        <v>0</v>
      </c>
      <c r="CL8" s="126">
        <f t="shared" si="32"/>
        <v>17850</v>
      </c>
      <c r="CM8" s="126">
        <f t="shared" si="32"/>
        <v>0</v>
      </c>
      <c r="CN8" s="126">
        <f t="shared" si="32"/>
        <v>0</v>
      </c>
      <c r="CO8" s="126">
        <f t="shared" si="32"/>
        <v>0</v>
      </c>
      <c r="CP8" s="126">
        <f t="shared" si="32"/>
        <v>0</v>
      </c>
      <c r="CQ8" s="126">
        <f t="shared" si="32"/>
        <v>3884384</v>
      </c>
      <c r="CR8" s="126">
        <f t="shared" si="32"/>
        <v>1454428</v>
      </c>
      <c r="CS8" s="126">
        <f t="shared" si="32"/>
        <v>349484</v>
      </c>
      <c r="CT8" s="126">
        <f t="shared" si="32"/>
        <v>1018607</v>
      </c>
      <c r="CU8" s="126">
        <f t="shared" si="32"/>
        <v>30704</v>
      </c>
      <c r="CV8" s="126">
        <f t="shared" si="32"/>
        <v>55633</v>
      </c>
      <c r="CW8" s="126">
        <f t="shared" si="32"/>
        <v>804888</v>
      </c>
      <c r="CX8" s="126">
        <f t="shared" si="32"/>
        <v>41236</v>
      </c>
      <c r="CY8" s="126">
        <f aca="true" t="shared" si="33" ref="CY8:CY26">SUM(AU8,+BW8)</f>
        <v>737494</v>
      </c>
      <c r="CZ8" s="126">
        <f aca="true" t="shared" si="34" ref="CZ8:CZ26">SUM(AV8,+BX8)</f>
        <v>26158</v>
      </c>
      <c r="DA8" s="126">
        <f aca="true" t="shared" si="35" ref="DA8:DA26">SUM(AW8,+BY8)</f>
        <v>33324</v>
      </c>
      <c r="DB8" s="126">
        <f aca="true" t="shared" si="36" ref="DB8:DB26">SUM(AX8,+BZ8)</f>
        <v>1591744</v>
      </c>
      <c r="DC8" s="126">
        <f aca="true" t="shared" si="37" ref="DC8:DC26">SUM(AY8,+CA8)</f>
        <v>430039</v>
      </c>
      <c r="DD8" s="126">
        <f aca="true" t="shared" si="38" ref="DD8:DD26">SUM(AZ8,+CB8)</f>
        <v>876536</v>
      </c>
      <c r="DE8" s="126">
        <f aca="true" t="shared" si="39" ref="DE8:DE26">SUM(BA8,+CC8)</f>
        <v>50518</v>
      </c>
      <c r="DF8" s="126">
        <f aca="true" t="shared" si="40" ref="DF8:DF26">SUM(BB8,+CD8)</f>
        <v>234651</v>
      </c>
      <c r="DG8" s="126">
        <f aca="true" t="shared" si="41" ref="DG8:DG26">SUM(BC8,+CE8)</f>
        <v>444843</v>
      </c>
      <c r="DH8" s="126">
        <f aca="true" t="shared" si="42" ref="DH8:DH26">SUM(BD8,+CF8)</f>
        <v>0</v>
      </c>
      <c r="DI8" s="126">
        <f aca="true" t="shared" si="43" ref="DI8:DI26">SUM(BE8,+CG8)</f>
        <v>280211</v>
      </c>
      <c r="DJ8" s="126">
        <f aca="true" t="shared" si="44" ref="DJ8:DJ26">SUM(BF8,+CH8)</f>
        <v>4182445</v>
      </c>
    </row>
    <row r="9" spans="1:114" s="123" customFormat="1" ht="12" customHeight="1">
      <c r="A9" s="124" t="s">
        <v>207</v>
      </c>
      <c r="B9" s="125" t="s">
        <v>211</v>
      </c>
      <c r="C9" s="124" t="s">
        <v>212</v>
      </c>
      <c r="D9" s="126">
        <f t="shared" si="6"/>
        <v>1950364</v>
      </c>
      <c r="E9" s="126">
        <f t="shared" si="7"/>
        <v>456549</v>
      </c>
      <c r="F9" s="126">
        <v>0</v>
      </c>
      <c r="G9" s="126">
        <v>0</v>
      </c>
      <c r="H9" s="126">
        <v>0</v>
      </c>
      <c r="I9" s="126">
        <v>286356</v>
      </c>
      <c r="J9" s="127" t="s">
        <v>199</v>
      </c>
      <c r="K9" s="126">
        <v>170193</v>
      </c>
      <c r="L9" s="126">
        <v>1493815</v>
      </c>
      <c r="M9" s="126">
        <f t="shared" si="8"/>
        <v>369081</v>
      </c>
      <c r="N9" s="126">
        <f t="shared" si="9"/>
        <v>228484</v>
      </c>
      <c r="O9" s="126">
        <v>0</v>
      </c>
      <c r="P9" s="126">
        <v>0</v>
      </c>
      <c r="Q9" s="126">
        <v>0</v>
      </c>
      <c r="R9" s="126">
        <v>228337</v>
      </c>
      <c r="S9" s="127" t="s">
        <v>199</v>
      </c>
      <c r="T9" s="126">
        <v>147</v>
      </c>
      <c r="U9" s="126">
        <v>140597</v>
      </c>
      <c r="V9" s="126">
        <f t="shared" si="10"/>
        <v>2319445</v>
      </c>
      <c r="W9" s="126">
        <f t="shared" si="11"/>
        <v>685033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514693</v>
      </c>
      <c r="AB9" s="127" t="s">
        <v>199</v>
      </c>
      <c r="AC9" s="126">
        <f t="shared" si="16"/>
        <v>170340</v>
      </c>
      <c r="AD9" s="126">
        <f t="shared" si="17"/>
        <v>1634412</v>
      </c>
      <c r="AE9" s="126">
        <f t="shared" si="18"/>
        <v>0</v>
      </c>
      <c r="AF9" s="126">
        <f t="shared" si="19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6">
        <f t="shared" si="20"/>
        <v>1950364</v>
      </c>
      <c r="AN9" s="126">
        <f t="shared" si="21"/>
        <v>852170</v>
      </c>
      <c r="AO9" s="126">
        <v>172431</v>
      </c>
      <c r="AP9" s="126">
        <v>468137</v>
      </c>
      <c r="AQ9" s="126">
        <v>211602</v>
      </c>
      <c r="AR9" s="126"/>
      <c r="AS9" s="126">
        <f t="shared" si="22"/>
        <v>645471</v>
      </c>
      <c r="AT9" s="126">
        <v>38707</v>
      </c>
      <c r="AU9" s="126">
        <v>599097</v>
      </c>
      <c r="AV9" s="126">
        <v>7667</v>
      </c>
      <c r="AW9" s="126"/>
      <c r="AX9" s="126">
        <f t="shared" si="23"/>
        <v>452723</v>
      </c>
      <c r="AY9" s="126">
        <v>86409</v>
      </c>
      <c r="AZ9" s="126">
        <v>344066</v>
      </c>
      <c r="BA9" s="126">
        <v>20980</v>
      </c>
      <c r="BB9" s="126">
        <v>1268</v>
      </c>
      <c r="BC9" s="126">
        <v>0</v>
      </c>
      <c r="BD9" s="126">
        <v>0</v>
      </c>
      <c r="BE9" s="126">
        <v>0</v>
      </c>
      <c r="BF9" s="126">
        <f t="shared" si="24"/>
        <v>1950364</v>
      </c>
      <c r="BG9" s="126">
        <f t="shared" si="25"/>
        <v>0</v>
      </c>
      <c r="BH9" s="126">
        <f t="shared" si="26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f t="shared" si="27"/>
        <v>369081</v>
      </c>
      <c r="BP9" s="126">
        <f t="shared" si="28"/>
        <v>44878</v>
      </c>
      <c r="BQ9" s="126">
        <v>19640</v>
      </c>
      <c r="BR9" s="126">
        <v>0</v>
      </c>
      <c r="BS9" s="126">
        <v>25238</v>
      </c>
      <c r="BT9" s="126">
        <v>0</v>
      </c>
      <c r="BU9" s="126">
        <f t="shared" si="29"/>
        <v>68787</v>
      </c>
      <c r="BV9" s="126">
        <v>6783</v>
      </c>
      <c r="BW9" s="126">
        <v>62004</v>
      </c>
      <c r="BX9" s="126">
        <v>0</v>
      </c>
      <c r="BY9" s="126">
        <v>0</v>
      </c>
      <c r="BZ9" s="126">
        <f t="shared" si="30"/>
        <v>255416</v>
      </c>
      <c r="CA9" s="126">
        <v>221701</v>
      </c>
      <c r="CB9" s="126">
        <v>33715</v>
      </c>
      <c r="CC9" s="126">
        <v>0</v>
      </c>
      <c r="CD9" s="126">
        <v>0</v>
      </c>
      <c r="CE9" s="126">
        <v>0</v>
      </c>
      <c r="CF9" s="126">
        <v>0</v>
      </c>
      <c r="CG9" s="126">
        <v>0</v>
      </c>
      <c r="CH9" s="126">
        <f t="shared" si="31"/>
        <v>369081</v>
      </c>
      <c r="CI9" s="126">
        <f t="shared" si="32"/>
        <v>0</v>
      </c>
      <c r="CJ9" s="126">
        <f t="shared" si="32"/>
        <v>0</v>
      </c>
      <c r="CK9" s="126">
        <f t="shared" si="32"/>
        <v>0</v>
      </c>
      <c r="CL9" s="126">
        <f t="shared" si="32"/>
        <v>0</v>
      </c>
      <c r="CM9" s="126">
        <f t="shared" si="32"/>
        <v>0</v>
      </c>
      <c r="CN9" s="126">
        <f t="shared" si="32"/>
        <v>0</v>
      </c>
      <c r="CO9" s="126">
        <f t="shared" si="32"/>
        <v>0</v>
      </c>
      <c r="CP9" s="126">
        <f t="shared" si="32"/>
        <v>0</v>
      </c>
      <c r="CQ9" s="126">
        <f t="shared" si="32"/>
        <v>2319445</v>
      </c>
      <c r="CR9" s="126">
        <f t="shared" si="32"/>
        <v>897048</v>
      </c>
      <c r="CS9" s="126">
        <f t="shared" si="32"/>
        <v>192071</v>
      </c>
      <c r="CT9" s="126">
        <f t="shared" si="32"/>
        <v>468137</v>
      </c>
      <c r="CU9" s="126">
        <f t="shared" si="32"/>
        <v>236840</v>
      </c>
      <c r="CV9" s="126">
        <f t="shared" si="32"/>
        <v>0</v>
      </c>
      <c r="CW9" s="126">
        <f t="shared" si="32"/>
        <v>714258</v>
      </c>
      <c r="CX9" s="126">
        <f t="shared" si="32"/>
        <v>45490</v>
      </c>
      <c r="CY9" s="126">
        <f t="shared" si="33"/>
        <v>661101</v>
      </c>
      <c r="CZ9" s="126">
        <f t="shared" si="34"/>
        <v>7667</v>
      </c>
      <c r="DA9" s="126">
        <f t="shared" si="35"/>
        <v>0</v>
      </c>
      <c r="DB9" s="126">
        <f t="shared" si="36"/>
        <v>708139</v>
      </c>
      <c r="DC9" s="126">
        <f t="shared" si="37"/>
        <v>308110</v>
      </c>
      <c r="DD9" s="126">
        <f t="shared" si="38"/>
        <v>377781</v>
      </c>
      <c r="DE9" s="126">
        <f t="shared" si="39"/>
        <v>20980</v>
      </c>
      <c r="DF9" s="126">
        <f t="shared" si="40"/>
        <v>1268</v>
      </c>
      <c r="DG9" s="126">
        <f t="shared" si="41"/>
        <v>0</v>
      </c>
      <c r="DH9" s="126">
        <f t="shared" si="42"/>
        <v>0</v>
      </c>
      <c r="DI9" s="126">
        <f t="shared" si="43"/>
        <v>0</v>
      </c>
      <c r="DJ9" s="126">
        <f t="shared" si="44"/>
        <v>2319445</v>
      </c>
    </row>
    <row r="10" spans="1:114" s="123" customFormat="1" ht="12" customHeight="1">
      <c r="A10" s="124" t="s">
        <v>207</v>
      </c>
      <c r="B10" s="125" t="s">
        <v>213</v>
      </c>
      <c r="C10" s="124" t="s">
        <v>214</v>
      </c>
      <c r="D10" s="126">
        <f t="shared" si="6"/>
        <v>2290092</v>
      </c>
      <c r="E10" s="126">
        <f t="shared" si="7"/>
        <v>395067</v>
      </c>
      <c r="F10" s="126">
        <v>0</v>
      </c>
      <c r="G10" s="126">
        <v>0</v>
      </c>
      <c r="H10" s="126">
        <v>0</v>
      </c>
      <c r="I10" s="126">
        <v>340604</v>
      </c>
      <c r="J10" s="127" t="s">
        <v>199</v>
      </c>
      <c r="K10" s="126">
        <v>54463</v>
      </c>
      <c r="L10" s="126">
        <v>1895025</v>
      </c>
      <c r="M10" s="126">
        <f t="shared" si="8"/>
        <v>243268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7" t="s">
        <v>199</v>
      </c>
      <c r="T10" s="126">
        <v>0</v>
      </c>
      <c r="U10" s="126">
        <v>243268</v>
      </c>
      <c r="V10" s="126">
        <f t="shared" si="10"/>
        <v>2533360</v>
      </c>
      <c r="W10" s="126">
        <f t="shared" si="11"/>
        <v>395067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340604</v>
      </c>
      <c r="AB10" s="127" t="s">
        <v>199</v>
      </c>
      <c r="AC10" s="126">
        <f t="shared" si="16"/>
        <v>54463</v>
      </c>
      <c r="AD10" s="126">
        <f t="shared" si="17"/>
        <v>2138293</v>
      </c>
      <c r="AE10" s="126">
        <f t="shared" si="18"/>
        <v>0</v>
      </c>
      <c r="AF10" s="126">
        <f t="shared" si="19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6">
        <f t="shared" si="20"/>
        <v>2205732</v>
      </c>
      <c r="AN10" s="126">
        <f t="shared" si="21"/>
        <v>937955</v>
      </c>
      <c r="AO10" s="126">
        <v>135658</v>
      </c>
      <c r="AP10" s="126">
        <v>506428</v>
      </c>
      <c r="AQ10" s="126">
        <v>245251</v>
      </c>
      <c r="AR10" s="126">
        <v>50618</v>
      </c>
      <c r="AS10" s="126">
        <f t="shared" si="22"/>
        <v>560105</v>
      </c>
      <c r="AT10" s="126">
        <v>67314</v>
      </c>
      <c r="AU10" s="126">
        <v>466087</v>
      </c>
      <c r="AV10" s="126">
        <v>26704</v>
      </c>
      <c r="AW10" s="126">
        <v>22978</v>
      </c>
      <c r="AX10" s="126">
        <f t="shared" si="23"/>
        <v>684530</v>
      </c>
      <c r="AY10" s="126">
        <v>233665</v>
      </c>
      <c r="AZ10" s="126">
        <v>352521</v>
      </c>
      <c r="BA10" s="126">
        <v>18028</v>
      </c>
      <c r="BB10" s="126">
        <v>80316</v>
      </c>
      <c r="BC10" s="126">
        <v>0</v>
      </c>
      <c r="BD10" s="126">
        <v>164</v>
      </c>
      <c r="BE10" s="126">
        <v>84360</v>
      </c>
      <c r="BF10" s="126">
        <f t="shared" si="24"/>
        <v>2290092</v>
      </c>
      <c r="BG10" s="126">
        <f t="shared" si="25"/>
        <v>0</v>
      </c>
      <c r="BH10" s="126">
        <f t="shared" si="26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7"/>
        <v>242068</v>
      </c>
      <c r="BP10" s="126">
        <f t="shared" si="28"/>
        <v>45693</v>
      </c>
      <c r="BQ10" s="126">
        <v>3505</v>
      </c>
      <c r="BR10" s="126"/>
      <c r="BS10" s="126">
        <v>42188</v>
      </c>
      <c r="BT10" s="126">
        <v>0</v>
      </c>
      <c r="BU10" s="126">
        <f t="shared" si="29"/>
        <v>138111</v>
      </c>
      <c r="BV10" s="126">
        <v>0</v>
      </c>
      <c r="BW10" s="126">
        <v>138111</v>
      </c>
      <c r="BX10" s="126">
        <v>0</v>
      </c>
      <c r="BY10" s="126">
        <v>0</v>
      </c>
      <c r="BZ10" s="126">
        <f t="shared" si="30"/>
        <v>58264</v>
      </c>
      <c r="CA10" s="126">
        <v>0</v>
      </c>
      <c r="CB10" s="126">
        <v>52689</v>
      </c>
      <c r="CC10" s="126">
        <v>0</v>
      </c>
      <c r="CD10" s="126">
        <v>5575</v>
      </c>
      <c r="CE10" s="126">
        <v>0</v>
      </c>
      <c r="CF10" s="126">
        <v>0</v>
      </c>
      <c r="CG10" s="126">
        <v>1200</v>
      </c>
      <c r="CH10" s="126">
        <f t="shared" si="31"/>
        <v>243268</v>
      </c>
      <c r="CI10" s="126">
        <f t="shared" si="32"/>
        <v>0</v>
      </c>
      <c r="CJ10" s="126">
        <f t="shared" si="32"/>
        <v>0</v>
      </c>
      <c r="CK10" s="126">
        <f t="shared" si="32"/>
        <v>0</v>
      </c>
      <c r="CL10" s="126">
        <f t="shared" si="32"/>
        <v>0</v>
      </c>
      <c r="CM10" s="126">
        <f t="shared" si="32"/>
        <v>0</v>
      </c>
      <c r="CN10" s="126">
        <f t="shared" si="32"/>
        <v>0</v>
      </c>
      <c r="CO10" s="126">
        <f t="shared" si="32"/>
        <v>0</v>
      </c>
      <c r="CP10" s="126">
        <f t="shared" si="32"/>
        <v>0</v>
      </c>
      <c r="CQ10" s="126">
        <f t="shared" si="32"/>
        <v>2447800</v>
      </c>
      <c r="CR10" s="126">
        <f t="shared" si="32"/>
        <v>983648</v>
      </c>
      <c r="CS10" s="126">
        <f t="shared" si="32"/>
        <v>139163</v>
      </c>
      <c r="CT10" s="126">
        <f t="shared" si="32"/>
        <v>506428</v>
      </c>
      <c r="CU10" s="126">
        <f t="shared" si="32"/>
        <v>287439</v>
      </c>
      <c r="CV10" s="126">
        <f t="shared" si="32"/>
        <v>50618</v>
      </c>
      <c r="CW10" s="126">
        <f t="shared" si="32"/>
        <v>698216</v>
      </c>
      <c r="CX10" s="126">
        <f t="shared" si="32"/>
        <v>67314</v>
      </c>
      <c r="CY10" s="126">
        <f t="shared" si="33"/>
        <v>604198</v>
      </c>
      <c r="CZ10" s="126">
        <f t="shared" si="34"/>
        <v>26704</v>
      </c>
      <c r="DA10" s="126">
        <f t="shared" si="35"/>
        <v>22978</v>
      </c>
      <c r="DB10" s="126">
        <f t="shared" si="36"/>
        <v>742794</v>
      </c>
      <c r="DC10" s="126">
        <f t="shared" si="37"/>
        <v>233665</v>
      </c>
      <c r="DD10" s="126">
        <f t="shared" si="38"/>
        <v>405210</v>
      </c>
      <c r="DE10" s="126">
        <f t="shared" si="39"/>
        <v>18028</v>
      </c>
      <c r="DF10" s="126">
        <f t="shared" si="40"/>
        <v>85891</v>
      </c>
      <c r="DG10" s="126">
        <f t="shared" si="41"/>
        <v>0</v>
      </c>
      <c r="DH10" s="126">
        <f t="shared" si="42"/>
        <v>164</v>
      </c>
      <c r="DI10" s="126">
        <f t="shared" si="43"/>
        <v>85560</v>
      </c>
      <c r="DJ10" s="126">
        <f t="shared" si="44"/>
        <v>2533360</v>
      </c>
    </row>
    <row r="11" spans="1:114" s="123" customFormat="1" ht="12" customHeight="1">
      <c r="A11" s="124" t="s">
        <v>207</v>
      </c>
      <c r="B11" s="125" t="s">
        <v>215</v>
      </c>
      <c r="C11" s="124" t="s">
        <v>216</v>
      </c>
      <c r="D11" s="126">
        <f t="shared" si="6"/>
        <v>790899</v>
      </c>
      <c r="E11" s="126">
        <f t="shared" si="7"/>
        <v>318301</v>
      </c>
      <c r="F11" s="126">
        <v>0</v>
      </c>
      <c r="G11" s="126">
        <v>8541</v>
      </c>
      <c r="H11" s="126">
        <v>142400</v>
      </c>
      <c r="I11" s="126">
        <v>104900</v>
      </c>
      <c r="J11" s="127" t="s">
        <v>199</v>
      </c>
      <c r="K11" s="126">
        <v>62460</v>
      </c>
      <c r="L11" s="126">
        <v>472598</v>
      </c>
      <c r="M11" s="126">
        <f t="shared" si="8"/>
        <v>131877</v>
      </c>
      <c r="N11" s="126">
        <f t="shared" si="9"/>
        <v>7441</v>
      </c>
      <c r="O11" s="126">
        <v>0</v>
      </c>
      <c r="P11" s="126">
        <v>0</v>
      </c>
      <c r="Q11" s="126">
        <v>0</v>
      </c>
      <c r="R11" s="126">
        <v>6146</v>
      </c>
      <c r="S11" s="127" t="s">
        <v>199</v>
      </c>
      <c r="T11" s="126">
        <v>1295</v>
      </c>
      <c r="U11" s="126">
        <v>124436</v>
      </c>
      <c r="V11" s="126">
        <f t="shared" si="10"/>
        <v>922776</v>
      </c>
      <c r="W11" s="126">
        <f t="shared" si="11"/>
        <v>325742</v>
      </c>
      <c r="X11" s="126">
        <f t="shared" si="12"/>
        <v>0</v>
      </c>
      <c r="Y11" s="126">
        <f t="shared" si="13"/>
        <v>8541</v>
      </c>
      <c r="Z11" s="126">
        <f t="shared" si="14"/>
        <v>142400</v>
      </c>
      <c r="AA11" s="126">
        <f t="shared" si="15"/>
        <v>111046</v>
      </c>
      <c r="AB11" s="127" t="s">
        <v>199</v>
      </c>
      <c r="AC11" s="126">
        <f t="shared" si="16"/>
        <v>63755</v>
      </c>
      <c r="AD11" s="126">
        <f t="shared" si="17"/>
        <v>597034</v>
      </c>
      <c r="AE11" s="126">
        <f t="shared" si="18"/>
        <v>34714</v>
      </c>
      <c r="AF11" s="126">
        <f t="shared" si="19"/>
        <v>34714</v>
      </c>
      <c r="AG11" s="126">
        <v>16470</v>
      </c>
      <c r="AH11" s="126">
        <v>0</v>
      </c>
      <c r="AI11" s="126">
        <v>18244</v>
      </c>
      <c r="AJ11" s="126">
        <v>0</v>
      </c>
      <c r="AK11" s="126">
        <v>0</v>
      </c>
      <c r="AL11" s="126">
        <v>172612</v>
      </c>
      <c r="AM11" s="126">
        <f t="shared" si="20"/>
        <v>562673</v>
      </c>
      <c r="AN11" s="126">
        <f t="shared" si="21"/>
        <v>71891</v>
      </c>
      <c r="AO11" s="126">
        <v>31604</v>
      </c>
      <c r="AP11" s="126">
        <v>14818</v>
      </c>
      <c r="AQ11" s="126">
        <v>17405</v>
      </c>
      <c r="AR11" s="126">
        <v>8064</v>
      </c>
      <c r="AS11" s="126">
        <f t="shared" si="22"/>
        <v>101247</v>
      </c>
      <c r="AT11" s="126">
        <v>7782</v>
      </c>
      <c r="AU11" s="126">
        <v>85691</v>
      </c>
      <c r="AV11" s="126">
        <v>7774</v>
      </c>
      <c r="AW11" s="126">
        <v>0</v>
      </c>
      <c r="AX11" s="126">
        <f t="shared" si="23"/>
        <v>389535</v>
      </c>
      <c r="AY11" s="126">
        <v>212819</v>
      </c>
      <c r="AZ11" s="126">
        <v>142468</v>
      </c>
      <c r="BA11" s="126">
        <v>34248</v>
      </c>
      <c r="BB11" s="126">
        <v>0</v>
      </c>
      <c r="BC11" s="126">
        <v>0</v>
      </c>
      <c r="BD11" s="126">
        <v>0</v>
      </c>
      <c r="BE11" s="126">
        <v>20900</v>
      </c>
      <c r="BF11" s="126">
        <f t="shared" si="24"/>
        <v>618287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131561</v>
      </c>
      <c r="BP11" s="126">
        <f t="shared" si="28"/>
        <v>17834</v>
      </c>
      <c r="BQ11" s="126">
        <v>0</v>
      </c>
      <c r="BR11" s="126">
        <v>0</v>
      </c>
      <c r="BS11" s="126">
        <v>17834</v>
      </c>
      <c r="BT11" s="126">
        <v>0</v>
      </c>
      <c r="BU11" s="126">
        <f t="shared" si="29"/>
        <v>73848</v>
      </c>
      <c r="BV11" s="126">
        <v>0</v>
      </c>
      <c r="BW11" s="126">
        <v>73848</v>
      </c>
      <c r="BX11" s="126">
        <v>0</v>
      </c>
      <c r="BY11" s="126">
        <v>0</v>
      </c>
      <c r="BZ11" s="126">
        <f t="shared" si="30"/>
        <v>39879</v>
      </c>
      <c r="CA11" s="126">
        <v>0</v>
      </c>
      <c r="CB11" s="126">
        <v>39879</v>
      </c>
      <c r="CC11" s="126">
        <v>0</v>
      </c>
      <c r="CD11" s="126">
        <v>0</v>
      </c>
      <c r="CE11" s="126">
        <v>0</v>
      </c>
      <c r="CF11" s="126">
        <v>0</v>
      </c>
      <c r="CG11" s="126">
        <v>316</v>
      </c>
      <c r="CH11" s="126">
        <f t="shared" si="31"/>
        <v>131877</v>
      </c>
      <c r="CI11" s="126">
        <f t="shared" si="32"/>
        <v>34714</v>
      </c>
      <c r="CJ11" s="126">
        <f t="shared" si="32"/>
        <v>34714</v>
      </c>
      <c r="CK11" s="126">
        <f t="shared" si="32"/>
        <v>16470</v>
      </c>
      <c r="CL11" s="126">
        <f t="shared" si="32"/>
        <v>0</v>
      </c>
      <c r="CM11" s="126">
        <f t="shared" si="32"/>
        <v>18244</v>
      </c>
      <c r="CN11" s="126">
        <f t="shared" si="32"/>
        <v>0</v>
      </c>
      <c r="CO11" s="126">
        <f t="shared" si="32"/>
        <v>0</v>
      </c>
      <c r="CP11" s="126">
        <f t="shared" si="32"/>
        <v>172612</v>
      </c>
      <c r="CQ11" s="126">
        <f t="shared" si="32"/>
        <v>694234</v>
      </c>
      <c r="CR11" s="126">
        <f t="shared" si="32"/>
        <v>89725</v>
      </c>
      <c r="CS11" s="126">
        <f t="shared" si="32"/>
        <v>31604</v>
      </c>
      <c r="CT11" s="126">
        <f t="shared" si="32"/>
        <v>14818</v>
      </c>
      <c r="CU11" s="126">
        <f t="shared" si="32"/>
        <v>35239</v>
      </c>
      <c r="CV11" s="126">
        <f t="shared" si="32"/>
        <v>8064</v>
      </c>
      <c r="CW11" s="126">
        <f t="shared" si="32"/>
        <v>175095</v>
      </c>
      <c r="CX11" s="126">
        <f t="shared" si="32"/>
        <v>7782</v>
      </c>
      <c r="CY11" s="126">
        <f t="shared" si="33"/>
        <v>159539</v>
      </c>
      <c r="CZ11" s="126">
        <f t="shared" si="34"/>
        <v>7774</v>
      </c>
      <c r="DA11" s="126">
        <f t="shared" si="35"/>
        <v>0</v>
      </c>
      <c r="DB11" s="126">
        <f t="shared" si="36"/>
        <v>429414</v>
      </c>
      <c r="DC11" s="126">
        <f t="shared" si="37"/>
        <v>212819</v>
      </c>
      <c r="DD11" s="126">
        <f t="shared" si="38"/>
        <v>182347</v>
      </c>
      <c r="DE11" s="126">
        <f t="shared" si="39"/>
        <v>34248</v>
      </c>
      <c r="DF11" s="126">
        <f t="shared" si="40"/>
        <v>0</v>
      </c>
      <c r="DG11" s="126">
        <f t="shared" si="41"/>
        <v>0</v>
      </c>
      <c r="DH11" s="126">
        <f t="shared" si="42"/>
        <v>0</v>
      </c>
      <c r="DI11" s="126">
        <f t="shared" si="43"/>
        <v>21216</v>
      </c>
      <c r="DJ11" s="126">
        <f t="shared" si="44"/>
        <v>750164</v>
      </c>
    </row>
    <row r="12" spans="1:114" s="123" customFormat="1" ht="12" customHeight="1">
      <c r="A12" s="124" t="s">
        <v>207</v>
      </c>
      <c r="B12" s="125" t="s">
        <v>217</v>
      </c>
      <c r="C12" s="124" t="s">
        <v>218</v>
      </c>
      <c r="D12" s="139">
        <f t="shared" si="6"/>
        <v>7203215</v>
      </c>
      <c r="E12" s="139">
        <f t="shared" si="7"/>
        <v>5821557</v>
      </c>
      <c r="F12" s="139">
        <v>2557304</v>
      </c>
      <c r="G12" s="139">
        <v>0</v>
      </c>
      <c r="H12" s="139">
        <v>3008500</v>
      </c>
      <c r="I12" s="139">
        <v>245383</v>
      </c>
      <c r="J12" s="140" t="s">
        <v>199</v>
      </c>
      <c r="K12" s="139">
        <v>10370</v>
      </c>
      <c r="L12" s="139">
        <v>1381658</v>
      </c>
      <c r="M12" s="139">
        <f t="shared" si="8"/>
        <v>162883</v>
      </c>
      <c r="N12" s="139">
        <f t="shared" si="9"/>
        <v>25254</v>
      </c>
      <c r="O12" s="139">
        <v>0</v>
      </c>
      <c r="P12" s="139">
        <v>0</v>
      </c>
      <c r="Q12" s="139">
        <v>0</v>
      </c>
      <c r="R12" s="139">
        <v>0</v>
      </c>
      <c r="S12" s="140" t="s">
        <v>199</v>
      </c>
      <c r="T12" s="139">
        <v>25254</v>
      </c>
      <c r="U12" s="139">
        <v>137629</v>
      </c>
      <c r="V12" s="139">
        <f t="shared" si="10"/>
        <v>7366098</v>
      </c>
      <c r="W12" s="139">
        <f t="shared" si="11"/>
        <v>5846811</v>
      </c>
      <c r="X12" s="139">
        <f t="shared" si="12"/>
        <v>2557304</v>
      </c>
      <c r="Y12" s="139">
        <f t="shared" si="13"/>
        <v>0</v>
      </c>
      <c r="Z12" s="139">
        <f t="shared" si="14"/>
        <v>3008500</v>
      </c>
      <c r="AA12" s="139">
        <f t="shared" si="15"/>
        <v>245383</v>
      </c>
      <c r="AB12" s="140" t="s">
        <v>199</v>
      </c>
      <c r="AC12" s="139">
        <f t="shared" si="16"/>
        <v>35624</v>
      </c>
      <c r="AD12" s="139">
        <f t="shared" si="17"/>
        <v>1519287</v>
      </c>
      <c r="AE12" s="139">
        <f t="shared" si="18"/>
        <v>5978506</v>
      </c>
      <c r="AF12" s="139">
        <f t="shared" si="19"/>
        <v>5978506</v>
      </c>
      <c r="AG12" s="139">
        <v>0</v>
      </c>
      <c r="AH12" s="139">
        <v>5902329</v>
      </c>
      <c r="AI12" s="139">
        <v>76177</v>
      </c>
      <c r="AJ12" s="139">
        <v>0</v>
      </c>
      <c r="AK12" s="139">
        <v>0</v>
      </c>
      <c r="AL12" s="139">
        <v>0</v>
      </c>
      <c r="AM12" s="139">
        <f t="shared" si="20"/>
        <v>1216148</v>
      </c>
      <c r="AN12" s="139">
        <f t="shared" si="21"/>
        <v>651961</v>
      </c>
      <c r="AO12" s="139">
        <v>98908</v>
      </c>
      <c r="AP12" s="139">
        <v>367460</v>
      </c>
      <c r="AQ12" s="139">
        <v>170016</v>
      </c>
      <c r="AR12" s="139">
        <v>15577</v>
      </c>
      <c r="AS12" s="139">
        <f t="shared" si="22"/>
        <v>291089</v>
      </c>
      <c r="AT12" s="139">
        <v>63559</v>
      </c>
      <c r="AU12" s="139">
        <v>216643</v>
      </c>
      <c r="AV12" s="139">
        <v>10887</v>
      </c>
      <c r="AW12" s="139">
        <v>6195</v>
      </c>
      <c r="AX12" s="139">
        <f t="shared" si="23"/>
        <v>266903</v>
      </c>
      <c r="AY12" s="139">
        <v>156054</v>
      </c>
      <c r="AZ12" s="139">
        <v>55864</v>
      </c>
      <c r="BA12" s="139">
        <v>13275</v>
      </c>
      <c r="BB12" s="139">
        <v>41710</v>
      </c>
      <c r="BC12" s="139">
        <v>0</v>
      </c>
      <c r="BD12" s="139">
        <v>0</v>
      </c>
      <c r="BE12" s="139">
        <v>8561</v>
      </c>
      <c r="BF12" s="139">
        <f t="shared" si="24"/>
        <v>7203215</v>
      </c>
      <c r="BG12" s="139">
        <f t="shared" si="25"/>
        <v>0</v>
      </c>
      <c r="BH12" s="139">
        <f t="shared" si="26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f t="shared" si="27"/>
        <v>162883</v>
      </c>
      <c r="BP12" s="139">
        <f t="shared" si="28"/>
        <v>7416</v>
      </c>
      <c r="BQ12" s="139">
        <v>7416</v>
      </c>
      <c r="BR12" s="139">
        <v>0</v>
      </c>
      <c r="BS12" s="139">
        <v>0</v>
      </c>
      <c r="BT12" s="139">
        <v>0</v>
      </c>
      <c r="BU12" s="139">
        <f t="shared" si="29"/>
        <v>48387</v>
      </c>
      <c r="BV12" s="139">
        <v>0</v>
      </c>
      <c r="BW12" s="139">
        <v>48387</v>
      </c>
      <c r="BX12" s="139">
        <v>0</v>
      </c>
      <c r="BY12" s="139">
        <v>0</v>
      </c>
      <c r="BZ12" s="139">
        <f t="shared" si="30"/>
        <v>107080</v>
      </c>
      <c r="CA12" s="139">
        <v>0</v>
      </c>
      <c r="CB12" s="139">
        <v>107080</v>
      </c>
      <c r="CC12" s="139">
        <v>0</v>
      </c>
      <c r="CD12" s="139">
        <v>0</v>
      </c>
      <c r="CE12" s="139">
        <v>0</v>
      </c>
      <c r="CF12" s="139">
        <v>0</v>
      </c>
      <c r="CG12" s="139">
        <v>0</v>
      </c>
      <c r="CH12" s="139">
        <f t="shared" si="31"/>
        <v>162883</v>
      </c>
      <c r="CI12" s="139">
        <f t="shared" si="32"/>
        <v>5978506</v>
      </c>
      <c r="CJ12" s="139">
        <f t="shared" si="32"/>
        <v>5978506</v>
      </c>
      <c r="CK12" s="139">
        <f t="shared" si="32"/>
        <v>0</v>
      </c>
      <c r="CL12" s="139">
        <f t="shared" si="32"/>
        <v>5902329</v>
      </c>
      <c r="CM12" s="139">
        <f t="shared" si="32"/>
        <v>76177</v>
      </c>
      <c r="CN12" s="139">
        <f t="shared" si="32"/>
        <v>0</v>
      </c>
      <c r="CO12" s="139">
        <f t="shared" si="32"/>
        <v>0</v>
      </c>
      <c r="CP12" s="139">
        <f t="shared" si="32"/>
        <v>0</v>
      </c>
      <c r="CQ12" s="139">
        <f t="shared" si="32"/>
        <v>1379031</v>
      </c>
      <c r="CR12" s="139">
        <f t="shared" si="32"/>
        <v>659377</v>
      </c>
      <c r="CS12" s="139">
        <f t="shared" si="32"/>
        <v>106324</v>
      </c>
      <c r="CT12" s="139">
        <f t="shared" si="32"/>
        <v>367460</v>
      </c>
      <c r="CU12" s="139">
        <f t="shared" si="32"/>
        <v>170016</v>
      </c>
      <c r="CV12" s="139">
        <f t="shared" si="32"/>
        <v>15577</v>
      </c>
      <c r="CW12" s="139">
        <f t="shared" si="32"/>
        <v>339476</v>
      </c>
      <c r="CX12" s="139">
        <f t="shared" si="32"/>
        <v>63559</v>
      </c>
      <c r="CY12" s="139">
        <f t="shared" si="33"/>
        <v>265030</v>
      </c>
      <c r="CZ12" s="139">
        <f t="shared" si="34"/>
        <v>10887</v>
      </c>
      <c r="DA12" s="139">
        <f t="shared" si="35"/>
        <v>6195</v>
      </c>
      <c r="DB12" s="139">
        <f t="shared" si="36"/>
        <v>373983</v>
      </c>
      <c r="DC12" s="139">
        <f t="shared" si="37"/>
        <v>156054</v>
      </c>
      <c r="DD12" s="139">
        <f t="shared" si="38"/>
        <v>162944</v>
      </c>
      <c r="DE12" s="139">
        <f t="shared" si="39"/>
        <v>13275</v>
      </c>
      <c r="DF12" s="139">
        <f t="shared" si="40"/>
        <v>41710</v>
      </c>
      <c r="DG12" s="139">
        <f t="shared" si="41"/>
        <v>0</v>
      </c>
      <c r="DH12" s="139">
        <f t="shared" si="42"/>
        <v>0</v>
      </c>
      <c r="DI12" s="139">
        <f t="shared" si="43"/>
        <v>8561</v>
      </c>
      <c r="DJ12" s="139">
        <f t="shared" si="44"/>
        <v>7366098</v>
      </c>
    </row>
    <row r="13" spans="1:114" s="123" customFormat="1" ht="12" customHeight="1">
      <c r="A13" s="124" t="s">
        <v>207</v>
      </c>
      <c r="B13" s="125" t="s">
        <v>219</v>
      </c>
      <c r="C13" s="124" t="s">
        <v>220</v>
      </c>
      <c r="D13" s="139">
        <f t="shared" si="6"/>
        <v>791373</v>
      </c>
      <c r="E13" s="139">
        <f t="shared" si="7"/>
        <v>56219</v>
      </c>
      <c r="F13" s="139">
        <v>0</v>
      </c>
      <c r="G13" s="139">
        <v>0</v>
      </c>
      <c r="H13" s="139">
        <v>0</v>
      </c>
      <c r="I13" s="139">
        <v>140</v>
      </c>
      <c r="J13" s="140" t="s">
        <v>199</v>
      </c>
      <c r="K13" s="139">
        <v>56079</v>
      </c>
      <c r="L13" s="139">
        <v>735154</v>
      </c>
      <c r="M13" s="139">
        <f t="shared" si="8"/>
        <v>122904</v>
      </c>
      <c r="N13" s="139">
        <f t="shared" si="9"/>
        <v>35871</v>
      </c>
      <c r="O13" s="139">
        <v>0</v>
      </c>
      <c r="P13" s="139">
        <v>0</v>
      </c>
      <c r="Q13" s="139">
        <v>0</v>
      </c>
      <c r="R13" s="139">
        <v>35871</v>
      </c>
      <c r="S13" s="140" t="s">
        <v>199</v>
      </c>
      <c r="T13" s="139">
        <v>0</v>
      </c>
      <c r="U13" s="139">
        <v>87033</v>
      </c>
      <c r="V13" s="139">
        <f t="shared" si="10"/>
        <v>914277</v>
      </c>
      <c r="W13" s="139">
        <f t="shared" si="11"/>
        <v>92090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36011</v>
      </c>
      <c r="AB13" s="140" t="s">
        <v>199</v>
      </c>
      <c r="AC13" s="139">
        <f t="shared" si="16"/>
        <v>56079</v>
      </c>
      <c r="AD13" s="139">
        <f t="shared" si="17"/>
        <v>822187</v>
      </c>
      <c r="AE13" s="139">
        <f t="shared" si="18"/>
        <v>893</v>
      </c>
      <c r="AF13" s="139">
        <f t="shared" si="19"/>
        <v>893</v>
      </c>
      <c r="AG13" s="139">
        <v>893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f t="shared" si="20"/>
        <v>301119</v>
      </c>
      <c r="AN13" s="139">
        <f t="shared" si="21"/>
        <v>106213</v>
      </c>
      <c r="AO13" s="139">
        <v>47058</v>
      </c>
      <c r="AP13" s="139">
        <v>59155</v>
      </c>
      <c r="AQ13" s="139">
        <v>0</v>
      </c>
      <c r="AR13" s="139">
        <v>0</v>
      </c>
      <c r="AS13" s="139">
        <f t="shared" si="22"/>
        <v>8179</v>
      </c>
      <c r="AT13" s="139">
        <v>8179</v>
      </c>
      <c r="AU13" s="139">
        <v>0</v>
      </c>
      <c r="AV13" s="139">
        <v>0</v>
      </c>
      <c r="AW13" s="139">
        <v>0</v>
      </c>
      <c r="AX13" s="139">
        <f t="shared" si="23"/>
        <v>186727</v>
      </c>
      <c r="AY13" s="139">
        <v>152596</v>
      </c>
      <c r="AZ13" s="139">
        <v>0</v>
      </c>
      <c r="BA13" s="139">
        <v>0</v>
      </c>
      <c r="BB13" s="139">
        <v>34131</v>
      </c>
      <c r="BC13" s="139">
        <v>483507</v>
      </c>
      <c r="BD13" s="139">
        <v>0</v>
      </c>
      <c r="BE13" s="139">
        <v>5854</v>
      </c>
      <c r="BF13" s="139">
        <f t="shared" si="24"/>
        <v>307866</v>
      </c>
      <c r="BG13" s="139">
        <f t="shared" si="25"/>
        <v>378</v>
      </c>
      <c r="BH13" s="139">
        <f t="shared" si="26"/>
        <v>378</v>
      </c>
      <c r="BI13" s="139">
        <v>0</v>
      </c>
      <c r="BJ13" s="139">
        <v>0</v>
      </c>
      <c r="BK13" s="139">
        <v>0</v>
      </c>
      <c r="BL13" s="139">
        <v>378</v>
      </c>
      <c r="BM13" s="139">
        <v>0</v>
      </c>
      <c r="BN13" s="139">
        <v>0</v>
      </c>
      <c r="BO13" s="139">
        <f t="shared" si="27"/>
        <v>122526</v>
      </c>
      <c r="BP13" s="139">
        <f t="shared" si="28"/>
        <v>6248</v>
      </c>
      <c r="BQ13" s="139">
        <v>6248</v>
      </c>
      <c r="BR13" s="139">
        <v>0</v>
      </c>
      <c r="BS13" s="139">
        <v>0</v>
      </c>
      <c r="BT13" s="139">
        <v>0</v>
      </c>
      <c r="BU13" s="139">
        <f t="shared" si="29"/>
        <v>28713</v>
      </c>
      <c r="BV13" s="139">
        <v>0</v>
      </c>
      <c r="BW13" s="139">
        <v>28713</v>
      </c>
      <c r="BX13" s="139">
        <v>0</v>
      </c>
      <c r="BY13" s="139">
        <v>0</v>
      </c>
      <c r="BZ13" s="139">
        <f t="shared" si="30"/>
        <v>87565</v>
      </c>
      <c r="CA13" s="139">
        <v>39685</v>
      </c>
      <c r="CB13" s="139">
        <v>47880</v>
      </c>
      <c r="CC13" s="139">
        <v>0</v>
      </c>
      <c r="CD13" s="139">
        <v>0</v>
      </c>
      <c r="CE13" s="139">
        <v>0</v>
      </c>
      <c r="CF13" s="139">
        <v>0</v>
      </c>
      <c r="CG13" s="139">
        <v>0</v>
      </c>
      <c r="CH13" s="139">
        <f t="shared" si="31"/>
        <v>122904</v>
      </c>
      <c r="CI13" s="139">
        <f t="shared" si="32"/>
        <v>1271</v>
      </c>
      <c r="CJ13" s="139">
        <f t="shared" si="32"/>
        <v>1271</v>
      </c>
      <c r="CK13" s="139">
        <f t="shared" si="32"/>
        <v>893</v>
      </c>
      <c r="CL13" s="139">
        <f t="shared" si="32"/>
        <v>0</v>
      </c>
      <c r="CM13" s="139">
        <f t="shared" si="32"/>
        <v>0</v>
      </c>
      <c r="CN13" s="139">
        <f t="shared" si="32"/>
        <v>378</v>
      </c>
      <c r="CO13" s="139">
        <f t="shared" si="32"/>
        <v>0</v>
      </c>
      <c r="CP13" s="139">
        <f t="shared" si="32"/>
        <v>0</v>
      </c>
      <c r="CQ13" s="139">
        <f t="shared" si="32"/>
        <v>423645</v>
      </c>
      <c r="CR13" s="139">
        <f t="shared" si="32"/>
        <v>112461</v>
      </c>
      <c r="CS13" s="139">
        <f t="shared" si="32"/>
        <v>53306</v>
      </c>
      <c r="CT13" s="139">
        <f t="shared" si="32"/>
        <v>59155</v>
      </c>
      <c r="CU13" s="139">
        <f t="shared" si="32"/>
        <v>0</v>
      </c>
      <c r="CV13" s="139">
        <f t="shared" si="32"/>
        <v>0</v>
      </c>
      <c r="CW13" s="139">
        <f t="shared" si="32"/>
        <v>36892</v>
      </c>
      <c r="CX13" s="139">
        <f t="shared" si="32"/>
        <v>8179</v>
      </c>
      <c r="CY13" s="139">
        <f t="shared" si="33"/>
        <v>28713</v>
      </c>
      <c r="CZ13" s="139">
        <f t="shared" si="34"/>
        <v>0</v>
      </c>
      <c r="DA13" s="139">
        <f t="shared" si="35"/>
        <v>0</v>
      </c>
      <c r="DB13" s="139">
        <f t="shared" si="36"/>
        <v>274292</v>
      </c>
      <c r="DC13" s="139">
        <f t="shared" si="37"/>
        <v>192281</v>
      </c>
      <c r="DD13" s="139">
        <f t="shared" si="38"/>
        <v>47880</v>
      </c>
      <c r="DE13" s="139">
        <f t="shared" si="39"/>
        <v>0</v>
      </c>
      <c r="DF13" s="139">
        <f t="shared" si="40"/>
        <v>34131</v>
      </c>
      <c r="DG13" s="139">
        <f t="shared" si="41"/>
        <v>483507</v>
      </c>
      <c r="DH13" s="139">
        <f t="shared" si="42"/>
        <v>0</v>
      </c>
      <c r="DI13" s="139">
        <f t="shared" si="43"/>
        <v>5854</v>
      </c>
      <c r="DJ13" s="139">
        <f t="shared" si="44"/>
        <v>430770</v>
      </c>
    </row>
    <row r="14" spans="1:114" s="123" customFormat="1" ht="12" customHeight="1">
      <c r="A14" s="124" t="s">
        <v>207</v>
      </c>
      <c r="B14" s="125" t="s">
        <v>221</v>
      </c>
      <c r="C14" s="124" t="s">
        <v>222</v>
      </c>
      <c r="D14" s="139">
        <f t="shared" si="6"/>
        <v>2513283</v>
      </c>
      <c r="E14" s="139">
        <f t="shared" si="7"/>
        <v>512235</v>
      </c>
      <c r="F14" s="139">
        <v>23851</v>
      </c>
      <c r="G14" s="139">
        <v>10</v>
      </c>
      <c r="H14" s="139">
        <v>0</v>
      </c>
      <c r="I14" s="139">
        <v>436140</v>
      </c>
      <c r="J14" s="140" t="s">
        <v>199</v>
      </c>
      <c r="K14" s="139">
        <v>52234</v>
      </c>
      <c r="L14" s="139">
        <v>2001048</v>
      </c>
      <c r="M14" s="139">
        <f t="shared" si="8"/>
        <v>344130</v>
      </c>
      <c r="N14" s="139">
        <f t="shared" si="9"/>
        <v>264</v>
      </c>
      <c r="O14" s="139">
        <v>0</v>
      </c>
      <c r="P14" s="139">
        <v>0</v>
      </c>
      <c r="Q14" s="139">
        <v>0</v>
      </c>
      <c r="R14" s="139">
        <v>264</v>
      </c>
      <c r="S14" s="140" t="s">
        <v>199</v>
      </c>
      <c r="T14" s="139">
        <v>0</v>
      </c>
      <c r="U14" s="139">
        <v>343866</v>
      </c>
      <c r="V14" s="139">
        <f t="shared" si="10"/>
        <v>2857413</v>
      </c>
      <c r="W14" s="139">
        <f t="shared" si="11"/>
        <v>512499</v>
      </c>
      <c r="X14" s="139">
        <f t="shared" si="12"/>
        <v>23851</v>
      </c>
      <c r="Y14" s="139">
        <f t="shared" si="13"/>
        <v>10</v>
      </c>
      <c r="Z14" s="139">
        <f t="shared" si="14"/>
        <v>0</v>
      </c>
      <c r="AA14" s="139">
        <f t="shared" si="15"/>
        <v>436404</v>
      </c>
      <c r="AB14" s="140" t="s">
        <v>199</v>
      </c>
      <c r="AC14" s="139">
        <f t="shared" si="16"/>
        <v>52234</v>
      </c>
      <c r="AD14" s="139">
        <f t="shared" si="17"/>
        <v>2344914</v>
      </c>
      <c r="AE14" s="139">
        <f t="shared" si="18"/>
        <v>196471</v>
      </c>
      <c r="AF14" s="139">
        <f t="shared" si="19"/>
        <v>196471</v>
      </c>
      <c r="AG14" s="139">
        <v>0</v>
      </c>
      <c r="AH14" s="139">
        <v>185325</v>
      </c>
      <c r="AI14" s="139">
        <v>8159</v>
      </c>
      <c r="AJ14" s="139">
        <v>2987</v>
      </c>
      <c r="AK14" s="139">
        <v>0</v>
      </c>
      <c r="AL14" s="139">
        <v>0</v>
      </c>
      <c r="AM14" s="139">
        <f t="shared" si="20"/>
        <v>1885586</v>
      </c>
      <c r="AN14" s="139">
        <f t="shared" si="21"/>
        <v>623934</v>
      </c>
      <c r="AO14" s="139">
        <v>262162</v>
      </c>
      <c r="AP14" s="139">
        <v>124770</v>
      </c>
      <c r="AQ14" s="139">
        <v>205814</v>
      </c>
      <c r="AR14" s="139">
        <v>31188</v>
      </c>
      <c r="AS14" s="139">
        <f t="shared" si="22"/>
        <v>186455</v>
      </c>
      <c r="AT14" s="139">
        <v>15982</v>
      </c>
      <c r="AU14" s="139">
        <v>154012</v>
      </c>
      <c r="AV14" s="139">
        <v>16461</v>
      </c>
      <c r="AW14" s="139">
        <v>564</v>
      </c>
      <c r="AX14" s="139">
        <f t="shared" si="23"/>
        <v>1074633</v>
      </c>
      <c r="AY14" s="139">
        <v>554054</v>
      </c>
      <c r="AZ14" s="139">
        <v>423075</v>
      </c>
      <c r="BA14" s="139">
        <v>15896</v>
      </c>
      <c r="BB14" s="139">
        <v>81608</v>
      </c>
      <c r="BC14" s="139">
        <v>211685</v>
      </c>
      <c r="BD14" s="139">
        <v>0</v>
      </c>
      <c r="BE14" s="139">
        <v>219541</v>
      </c>
      <c r="BF14" s="139">
        <f t="shared" si="24"/>
        <v>2301598</v>
      </c>
      <c r="BG14" s="139">
        <f t="shared" si="25"/>
        <v>7265</v>
      </c>
      <c r="BH14" s="139">
        <f t="shared" si="26"/>
        <v>7265</v>
      </c>
      <c r="BI14" s="139">
        <v>0</v>
      </c>
      <c r="BJ14" s="139">
        <v>7265</v>
      </c>
      <c r="BK14" s="139">
        <v>0</v>
      </c>
      <c r="BL14" s="139">
        <v>0</v>
      </c>
      <c r="BM14" s="139">
        <v>0</v>
      </c>
      <c r="BN14" s="139">
        <v>0</v>
      </c>
      <c r="BO14" s="139">
        <f t="shared" si="27"/>
        <v>228584</v>
      </c>
      <c r="BP14" s="139">
        <f t="shared" si="28"/>
        <v>34321</v>
      </c>
      <c r="BQ14" s="139">
        <v>7496</v>
      </c>
      <c r="BR14" s="139">
        <v>0</v>
      </c>
      <c r="BS14" s="139">
        <v>26825</v>
      </c>
      <c r="BT14" s="139">
        <v>0</v>
      </c>
      <c r="BU14" s="139">
        <f t="shared" si="29"/>
        <v>85789</v>
      </c>
      <c r="BV14" s="139">
        <v>1063</v>
      </c>
      <c r="BW14" s="139">
        <v>84726</v>
      </c>
      <c r="BX14" s="139">
        <v>0</v>
      </c>
      <c r="BY14" s="139">
        <v>0</v>
      </c>
      <c r="BZ14" s="139">
        <f t="shared" si="30"/>
        <v>108474</v>
      </c>
      <c r="CA14" s="139">
        <v>2129</v>
      </c>
      <c r="CB14" s="139">
        <v>106345</v>
      </c>
      <c r="CC14" s="139">
        <v>0</v>
      </c>
      <c r="CD14" s="139">
        <v>0</v>
      </c>
      <c r="CE14" s="139">
        <v>108281</v>
      </c>
      <c r="CF14" s="139">
        <v>0</v>
      </c>
      <c r="CG14" s="139">
        <v>0</v>
      </c>
      <c r="CH14" s="139">
        <f t="shared" si="31"/>
        <v>235849</v>
      </c>
      <c r="CI14" s="139">
        <f t="shared" si="32"/>
        <v>203736</v>
      </c>
      <c r="CJ14" s="139">
        <f t="shared" si="32"/>
        <v>203736</v>
      </c>
      <c r="CK14" s="139">
        <f t="shared" si="32"/>
        <v>0</v>
      </c>
      <c r="CL14" s="139">
        <f t="shared" si="32"/>
        <v>192590</v>
      </c>
      <c r="CM14" s="139">
        <f t="shared" si="32"/>
        <v>8159</v>
      </c>
      <c r="CN14" s="139">
        <f t="shared" si="32"/>
        <v>2987</v>
      </c>
      <c r="CO14" s="139">
        <f t="shared" si="32"/>
        <v>0</v>
      </c>
      <c r="CP14" s="139">
        <f t="shared" si="32"/>
        <v>0</v>
      </c>
      <c r="CQ14" s="139">
        <f t="shared" si="32"/>
        <v>2114170</v>
      </c>
      <c r="CR14" s="139">
        <f t="shared" si="32"/>
        <v>658255</v>
      </c>
      <c r="CS14" s="139">
        <f t="shared" si="32"/>
        <v>269658</v>
      </c>
      <c r="CT14" s="139">
        <f t="shared" si="32"/>
        <v>124770</v>
      </c>
      <c r="CU14" s="139">
        <f t="shared" si="32"/>
        <v>232639</v>
      </c>
      <c r="CV14" s="139">
        <f t="shared" si="32"/>
        <v>31188</v>
      </c>
      <c r="CW14" s="139">
        <f t="shared" si="32"/>
        <v>272244</v>
      </c>
      <c r="CX14" s="139">
        <f t="shared" si="32"/>
        <v>17045</v>
      </c>
      <c r="CY14" s="139">
        <f t="shared" si="33"/>
        <v>238738</v>
      </c>
      <c r="CZ14" s="139">
        <f t="shared" si="34"/>
        <v>16461</v>
      </c>
      <c r="DA14" s="139">
        <f t="shared" si="35"/>
        <v>564</v>
      </c>
      <c r="DB14" s="139">
        <f t="shared" si="36"/>
        <v>1183107</v>
      </c>
      <c r="DC14" s="139">
        <f t="shared" si="37"/>
        <v>556183</v>
      </c>
      <c r="DD14" s="139">
        <f t="shared" si="38"/>
        <v>529420</v>
      </c>
      <c r="DE14" s="139">
        <f t="shared" si="39"/>
        <v>15896</v>
      </c>
      <c r="DF14" s="139">
        <f t="shared" si="40"/>
        <v>81608</v>
      </c>
      <c r="DG14" s="139">
        <f t="shared" si="41"/>
        <v>319966</v>
      </c>
      <c r="DH14" s="139">
        <f t="shared" si="42"/>
        <v>0</v>
      </c>
      <c r="DI14" s="139">
        <f t="shared" si="43"/>
        <v>219541</v>
      </c>
      <c r="DJ14" s="139">
        <f t="shared" si="44"/>
        <v>2537447</v>
      </c>
    </row>
    <row r="15" spans="1:114" s="123" customFormat="1" ht="12" customHeight="1">
      <c r="A15" s="124" t="s">
        <v>207</v>
      </c>
      <c r="B15" s="125" t="s">
        <v>223</v>
      </c>
      <c r="C15" s="124" t="s">
        <v>224</v>
      </c>
      <c r="D15" s="139">
        <f t="shared" si="6"/>
        <v>774260</v>
      </c>
      <c r="E15" s="139">
        <f t="shared" si="7"/>
        <v>57225</v>
      </c>
      <c r="F15" s="139">
        <v>0</v>
      </c>
      <c r="G15" s="139">
        <v>0</v>
      </c>
      <c r="H15" s="139">
        <v>0</v>
      </c>
      <c r="I15" s="139">
        <v>868</v>
      </c>
      <c r="J15" s="140" t="s">
        <v>199</v>
      </c>
      <c r="K15" s="139">
        <v>56357</v>
      </c>
      <c r="L15" s="139">
        <v>717035</v>
      </c>
      <c r="M15" s="139">
        <f t="shared" si="8"/>
        <v>82600</v>
      </c>
      <c r="N15" s="139">
        <f t="shared" si="9"/>
        <v>6473</v>
      </c>
      <c r="O15" s="139">
        <v>4369</v>
      </c>
      <c r="P15" s="139">
        <v>2104</v>
      </c>
      <c r="Q15" s="139">
        <v>0</v>
      </c>
      <c r="R15" s="139">
        <v>0</v>
      </c>
      <c r="S15" s="140" t="s">
        <v>199</v>
      </c>
      <c r="T15" s="139">
        <v>0</v>
      </c>
      <c r="U15" s="139">
        <v>76127</v>
      </c>
      <c r="V15" s="139">
        <f t="shared" si="10"/>
        <v>856860</v>
      </c>
      <c r="W15" s="139">
        <f t="shared" si="11"/>
        <v>63698</v>
      </c>
      <c r="X15" s="139">
        <f t="shared" si="12"/>
        <v>4369</v>
      </c>
      <c r="Y15" s="139">
        <f t="shared" si="13"/>
        <v>2104</v>
      </c>
      <c r="Z15" s="139">
        <f t="shared" si="14"/>
        <v>0</v>
      </c>
      <c r="AA15" s="139">
        <f t="shared" si="15"/>
        <v>868</v>
      </c>
      <c r="AB15" s="140" t="s">
        <v>199</v>
      </c>
      <c r="AC15" s="139">
        <f t="shared" si="16"/>
        <v>56357</v>
      </c>
      <c r="AD15" s="139">
        <f t="shared" si="17"/>
        <v>793162</v>
      </c>
      <c r="AE15" s="139">
        <f t="shared" si="18"/>
        <v>105</v>
      </c>
      <c r="AF15" s="139">
        <f t="shared" si="19"/>
        <v>105</v>
      </c>
      <c r="AG15" s="139">
        <v>0</v>
      </c>
      <c r="AH15" s="139">
        <v>0</v>
      </c>
      <c r="AI15" s="139">
        <v>0</v>
      </c>
      <c r="AJ15" s="139">
        <v>105</v>
      </c>
      <c r="AK15" s="139">
        <v>0</v>
      </c>
      <c r="AL15" s="139">
        <v>2344</v>
      </c>
      <c r="AM15" s="139">
        <f t="shared" si="20"/>
        <v>304080</v>
      </c>
      <c r="AN15" s="139">
        <f t="shared" si="21"/>
        <v>86694</v>
      </c>
      <c r="AO15" s="139">
        <v>81375</v>
      </c>
      <c r="AP15" s="139">
        <v>5319</v>
      </c>
      <c r="AQ15" s="139">
        <v>0</v>
      </c>
      <c r="AR15" s="139">
        <v>0</v>
      </c>
      <c r="AS15" s="139">
        <f t="shared" si="22"/>
        <v>0</v>
      </c>
      <c r="AT15" s="139">
        <v>0</v>
      </c>
      <c r="AU15" s="139">
        <v>0</v>
      </c>
      <c r="AV15" s="139">
        <v>0</v>
      </c>
      <c r="AW15" s="139">
        <v>0</v>
      </c>
      <c r="AX15" s="139">
        <f t="shared" si="23"/>
        <v>217386</v>
      </c>
      <c r="AY15" s="139">
        <v>170266</v>
      </c>
      <c r="AZ15" s="139">
        <v>0</v>
      </c>
      <c r="BA15" s="139">
        <v>0</v>
      </c>
      <c r="BB15" s="139">
        <v>47120</v>
      </c>
      <c r="BC15" s="139">
        <v>458016</v>
      </c>
      <c r="BD15" s="139">
        <v>0</v>
      </c>
      <c r="BE15" s="139">
        <v>9715</v>
      </c>
      <c r="BF15" s="139">
        <f t="shared" si="24"/>
        <v>313900</v>
      </c>
      <c r="BG15" s="139">
        <f t="shared" si="25"/>
        <v>2809</v>
      </c>
      <c r="BH15" s="139">
        <f t="shared" si="26"/>
        <v>2809</v>
      </c>
      <c r="BI15" s="139">
        <v>0</v>
      </c>
      <c r="BJ15" s="139">
        <v>0</v>
      </c>
      <c r="BK15" s="139">
        <v>0</v>
      </c>
      <c r="BL15" s="139">
        <v>2809</v>
      </c>
      <c r="BM15" s="139">
        <v>0</v>
      </c>
      <c r="BN15" s="139">
        <v>0</v>
      </c>
      <c r="BO15" s="139">
        <f t="shared" si="27"/>
        <v>46685</v>
      </c>
      <c r="BP15" s="139">
        <f t="shared" si="28"/>
        <v>36500</v>
      </c>
      <c r="BQ15" s="139">
        <v>36500</v>
      </c>
      <c r="BR15" s="139">
        <v>0</v>
      </c>
      <c r="BS15" s="139">
        <v>0</v>
      </c>
      <c r="BT15" s="139">
        <v>0</v>
      </c>
      <c r="BU15" s="139">
        <f t="shared" si="29"/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f t="shared" si="30"/>
        <v>10185</v>
      </c>
      <c r="CA15" s="139">
        <v>0</v>
      </c>
      <c r="CB15" s="139">
        <v>0</v>
      </c>
      <c r="CC15" s="139">
        <v>601</v>
      </c>
      <c r="CD15" s="139">
        <v>9584</v>
      </c>
      <c r="CE15" s="139">
        <v>0</v>
      </c>
      <c r="CF15" s="139">
        <v>0</v>
      </c>
      <c r="CG15" s="139">
        <v>33106</v>
      </c>
      <c r="CH15" s="139">
        <f t="shared" si="31"/>
        <v>82600</v>
      </c>
      <c r="CI15" s="139">
        <f t="shared" si="32"/>
        <v>2914</v>
      </c>
      <c r="CJ15" s="139">
        <f t="shared" si="32"/>
        <v>2914</v>
      </c>
      <c r="CK15" s="139">
        <f t="shared" si="32"/>
        <v>0</v>
      </c>
      <c r="CL15" s="139">
        <f t="shared" si="32"/>
        <v>0</v>
      </c>
      <c r="CM15" s="139">
        <f t="shared" si="32"/>
        <v>0</v>
      </c>
      <c r="CN15" s="139">
        <f t="shared" si="32"/>
        <v>2914</v>
      </c>
      <c r="CO15" s="139">
        <f t="shared" si="32"/>
        <v>0</v>
      </c>
      <c r="CP15" s="139">
        <f t="shared" si="32"/>
        <v>2344</v>
      </c>
      <c r="CQ15" s="139">
        <f t="shared" si="32"/>
        <v>350765</v>
      </c>
      <c r="CR15" s="139">
        <f t="shared" si="32"/>
        <v>123194</v>
      </c>
      <c r="CS15" s="139">
        <f t="shared" si="32"/>
        <v>117875</v>
      </c>
      <c r="CT15" s="139">
        <f t="shared" si="32"/>
        <v>5319</v>
      </c>
      <c r="CU15" s="139">
        <f t="shared" si="32"/>
        <v>0</v>
      </c>
      <c r="CV15" s="139">
        <f t="shared" si="32"/>
        <v>0</v>
      </c>
      <c r="CW15" s="139">
        <f t="shared" si="32"/>
        <v>0</v>
      </c>
      <c r="CX15" s="139">
        <f t="shared" si="32"/>
        <v>0</v>
      </c>
      <c r="CY15" s="139">
        <f t="shared" si="33"/>
        <v>0</v>
      </c>
      <c r="CZ15" s="139">
        <f t="shared" si="34"/>
        <v>0</v>
      </c>
      <c r="DA15" s="139">
        <f t="shared" si="35"/>
        <v>0</v>
      </c>
      <c r="DB15" s="139">
        <f t="shared" si="36"/>
        <v>227571</v>
      </c>
      <c r="DC15" s="139">
        <f t="shared" si="37"/>
        <v>170266</v>
      </c>
      <c r="DD15" s="139">
        <f t="shared" si="38"/>
        <v>0</v>
      </c>
      <c r="DE15" s="139">
        <f t="shared" si="39"/>
        <v>601</v>
      </c>
      <c r="DF15" s="139">
        <f t="shared" si="40"/>
        <v>56704</v>
      </c>
      <c r="DG15" s="139">
        <f t="shared" si="41"/>
        <v>458016</v>
      </c>
      <c r="DH15" s="139">
        <f t="shared" si="42"/>
        <v>0</v>
      </c>
      <c r="DI15" s="139">
        <f t="shared" si="43"/>
        <v>42821</v>
      </c>
      <c r="DJ15" s="139">
        <f t="shared" si="44"/>
        <v>396500</v>
      </c>
    </row>
    <row r="16" spans="1:114" s="123" customFormat="1" ht="12" customHeight="1">
      <c r="A16" s="124" t="s">
        <v>207</v>
      </c>
      <c r="B16" s="125" t="s">
        <v>225</v>
      </c>
      <c r="C16" s="124" t="s">
        <v>226</v>
      </c>
      <c r="D16" s="139">
        <f t="shared" si="6"/>
        <v>578317</v>
      </c>
      <c r="E16" s="139">
        <f t="shared" si="7"/>
        <v>156884</v>
      </c>
      <c r="F16" s="139">
        <v>0</v>
      </c>
      <c r="G16" s="139">
        <v>0</v>
      </c>
      <c r="H16" s="139">
        <v>123900</v>
      </c>
      <c r="I16" s="139">
        <v>24029</v>
      </c>
      <c r="J16" s="140" t="s">
        <v>199</v>
      </c>
      <c r="K16" s="139">
        <v>8955</v>
      </c>
      <c r="L16" s="139">
        <v>421433</v>
      </c>
      <c r="M16" s="139">
        <f t="shared" si="8"/>
        <v>150278</v>
      </c>
      <c r="N16" s="139">
        <f t="shared" si="9"/>
        <v>0</v>
      </c>
      <c r="O16" s="139">
        <v>0</v>
      </c>
      <c r="P16" s="139">
        <v>0</v>
      </c>
      <c r="Q16" s="139">
        <v>0</v>
      </c>
      <c r="R16" s="139">
        <v>0</v>
      </c>
      <c r="S16" s="140" t="s">
        <v>199</v>
      </c>
      <c r="T16" s="139">
        <v>0</v>
      </c>
      <c r="U16" s="139">
        <v>150278</v>
      </c>
      <c r="V16" s="139">
        <f t="shared" si="10"/>
        <v>728595</v>
      </c>
      <c r="W16" s="139">
        <f t="shared" si="11"/>
        <v>156884</v>
      </c>
      <c r="X16" s="139">
        <f t="shared" si="12"/>
        <v>0</v>
      </c>
      <c r="Y16" s="139">
        <f t="shared" si="13"/>
        <v>0</v>
      </c>
      <c r="Z16" s="139">
        <f t="shared" si="14"/>
        <v>123900</v>
      </c>
      <c r="AA16" s="139">
        <f t="shared" si="15"/>
        <v>24029</v>
      </c>
      <c r="AB16" s="140" t="s">
        <v>199</v>
      </c>
      <c r="AC16" s="139">
        <f t="shared" si="16"/>
        <v>8955</v>
      </c>
      <c r="AD16" s="139">
        <f t="shared" si="17"/>
        <v>571711</v>
      </c>
      <c r="AE16" s="139">
        <f t="shared" si="18"/>
        <v>0</v>
      </c>
      <c r="AF16" s="139">
        <f t="shared" si="19"/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144689</v>
      </c>
      <c r="AM16" s="139">
        <f t="shared" si="20"/>
        <v>433628</v>
      </c>
      <c r="AN16" s="139">
        <f t="shared" si="21"/>
        <v>116991</v>
      </c>
      <c r="AO16" s="139">
        <v>34127</v>
      </c>
      <c r="AP16" s="139">
        <v>6768</v>
      </c>
      <c r="AQ16" s="139">
        <v>76096</v>
      </c>
      <c r="AR16" s="139">
        <v>0</v>
      </c>
      <c r="AS16" s="139">
        <f t="shared" si="22"/>
        <v>80519</v>
      </c>
      <c r="AT16" s="139">
        <v>2308</v>
      </c>
      <c r="AU16" s="139">
        <v>75877</v>
      </c>
      <c r="AV16" s="139">
        <v>2334</v>
      </c>
      <c r="AW16" s="139">
        <v>0</v>
      </c>
      <c r="AX16" s="139">
        <f t="shared" si="23"/>
        <v>236118</v>
      </c>
      <c r="AY16" s="139">
        <v>170967</v>
      </c>
      <c r="AZ16" s="139">
        <v>64166</v>
      </c>
      <c r="BA16" s="139">
        <v>985</v>
      </c>
      <c r="BB16" s="139">
        <v>0</v>
      </c>
      <c r="BC16" s="139">
        <v>0</v>
      </c>
      <c r="BD16" s="139">
        <v>0</v>
      </c>
      <c r="BE16" s="139">
        <v>0</v>
      </c>
      <c r="BF16" s="139">
        <f t="shared" si="24"/>
        <v>433628</v>
      </c>
      <c r="BG16" s="139">
        <f t="shared" si="25"/>
        <v>0</v>
      </c>
      <c r="BH16" s="139">
        <f t="shared" si="26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f t="shared" si="27"/>
        <v>50252</v>
      </c>
      <c r="BP16" s="139">
        <f t="shared" si="28"/>
        <v>17668</v>
      </c>
      <c r="BQ16" s="139">
        <v>17668</v>
      </c>
      <c r="BR16" s="139">
        <v>0</v>
      </c>
      <c r="BS16" s="139">
        <v>0</v>
      </c>
      <c r="BT16" s="139">
        <v>0</v>
      </c>
      <c r="BU16" s="139">
        <f t="shared" si="29"/>
        <v>18499</v>
      </c>
      <c r="BV16" s="139">
        <v>0</v>
      </c>
      <c r="BW16" s="139">
        <v>18499</v>
      </c>
      <c r="BX16" s="139">
        <v>0</v>
      </c>
      <c r="BY16" s="139">
        <v>0</v>
      </c>
      <c r="BZ16" s="139">
        <f t="shared" si="30"/>
        <v>14085</v>
      </c>
      <c r="CA16" s="139">
        <v>4711</v>
      </c>
      <c r="CB16" s="139">
        <v>9374</v>
      </c>
      <c r="CC16" s="139">
        <v>0</v>
      </c>
      <c r="CD16" s="139">
        <v>0</v>
      </c>
      <c r="CE16" s="139">
        <v>100026</v>
      </c>
      <c r="CF16" s="139">
        <v>0</v>
      </c>
      <c r="CG16" s="139">
        <v>0</v>
      </c>
      <c r="CH16" s="139">
        <f t="shared" si="31"/>
        <v>50252</v>
      </c>
      <c r="CI16" s="139">
        <f t="shared" si="32"/>
        <v>0</v>
      </c>
      <c r="CJ16" s="139">
        <f t="shared" si="32"/>
        <v>0</v>
      </c>
      <c r="CK16" s="139">
        <f t="shared" si="32"/>
        <v>0</v>
      </c>
      <c r="CL16" s="139">
        <f t="shared" si="32"/>
        <v>0</v>
      </c>
      <c r="CM16" s="139">
        <f t="shared" si="32"/>
        <v>0</v>
      </c>
      <c r="CN16" s="139">
        <f t="shared" si="32"/>
        <v>0</v>
      </c>
      <c r="CO16" s="139">
        <f t="shared" si="32"/>
        <v>0</v>
      </c>
      <c r="CP16" s="139">
        <f t="shared" si="32"/>
        <v>144689</v>
      </c>
      <c r="CQ16" s="139">
        <f t="shared" si="32"/>
        <v>483880</v>
      </c>
      <c r="CR16" s="139">
        <f t="shared" si="32"/>
        <v>134659</v>
      </c>
      <c r="CS16" s="139">
        <f t="shared" si="32"/>
        <v>51795</v>
      </c>
      <c r="CT16" s="139">
        <f t="shared" si="32"/>
        <v>6768</v>
      </c>
      <c r="CU16" s="139">
        <f t="shared" si="32"/>
        <v>76096</v>
      </c>
      <c r="CV16" s="139">
        <f t="shared" si="32"/>
        <v>0</v>
      </c>
      <c r="CW16" s="139">
        <f t="shared" si="32"/>
        <v>99018</v>
      </c>
      <c r="CX16" s="139">
        <f t="shared" si="32"/>
        <v>2308</v>
      </c>
      <c r="CY16" s="139">
        <f t="shared" si="33"/>
        <v>94376</v>
      </c>
      <c r="CZ16" s="139">
        <f t="shared" si="34"/>
        <v>2334</v>
      </c>
      <c r="DA16" s="139">
        <f t="shared" si="35"/>
        <v>0</v>
      </c>
      <c r="DB16" s="139">
        <f t="shared" si="36"/>
        <v>250203</v>
      </c>
      <c r="DC16" s="139">
        <f t="shared" si="37"/>
        <v>175678</v>
      </c>
      <c r="DD16" s="139">
        <f t="shared" si="38"/>
        <v>73540</v>
      </c>
      <c r="DE16" s="139">
        <f t="shared" si="39"/>
        <v>985</v>
      </c>
      <c r="DF16" s="139">
        <f t="shared" si="40"/>
        <v>0</v>
      </c>
      <c r="DG16" s="139">
        <f t="shared" si="41"/>
        <v>100026</v>
      </c>
      <c r="DH16" s="139">
        <f t="shared" si="42"/>
        <v>0</v>
      </c>
      <c r="DI16" s="139">
        <f t="shared" si="43"/>
        <v>0</v>
      </c>
      <c r="DJ16" s="139">
        <f t="shared" si="44"/>
        <v>483880</v>
      </c>
    </row>
    <row r="17" spans="1:114" s="123" customFormat="1" ht="12" customHeight="1">
      <c r="A17" s="124" t="s">
        <v>207</v>
      </c>
      <c r="B17" s="125" t="s">
        <v>227</v>
      </c>
      <c r="C17" s="124" t="s">
        <v>228</v>
      </c>
      <c r="D17" s="139">
        <f t="shared" si="6"/>
        <v>389162</v>
      </c>
      <c r="E17" s="139">
        <f t="shared" si="7"/>
        <v>86856</v>
      </c>
      <c r="F17" s="139">
        <v>0</v>
      </c>
      <c r="G17" s="139">
        <v>0</v>
      </c>
      <c r="H17" s="139">
        <v>36700</v>
      </c>
      <c r="I17" s="139">
        <v>49063</v>
      </c>
      <c r="J17" s="140" t="s">
        <v>199</v>
      </c>
      <c r="K17" s="139">
        <v>1093</v>
      </c>
      <c r="L17" s="139">
        <v>302306</v>
      </c>
      <c r="M17" s="139">
        <f t="shared" si="8"/>
        <v>78371</v>
      </c>
      <c r="N17" s="139">
        <f t="shared" si="9"/>
        <v>0</v>
      </c>
      <c r="O17" s="139">
        <v>0</v>
      </c>
      <c r="P17" s="139">
        <v>0</v>
      </c>
      <c r="Q17" s="139">
        <v>0</v>
      </c>
      <c r="R17" s="139">
        <v>0</v>
      </c>
      <c r="S17" s="140" t="s">
        <v>199</v>
      </c>
      <c r="T17" s="139">
        <v>0</v>
      </c>
      <c r="U17" s="139">
        <v>78371</v>
      </c>
      <c r="V17" s="139">
        <f t="shared" si="10"/>
        <v>467533</v>
      </c>
      <c r="W17" s="139">
        <f t="shared" si="11"/>
        <v>86856</v>
      </c>
      <c r="X17" s="139">
        <f t="shared" si="12"/>
        <v>0</v>
      </c>
      <c r="Y17" s="139">
        <f t="shared" si="13"/>
        <v>0</v>
      </c>
      <c r="Z17" s="139">
        <f t="shared" si="14"/>
        <v>36700</v>
      </c>
      <c r="AA17" s="139">
        <f t="shared" si="15"/>
        <v>49063</v>
      </c>
      <c r="AB17" s="140" t="s">
        <v>199</v>
      </c>
      <c r="AC17" s="139">
        <f t="shared" si="16"/>
        <v>1093</v>
      </c>
      <c r="AD17" s="139">
        <f t="shared" si="17"/>
        <v>380677</v>
      </c>
      <c r="AE17" s="139">
        <f t="shared" si="18"/>
        <v>49041</v>
      </c>
      <c r="AF17" s="139">
        <f t="shared" si="19"/>
        <v>49041</v>
      </c>
      <c r="AG17" s="139">
        <v>0</v>
      </c>
      <c r="AH17" s="139">
        <v>0</v>
      </c>
      <c r="AI17" s="139">
        <v>49041</v>
      </c>
      <c r="AJ17" s="139">
        <v>0</v>
      </c>
      <c r="AK17" s="139">
        <v>0</v>
      </c>
      <c r="AL17" s="139">
        <v>0</v>
      </c>
      <c r="AM17" s="139">
        <f t="shared" si="20"/>
        <v>188560</v>
      </c>
      <c r="AN17" s="139">
        <f t="shared" si="21"/>
        <v>99694</v>
      </c>
      <c r="AO17" s="139">
        <v>7385</v>
      </c>
      <c r="AP17" s="139">
        <v>51693</v>
      </c>
      <c r="AQ17" s="139">
        <v>18462</v>
      </c>
      <c r="AR17" s="139">
        <v>22154</v>
      </c>
      <c r="AS17" s="139">
        <f t="shared" si="22"/>
        <v>20289</v>
      </c>
      <c r="AT17" s="139">
        <v>14547</v>
      </c>
      <c r="AU17" s="139">
        <v>0</v>
      </c>
      <c r="AV17" s="139">
        <v>5742</v>
      </c>
      <c r="AW17" s="139">
        <v>6832</v>
      </c>
      <c r="AX17" s="139">
        <f t="shared" si="23"/>
        <v>61745</v>
      </c>
      <c r="AY17" s="139">
        <v>49048</v>
      </c>
      <c r="AZ17" s="139">
        <v>1632</v>
      </c>
      <c r="BA17" s="139">
        <v>2525</v>
      </c>
      <c r="BB17" s="139">
        <v>8540</v>
      </c>
      <c r="BC17" s="139">
        <v>148388</v>
      </c>
      <c r="BD17" s="139">
        <v>0</v>
      </c>
      <c r="BE17" s="139">
        <v>3173</v>
      </c>
      <c r="BF17" s="139">
        <f t="shared" si="24"/>
        <v>240774</v>
      </c>
      <c r="BG17" s="139">
        <f t="shared" si="25"/>
        <v>0</v>
      </c>
      <c r="BH17" s="139">
        <f t="shared" si="26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39">
        <v>0</v>
      </c>
      <c r="BO17" s="139">
        <f t="shared" si="27"/>
        <v>2801</v>
      </c>
      <c r="BP17" s="139">
        <f t="shared" si="28"/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f t="shared" si="29"/>
        <v>39</v>
      </c>
      <c r="BV17" s="139">
        <v>39</v>
      </c>
      <c r="BW17" s="139">
        <v>0</v>
      </c>
      <c r="BX17" s="139">
        <v>0</v>
      </c>
      <c r="BY17" s="139">
        <v>0</v>
      </c>
      <c r="BZ17" s="139">
        <f t="shared" si="30"/>
        <v>2762</v>
      </c>
      <c r="CA17" s="139">
        <v>2762</v>
      </c>
      <c r="CB17" s="139">
        <v>0</v>
      </c>
      <c r="CC17" s="139">
        <v>0</v>
      </c>
      <c r="CD17" s="139">
        <v>0</v>
      </c>
      <c r="CE17" s="139">
        <v>75570</v>
      </c>
      <c r="CF17" s="139">
        <v>0</v>
      </c>
      <c r="CG17" s="139">
        <v>0</v>
      </c>
      <c r="CH17" s="139">
        <f t="shared" si="31"/>
        <v>2801</v>
      </c>
      <c r="CI17" s="139">
        <f t="shared" si="32"/>
        <v>49041</v>
      </c>
      <c r="CJ17" s="139">
        <f t="shared" si="32"/>
        <v>49041</v>
      </c>
      <c r="CK17" s="139">
        <f t="shared" si="32"/>
        <v>0</v>
      </c>
      <c r="CL17" s="139">
        <f t="shared" si="32"/>
        <v>0</v>
      </c>
      <c r="CM17" s="139">
        <f t="shared" si="32"/>
        <v>49041</v>
      </c>
      <c r="CN17" s="139">
        <f t="shared" si="32"/>
        <v>0</v>
      </c>
      <c r="CO17" s="139">
        <f t="shared" si="32"/>
        <v>0</v>
      </c>
      <c r="CP17" s="139">
        <f t="shared" si="32"/>
        <v>0</v>
      </c>
      <c r="CQ17" s="139">
        <f t="shared" si="32"/>
        <v>191361</v>
      </c>
      <c r="CR17" s="139">
        <f t="shared" si="32"/>
        <v>99694</v>
      </c>
      <c r="CS17" s="139">
        <f t="shared" si="32"/>
        <v>7385</v>
      </c>
      <c r="CT17" s="139">
        <f t="shared" si="32"/>
        <v>51693</v>
      </c>
      <c r="CU17" s="139">
        <f t="shared" si="32"/>
        <v>18462</v>
      </c>
      <c r="CV17" s="139">
        <f t="shared" si="32"/>
        <v>22154</v>
      </c>
      <c r="CW17" s="139">
        <f t="shared" si="32"/>
        <v>20328</v>
      </c>
      <c r="CX17" s="139">
        <f t="shared" si="32"/>
        <v>14586</v>
      </c>
      <c r="CY17" s="139">
        <f t="shared" si="33"/>
        <v>0</v>
      </c>
      <c r="CZ17" s="139">
        <f t="shared" si="34"/>
        <v>5742</v>
      </c>
      <c r="DA17" s="139">
        <f t="shared" si="35"/>
        <v>6832</v>
      </c>
      <c r="DB17" s="139">
        <f t="shared" si="36"/>
        <v>64507</v>
      </c>
      <c r="DC17" s="139">
        <f t="shared" si="37"/>
        <v>51810</v>
      </c>
      <c r="DD17" s="139">
        <f t="shared" si="38"/>
        <v>1632</v>
      </c>
      <c r="DE17" s="139">
        <f t="shared" si="39"/>
        <v>2525</v>
      </c>
      <c r="DF17" s="139">
        <f t="shared" si="40"/>
        <v>8540</v>
      </c>
      <c r="DG17" s="139">
        <f t="shared" si="41"/>
        <v>223958</v>
      </c>
      <c r="DH17" s="139">
        <f t="shared" si="42"/>
        <v>0</v>
      </c>
      <c r="DI17" s="139">
        <f t="shared" si="43"/>
        <v>3173</v>
      </c>
      <c r="DJ17" s="139">
        <f t="shared" si="44"/>
        <v>243575</v>
      </c>
    </row>
    <row r="18" spans="1:114" s="123" customFormat="1" ht="12" customHeight="1">
      <c r="A18" s="124" t="s">
        <v>207</v>
      </c>
      <c r="B18" s="125" t="s">
        <v>229</v>
      </c>
      <c r="C18" s="124" t="s">
        <v>230</v>
      </c>
      <c r="D18" s="139">
        <f t="shared" si="6"/>
        <v>304507</v>
      </c>
      <c r="E18" s="139">
        <f t="shared" si="7"/>
        <v>40964</v>
      </c>
      <c r="F18" s="139">
        <v>0</v>
      </c>
      <c r="G18" s="139">
        <v>0</v>
      </c>
      <c r="H18" s="139">
        <v>0</v>
      </c>
      <c r="I18" s="139">
        <v>40044</v>
      </c>
      <c r="J18" s="140" t="s">
        <v>199</v>
      </c>
      <c r="K18" s="139">
        <v>920</v>
      </c>
      <c r="L18" s="139">
        <v>263543</v>
      </c>
      <c r="M18" s="139">
        <f t="shared" si="8"/>
        <v>107576</v>
      </c>
      <c r="N18" s="139">
        <f t="shared" si="9"/>
        <v>0</v>
      </c>
      <c r="O18" s="139">
        <v>0</v>
      </c>
      <c r="P18" s="139">
        <v>0</v>
      </c>
      <c r="Q18" s="139">
        <v>0</v>
      </c>
      <c r="R18" s="139">
        <v>0</v>
      </c>
      <c r="S18" s="140" t="s">
        <v>199</v>
      </c>
      <c r="T18" s="139">
        <v>0</v>
      </c>
      <c r="U18" s="139">
        <v>107576</v>
      </c>
      <c r="V18" s="139">
        <f t="shared" si="10"/>
        <v>412083</v>
      </c>
      <c r="W18" s="139">
        <f t="shared" si="11"/>
        <v>40964</v>
      </c>
      <c r="X18" s="139">
        <f t="shared" si="12"/>
        <v>0</v>
      </c>
      <c r="Y18" s="139">
        <f t="shared" si="13"/>
        <v>0</v>
      </c>
      <c r="Z18" s="139">
        <f t="shared" si="14"/>
        <v>0</v>
      </c>
      <c r="AA18" s="139">
        <f t="shared" si="15"/>
        <v>40044</v>
      </c>
      <c r="AB18" s="140" t="s">
        <v>199</v>
      </c>
      <c r="AC18" s="139">
        <f t="shared" si="16"/>
        <v>920</v>
      </c>
      <c r="AD18" s="139">
        <f t="shared" si="17"/>
        <v>371119</v>
      </c>
      <c r="AE18" s="139">
        <f t="shared" si="18"/>
        <v>0</v>
      </c>
      <c r="AF18" s="139">
        <f t="shared" si="19"/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f t="shared" si="20"/>
        <v>304507</v>
      </c>
      <c r="AN18" s="139">
        <f t="shared" si="21"/>
        <v>44301</v>
      </c>
      <c r="AO18" s="139">
        <v>25942</v>
      </c>
      <c r="AP18" s="139">
        <v>0</v>
      </c>
      <c r="AQ18" s="139">
        <v>18359</v>
      </c>
      <c r="AR18" s="139">
        <v>0</v>
      </c>
      <c r="AS18" s="139">
        <f t="shared" si="22"/>
        <v>85573</v>
      </c>
      <c r="AT18" s="139">
        <v>16326</v>
      </c>
      <c r="AU18" s="139">
        <v>69247</v>
      </c>
      <c r="AV18" s="139">
        <v>0</v>
      </c>
      <c r="AW18" s="139">
        <v>0</v>
      </c>
      <c r="AX18" s="139">
        <f t="shared" si="23"/>
        <v>174381</v>
      </c>
      <c r="AY18" s="139">
        <v>88492</v>
      </c>
      <c r="AZ18" s="139">
        <v>77360</v>
      </c>
      <c r="BA18" s="139">
        <v>6678</v>
      </c>
      <c r="BB18" s="139">
        <v>1851</v>
      </c>
      <c r="BC18" s="139">
        <v>0</v>
      </c>
      <c r="BD18" s="139">
        <v>252</v>
      </c>
      <c r="BE18" s="139"/>
      <c r="BF18" s="139">
        <f t="shared" si="24"/>
        <v>304507</v>
      </c>
      <c r="BG18" s="139">
        <f t="shared" si="25"/>
        <v>0</v>
      </c>
      <c r="BH18" s="139">
        <f t="shared" si="26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f t="shared" si="27"/>
        <v>107576</v>
      </c>
      <c r="BP18" s="139">
        <f t="shared" si="28"/>
        <v>48608</v>
      </c>
      <c r="BQ18" s="139">
        <v>24675</v>
      </c>
      <c r="BR18" s="139">
        <v>0</v>
      </c>
      <c r="BS18" s="139">
        <v>23933</v>
      </c>
      <c r="BT18" s="139">
        <v>0</v>
      </c>
      <c r="BU18" s="139">
        <f t="shared" si="29"/>
        <v>45659</v>
      </c>
      <c r="BV18" s="139">
        <v>616</v>
      </c>
      <c r="BW18" s="139">
        <v>45043</v>
      </c>
      <c r="BX18" s="139">
        <v>0</v>
      </c>
      <c r="BY18" s="139">
        <v>0</v>
      </c>
      <c r="BZ18" s="139">
        <f t="shared" si="30"/>
        <v>13309</v>
      </c>
      <c r="CA18" s="139">
        <v>0</v>
      </c>
      <c r="CB18" s="139">
        <v>13022</v>
      </c>
      <c r="CC18" s="139">
        <v>53</v>
      </c>
      <c r="CD18" s="139">
        <v>234</v>
      </c>
      <c r="CE18" s="139">
        <v>0</v>
      </c>
      <c r="CF18" s="139">
        <v>0</v>
      </c>
      <c r="CG18" s="139">
        <v>0</v>
      </c>
      <c r="CH18" s="139">
        <f t="shared" si="31"/>
        <v>107576</v>
      </c>
      <c r="CI18" s="139">
        <f t="shared" si="32"/>
        <v>0</v>
      </c>
      <c r="CJ18" s="139">
        <f t="shared" si="32"/>
        <v>0</v>
      </c>
      <c r="CK18" s="139">
        <f t="shared" si="32"/>
        <v>0</v>
      </c>
      <c r="CL18" s="139">
        <f t="shared" si="32"/>
        <v>0</v>
      </c>
      <c r="CM18" s="139">
        <f t="shared" si="32"/>
        <v>0</v>
      </c>
      <c r="CN18" s="139">
        <f t="shared" si="32"/>
        <v>0</v>
      </c>
      <c r="CO18" s="139">
        <f t="shared" si="32"/>
        <v>0</v>
      </c>
      <c r="CP18" s="139">
        <f t="shared" si="32"/>
        <v>0</v>
      </c>
      <c r="CQ18" s="139">
        <f t="shared" si="32"/>
        <v>412083</v>
      </c>
      <c r="CR18" s="139">
        <f t="shared" si="32"/>
        <v>92909</v>
      </c>
      <c r="CS18" s="139">
        <f t="shared" si="32"/>
        <v>50617</v>
      </c>
      <c r="CT18" s="139">
        <f t="shared" si="32"/>
        <v>0</v>
      </c>
      <c r="CU18" s="139">
        <f t="shared" si="32"/>
        <v>42292</v>
      </c>
      <c r="CV18" s="139">
        <f t="shared" si="32"/>
        <v>0</v>
      </c>
      <c r="CW18" s="139">
        <f t="shared" si="32"/>
        <v>131232</v>
      </c>
      <c r="CX18" s="139">
        <f t="shared" si="32"/>
        <v>16942</v>
      </c>
      <c r="CY18" s="139">
        <f t="shared" si="33"/>
        <v>114290</v>
      </c>
      <c r="CZ18" s="139">
        <f t="shared" si="34"/>
        <v>0</v>
      </c>
      <c r="DA18" s="139">
        <f t="shared" si="35"/>
        <v>0</v>
      </c>
      <c r="DB18" s="139">
        <f t="shared" si="36"/>
        <v>187690</v>
      </c>
      <c r="DC18" s="139">
        <f t="shared" si="37"/>
        <v>88492</v>
      </c>
      <c r="DD18" s="139">
        <f t="shared" si="38"/>
        <v>90382</v>
      </c>
      <c r="DE18" s="139">
        <f t="shared" si="39"/>
        <v>6731</v>
      </c>
      <c r="DF18" s="139">
        <f t="shared" si="40"/>
        <v>2085</v>
      </c>
      <c r="DG18" s="139">
        <f t="shared" si="41"/>
        <v>0</v>
      </c>
      <c r="DH18" s="139">
        <f t="shared" si="42"/>
        <v>252</v>
      </c>
      <c r="DI18" s="139">
        <f t="shared" si="43"/>
        <v>0</v>
      </c>
      <c r="DJ18" s="139">
        <f t="shared" si="44"/>
        <v>412083</v>
      </c>
    </row>
    <row r="19" spans="1:114" s="123" customFormat="1" ht="12" customHeight="1">
      <c r="A19" s="124" t="s">
        <v>207</v>
      </c>
      <c r="B19" s="125" t="s">
        <v>231</v>
      </c>
      <c r="C19" s="124" t="s">
        <v>232</v>
      </c>
      <c r="D19" s="139">
        <f t="shared" si="6"/>
        <v>2903784</v>
      </c>
      <c r="E19" s="139">
        <f t="shared" si="7"/>
        <v>777522</v>
      </c>
      <c r="F19" s="139">
        <v>0</v>
      </c>
      <c r="G19" s="139">
        <v>6721</v>
      </c>
      <c r="H19" s="139">
        <v>28400</v>
      </c>
      <c r="I19" s="139">
        <v>34873</v>
      </c>
      <c r="J19" s="140" t="s">
        <v>199</v>
      </c>
      <c r="K19" s="139">
        <v>707528</v>
      </c>
      <c r="L19" s="139">
        <v>2126262</v>
      </c>
      <c r="M19" s="139">
        <f t="shared" si="8"/>
        <v>394635</v>
      </c>
      <c r="N19" s="139">
        <f t="shared" si="9"/>
        <v>32396</v>
      </c>
      <c r="O19" s="139">
        <v>0</v>
      </c>
      <c r="P19" s="139">
        <v>0</v>
      </c>
      <c r="Q19" s="139">
        <v>0</v>
      </c>
      <c r="R19" s="139">
        <v>32396</v>
      </c>
      <c r="S19" s="140" t="s">
        <v>199</v>
      </c>
      <c r="T19" s="139">
        <v>0</v>
      </c>
      <c r="U19" s="139">
        <v>362239</v>
      </c>
      <c r="V19" s="139">
        <f t="shared" si="10"/>
        <v>3298419</v>
      </c>
      <c r="W19" s="139">
        <f t="shared" si="11"/>
        <v>809918</v>
      </c>
      <c r="X19" s="139">
        <f t="shared" si="12"/>
        <v>0</v>
      </c>
      <c r="Y19" s="139">
        <f t="shared" si="13"/>
        <v>6721</v>
      </c>
      <c r="Z19" s="139">
        <f t="shared" si="14"/>
        <v>28400</v>
      </c>
      <c r="AA19" s="139">
        <f t="shared" si="15"/>
        <v>67269</v>
      </c>
      <c r="AB19" s="140" t="s">
        <v>199</v>
      </c>
      <c r="AC19" s="139">
        <f t="shared" si="16"/>
        <v>707528</v>
      </c>
      <c r="AD19" s="139">
        <f t="shared" si="17"/>
        <v>2488501</v>
      </c>
      <c r="AE19" s="139">
        <f t="shared" si="18"/>
        <v>0</v>
      </c>
      <c r="AF19" s="139">
        <f t="shared" si="19"/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f t="shared" si="20"/>
        <v>1485647</v>
      </c>
      <c r="AN19" s="139">
        <f t="shared" si="21"/>
        <v>257368</v>
      </c>
      <c r="AO19" s="139">
        <v>97931</v>
      </c>
      <c r="AP19" s="139">
        <v>142259</v>
      </c>
      <c r="AQ19" s="139">
        <v>9496</v>
      </c>
      <c r="AR19" s="139">
        <v>7682</v>
      </c>
      <c r="AS19" s="139">
        <f t="shared" si="22"/>
        <v>173932</v>
      </c>
      <c r="AT19" s="139">
        <v>10304</v>
      </c>
      <c r="AU19" s="139">
        <v>102053</v>
      </c>
      <c r="AV19" s="139">
        <v>61575</v>
      </c>
      <c r="AW19" s="139">
        <v>0</v>
      </c>
      <c r="AX19" s="139">
        <f t="shared" si="23"/>
        <v>1054347</v>
      </c>
      <c r="AY19" s="139">
        <v>623218</v>
      </c>
      <c r="AZ19" s="139">
        <v>389537</v>
      </c>
      <c r="BA19" s="139">
        <v>41592</v>
      </c>
      <c r="BB19" s="139">
        <v>0</v>
      </c>
      <c r="BC19" s="139">
        <v>716100</v>
      </c>
      <c r="BD19" s="139">
        <v>0</v>
      </c>
      <c r="BE19" s="139">
        <v>702037</v>
      </c>
      <c r="BF19" s="139">
        <f t="shared" si="24"/>
        <v>2187684</v>
      </c>
      <c r="BG19" s="139">
        <f t="shared" si="25"/>
        <v>0</v>
      </c>
      <c r="BH19" s="139">
        <f t="shared" si="26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f t="shared" si="27"/>
        <v>348179</v>
      </c>
      <c r="BP19" s="139">
        <f t="shared" si="28"/>
        <v>19361</v>
      </c>
      <c r="BQ19" s="139">
        <v>6449</v>
      </c>
      <c r="BR19" s="139">
        <v>0</v>
      </c>
      <c r="BS19" s="139">
        <v>12912</v>
      </c>
      <c r="BT19" s="139">
        <v>0</v>
      </c>
      <c r="BU19" s="139">
        <f t="shared" si="29"/>
        <v>136208</v>
      </c>
      <c r="BV19" s="139">
        <v>563</v>
      </c>
      <c r="BW19" s="139">
        <v>135645</v>
      </c>
      <c r="BX19" s="139">
        <v>0</v>
      </c>
      <c r="BY19" s="139">
        <v>0</v>
      </c>
      <c r="BZ19" s="139">
        <f t="shared" si="30"/>
        <v>192610</v>
      </c>
      <c r="CA19" s="139">
        <v>180348</v>
      </c>
      <c r="CB19" s="139">
        <v>11254</v>
      </c>
      <c r="CC19" s="139">
        <v>0</v>
      </c>
      <c r="CD19" s="139">
        <v>1008</v>
      </c>
      <c r="CE19" s="139">
        <v>46395</v>
      </c>
      <c r="CF19" s="139">
        <v>0</v>
      </c>
      <c r="CG19" s="139">
        <v>61</v>
      </c>
      <c r="CH19" s="139">
        <f t="shared" si="31"/>
        <v>348240</v>
      </c>
      <c r="CI19" s="139">
        <f t="shared" si="32"/>
        <v>0</v>
      </c>
      <c r="CJ19" s="139">
        <f t="shared" si="32"/>
        <v>0</v>
      </c>
      <c r="CK19" s="139">
        <f t="shared" si="32"/>
        <v>0</v>
      </c>
      <c r="CL19" s="139">
        <f t="shared" si="32"/>
        <v>0</v>
      </c>
      <c r="CM19" s="139">
        <f t="shared" si="32"/>
        <v>0</v>
      </c>
      <c r="CN19" s="139">
        <f t="shared" si="32"/>
        <v>0</v>
      </c>
      <c r="CO19" s="139">
        <f t="shared" si="32"/>
        <v>0</v>
      </c>
      <c r="CP19" s="139">
        <f t="shared" si="32"/>
        <v>0</v>
      </c>
      <c r="CQ19" s="139">
        <f t="shared" si="32"/>
        <v>1833826</v>
      </c>
      <c r="CR19" s="139">
        <f t="shared" si="32"/>
        <v>276729</v>
      </c>
      <c r="CS19" s="139">
        <f t="shared" si="32"/>
        <v>104380</v>
      </c>
      <c r="CT19" s="139">
        <f t="shared" si="32"/>
        <v>142259</v>
      </c>
      <c r="CU19" s="139">
        <f t="shared" si="32"/>
        <v>22408</v>
      </c>
      <c r="CV19" s="139">
        <f t="shared" si="32"/>
        <v>7682</v>
      </c>
      <c r="CW19" s="139">
        <f t="shared" si="32"/>
        <v>310140</v>
      </c>
      <c r="CX19" s="139">
        <f t="shared" si="32"/>
        <v>10867</v>
      </c>
      <c r="CY19" s="139">
        <f t="shared" si="33"/>
        <v>237698</v>
      </c>
      <c r="CZ19" s="139">
        <f t="shared" si="34"/>
        <v>61575</v>
      </c>
      <c r="DA19" s="139">
        <f t="shared" si="35"/>
        <v>0</v>
      </c>
      <c r="DB19" s="139">
        <f t="shared" si="36"/>
        <v>1246957</v>
      </c>
      <c r="DC19" s="139">
        <f t="shared" si="37"/>
        <v>803566</v>
      </c>
      <c r="DD19" s="139">
        <f t="shared" si="38"/>
        <v>400791</v>
      </c>
      <c r="DE19" s="139">
        <f t="shared" si="39"/>
        <v>41592</v>
      </c>
      <c r="DF19" s="139">
        <f t="shared" si="40"/>
        <v>1008</v>
      </c>
      <c r="DG19" s="139">
        <f t="shared" si="41"/>
        <v>762495</v>
      </c>
      <c r="DH19" s="139">
        <f t="shared" si="42"/>
        <v>0</v>
      </c>
      <c r="DI19" s="139">
        <f t="shared" si="43"/>
        <v>702098</v>
      </c>
      <c r="DJ19" s="139">
        <f t="shared" si="44"/>
        <v>2535924</v>
      </c>
    </row>
    <row r="20" spans="1:114" s="123" customFormat="1" ht="12" customHeight="1">
      <c r="A20" s="124" t="s">
        <v>207</v>
      </c>
      <c r="B20" s="125" t="s">
        <v>233</v>
      </c>
      <c r="C20" s="124" t="s">
        <v>234</v>
      </c>
      <c r="D20" s="139">
        <f t="shared" si="6"/>
        <v>849804</v>
      </c>
      <c r="E20" s="139">
        <f t="shared" si="7"/>
        <v>154870</v>
      </c>
      <c r="F20" s="139">
        <v>367</v>
      </c>
      <c r="G20" s="139">
        <v>0</v>
      </c>
      <c r="H20" s="139">
        <v>13200</v>
      </c>
      <c r="I20" s="139">
        <v>93460</v>
      </c>
      <c r="J20" s="140" t="s">
        <v>199</v>
      </c>
      <c r="K20" s="139">
        <v>47843</v>
      </c>
      <c r="L20" s="139">
        <v>694934</v>
      </c>
      <c r="M20" s="139">
        <f t="shared" si="8"/>
        <v>245563</v>
      </c>
      <c r="N20" s="139">
        <f t="shared" si="9"/>
        <v>59544</v>
      </c>
      <c r="O20" s="139">
        <v>0</v>
      </c>
      <c r="P20" s="139">
        <v>0</v>
      </c>
      <c r="Q20" s="139">
        <v>59300</v>
      </c>
      <c r="R20" s="139">
        <v>0</v>
      </c>
      <c r="S20" s="140" t="s">
        <v>199</v>
      </c>
      <c r="T20" s="139">
        <v>244</v>
      </c>
      <c r="U20" s="139">
        <v>186019</v>
      </c>
      <c r="V20" s="139">
        <f t="shared" si="10"/>
        <v>1095367</v>
      </c>
      <c r="W20" s="139">
        <f t="shared" si="11"/>
        <v>214414</v>
      </c>
      <c r="X20" s="139">
        <f t="shared" si="12"/>
        <v>367</v>
      </c>
      <c r="Y20" s="139">
        <f t="shared" si="13"/>
        <v>0</v>
      </c>
      <c r="Z20" s="139">
        <f t="shared" si="14"/>
        <v>72500</v>
      </c>
      <c r="AA20" s="139">
        <f t="shared" si="15"/>
        <v>93460</v>
      </c>
      <c r="AB20" s="140" t="s">
        <v>199</v>
      </c>
      <c r="AC20" s="139">
        <f t="shared" si="16"/>
        <v>48087</v>
      </c>
      <c r="AD20" s="139">
        <f t="shared" si="17"/>
        <v>880953</v>
      </c>
      <c r="AE20" s="139">
        <f t="shared" si="18"/>
        <v>187400</v>
      </c>
      <c r="AF20" s="139">
        <f t="shared" si="19"/>
        <v>181229</v>
      </c>
      <c r="AG20" s="139">
        <v>0</v>
      </c>
      <c r="AH20" s="139">
        <v>181229</v>
      </c>
      <c r="AI20" s="139">
        <v>0</v>
      </c>
      <c r="AJ20" s="139">
        <v>0</v>
      </c>
      <c r="AK20" s="139">
        <v>6171</v>
      </c>
      <c r="AL20" s="139">
        <v>0</v>
      </c>
      <c r="AM20" s="139">
        <f t="shared" si="20"/>
        <v>655103</v>
      </c>
      <c r="AN20" s="139">
        <f t="shared" si="21"/>
        <v>347907</v>
      </c>
      <c r="AO20" s="139">
        <v>22103</v>
      </c>
      <c r="AP20" s="139">
        <v>239524</v>
      </c>
      <c r="AQ20" s="139">
        <v>78585</v>
      </c>
      <c r="AR20" s="139">
        <v>7695</v>
      </c>
      <c r="AS20" s="139">
        <f t="shared" si="22"/>
        <v>77989</v>
      </c>
      <c r="AT20" s="139">
        <v>13788</v>
      </c>
      <c r="AU20" s="139">
        <v>58128</v>
      </c>
      <c r="AV20" s="139">
        <v>6073</v>
      </c>
      <c r="AW20" s="139">
        <v>6804</v>
      </c>
      <c r="AX20" s="139">
        <f t="shared" si="23"/>
        <v>220049</v>
      </c>
      <c r="AY20" s="139">
        <v>65843</v>
      </c>
      <c r="AZ20" s="139">
        <v>142315</v>
      </c>
      <c r="BA20" s="139">
        <v>11163</v>
      </c>
      <c r="BB20" s="139">
        <v>728</v>
      </c>
      <c r="BC20" s="139">
        <v>0</v>
      </c>
      <c r="BD20" s="139">
        <v>2354</v>
      </c>
      <c r="BE20" s="139">
        <v>7301</v>
      </c>
      <c r="BF20" s="139">
        <f t="shared" si="24"/>
        <v>849804</v>
      </c>
      <c r="BG20" s="139">
        <f t="shared" si="25"/>
        <v>59875</v>
      </c>
      <c r="BH20" s="139">
        <f t="shared" si="26"/>
        <v>59875</v>
      </c>
      <c r="BI20" s="139">
        <v>0</v>
      </c>
      <c r="BJ20" s="139">
        <v>59875</v>
      </c>
      <c r="BK20" s="139">
        <v>0</v>
      </c>
      <c r="BL20" s="139">
        <v>0</v>
      </c>
      <c r="BM20" s="139">
        <v>0</v>
      </c>
      <c r="BN20" s="139">
        <v>0</v>
      </c>
      <c r="BO20" s="139">
        <f t="shared" si="27"/>
        <v>180995</v>
      </c>
      <c r="BP20" s="139">
        <f t="shared" si="28"/>
        <v>29444</v>
      </c>
      <c r="BQ20" s="139">
        <v>15019</v>
      </c>
      <c r="BR20" s="139">
        <v>0</v>
      </c>
      <c r="BS20" s="139">
        <v>14425</v>
      </c>
      <c r="BT20" s="139">
        <v>0</v>
      </c>
      <c r="BU20" s="139">
        <f t="shared" si="29"/>
        <v>75831</v>
      </c>
      <c r="BV20" s="139">
        <v>0</v>
      </c>
      <c r="BW20" s="139">
        <v>75831</v>
      </c>
      <c r="BX20" s="139">
        <v>0</v>
      </c>
      <c r="BY20" s="139">
        <v>0</v>
      </c>
      <c r="BZ20" s="139">
        <f t="shared" si="30"/>
        <v>74639</v>
      </c>
      <c r="CA20" s="139">
        <v>22631</v>
      </c>
      <c r="CB20" s="139">
        <v>52008</v>
      </c>
      <c r="CC20" s="139">
        <v>0</v>
      </c>
      <c r="CD20" s="139">
        <v>0</v>
      </c>
      <c r="CE20" s="139">
        <v>0</v>
      </c>
      <c r="CF20" s="139">
        <v>1081</v>
      </c>
      <c r="CG20" s="139">
        <v>4693</v>
      </c>
      <c r="CH20" s="139">
        <f t="shared" si="31"/>
        <v>245563</v>
      </c>
      <c r="CI20" s="139">
        <f t="shared" si="32"/>
        <v>247275</v>
      </c>
      <c r="CJ20" s="139">
        <f t="shared" si="32"/>
        <v>241104</v>
      </c>
      <c r="CK20" s="139">
        <f t="shared" si="32"/>
        <v>0</v>
      </c>
      <c r="CL20" s="139">
        <f t="shared" si="32"/>
        <v>241104</v>
      </c>
      <c r="CM20" s="139">
        <f t="shared" si="32"/>
        <v>0</v>
      </c>
      <c r="CN20" s="139">
        <f t="shared" si="32"/>
        <v>0</v>
      </c>
      <c r="CO20" s="139">
        <f t="shared" si="32"/>
        <v>6171</v>
      </c>
      <c r="CP20" s="139">
        <f t="shared" si="32"/>
        <v>0</v>
      </c>
      <c r="CQ20" s="139">
        <f t="shared" si="32"/>
        <v>836098</v>
      </c>
      <c r="CR20" s="139">
        <f t="shared" si="32"/>
        <v>377351</v>
      </c>
      <c r="CS20" s="139">
        <f t="shared" si="32"/>
        <v>37122</v>
      </c>
      <c r="CT20" s="139">
        <f t="shared" si="32"/>
        <v>239524</v>
      </c>
      <c r="CU20" s="139">
        <f t="shared" si="32"/>
        <v>93010</v>
      </c>
      <c r="CV20" s="139">
        <f t="shared" si="32"/>
        <v>7695</v>
      </c>
      <c r="CW20" s="139">
        <f t="shared" si="32"/>
        <v>153820</v>
      </c>
      <c r="CX20" s="139">
        <f t="shared" si="32"/>
        <v>13788</v>
      </c>
      <c r="CY20" s="139">
        <f t="shared" si="33"/>
        <v>133959</v>
      </c>
      <c r="CZ20" s="139">
        <f t="shared" si="34"/>
        <v>6073</v>
      </c>
      <c r="DA20" s="139">
        <f t="shared" si="35"/>
        <v>6804</v>
      </c>
      <c r="DB20" s="139">
        <f t="shared" si="36"/>
        <v>294688</v>
      </c>
      <c r="DC20" s="139">
        <f t="shared" si="37"/>
        <v>88474</v>
      </c>
      <c r="DD20" s="139">
        <f t="shared" si="38"/>
        <v>194323</v>
      </c>
      <c r="DE20" s="139">
        <f t="shared" si="39"/>
        <v>11163</v>
      </c>
      <c r="DF20" s="139">
        <f t="shared" si="40"/>
        <v>728</v>
      </c>
      <c r="DG20" s="139">
        <f t="shared" si="41"/>
        <v>0</v>
      </c>
      <c r="DH20" s="139">
        <f t="shared" si="42"/>
        <v>3435</v>
      </c>
      <c r="DI20" s="139">
        <f t="shared" si="43"/>
        <v>11994</v>
      </c>
      <c r="DJ20" s="139">
        <f t="shared" si="44"/>
        <v>1095367</v>
      </c>
    </row>
    <row r="21" spans="1:114" s="123" customFormat="1" ht="12" customHeight="1">
      <c r="A21" s="124" t="s">
        <v>207</v>
      </c>
      <c r="B21" s="125" t="s">
        <v>235</v>
      </c>
      <c r="C21" s="124" t="s">
        <v>236</v>
      </c>
      <c r="D21" s="139">
        <f t="shared" si="6"/>
        <v>315433</v>
      </c>
      <c r="E21" s="139">
        <f t="shared" si="7"/>
        <v>48744</v>
      </c>
      <c r="F21" s="139"/>
      <c r="G21" s="139">
        <v>0</v>
      </c>
      <c r="H21" s="139">
        <v>10400</v>
      </c>
      <c r="I21" s="139">
        <v>31490</v>
      </c>
      <c r="J21" s="140" t="s">
        <v>199</v>
      </c>
      <c r="K21" s="139">
        <v>6854</v>
      </c>
      <c r="L21" s="139">
        <v>266689</v>
      </c>
      <c r="M21" s="139">
        <f t="shared" si="8"/>
        <v>133948</v>
      </c>
      <c r="N21" s="139">
        <f t="shared" si="9"/>
        <v>0</v>
      </c>
      <c r="O21" s="139">
        <v>0</v>
      </c>
      <c r="P21" s="139">
        <v>0</v>
      </c>
      <c r="Q21" s="139">
        <v>0</v>
      </c>
      <c r="R21" s="139">
        <v>0</v>
      </c>
      <c r="S21" s="140" t="s">
        <v>199</v>
      </c>
      <c r="T21" s="139">
        <v>0</v>
      </c>
      <c r="U21" s="139">
        <v>133948</v>
      </c>
      <c r="V21" s="139">
        <f t="shared" si="10"/>
        <v>449381</v>
      </c>
      <c r="W21" s="139">
        <f t="shared" si="11"/>
        <v>48744</v>
      </c>
      <c r="X21" s="139">
        <f t="shared" si="12"/>
        <v>0</v>
      </c>
      <c r="Y21" s="139">
        <f t="shared" si="13"/>
        <v>0</v>
      </c>
      <c r="Z21" s="139">
        <f t="shared" si="14"/>
        <v>10400</v>
      </c>
      <c r="AA21" s="139">
        <f t="shared" si="15"/>
        <v>31490</v>
      </c>
      <c r="AB21" s="140" t="s">
        <v>199</v>
      </c>
      <c r="AC21" s="139">
        <f t="shared" si="16"/>
        <v>6854</v>
      </c>
      <c r="AD21" s="139">
        <f t="shared" si="17"/>
        <v>400637</v>
      </c>
      <c r="AE21" s="139">
        <f t="shared" si="18"/>
        <v>0</v>
      </c>
      <c r="AF21" s="139">
        <f t="shared" si="19"/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f t="shared" si="20"/>
        <v>315433</v>
      </c>
      <c r="AN21" s="139">
        <f t="shared" si="21"/>
        <v>94662</v>
      </c>
      <c r="AO21" s="139">
        <v>59490</v>
      </c>
      <c r="AP21" s="139">
        <v>0</v>
      </c>
      <c r="AQ21" s="139">
        <v>30147</v>
      </c>
      <c r="AR21" s="139">
        <v>5025</v>
      </c>
      <c r="AS21" s="139">
        <f t="shared" si="22"/>
        <v>92884</v>
      </c>
      <c r="AT21" s="139">
        <v>0</v>
      </c>
      <c r="AU21" s="139">
        <v>92884</v>
      </c>
      <c r="AV21" s="139">
        <v>0</v>
      </c>
      <c r="AW21" s="139">
        <v>10896</v>
      </c>
      <c r="AX21" s="139">
        <f t="shared" si="23"/>
        <v>116991</v>
      </c>
      <c r="AY21" s="139">
        <v>37188</v>
      </c>
      <c r="AZ21" s="139">
        <v>78907</v>
      </c>
      <c r="BA21" s="139">
        <v>896</v>
      </c>
      <c r="BB21" s="139">
        <v>0</v>
      </c>
      <c r="BC21" s="139">
        <v>0</v>
      </c>
      <c r="BD21" s="139">
        <v>0</v>
      </c>
      <c r="BE21" s="139">
        <v>0</v>
      </c>
      <c r="BF21" s="139">
        <f t="shared" si="24"/>
        <v>315433</v>
      </c>
      <c r="BG21" s="139">
        <f t="shared" si="25"/>
        <v>0</v>
      </c>
      <c r="BH21" s="139">
        <f t="shared" si="26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f t="shared" si="27"/>
        <v>133948</v>
      </c>
      <c r="BP21" s="139">
        <f t="shared" si="28"/>
        <v>25747</v>
      </c>
      <c r="BQ21" s="139">
        <v>25747</v>
      </c>
      <c r="BR21" s="139">
        <v>0</v>
      </c>
      <c r="BS21" s="139">
        <v>0</v>
      </c>
      <c r="BT21" s="139">
        <v>0</v>
      </c>
      <c r="BU21" s="139">
        <f t="shared" si="29"/>
        <v>65011</v>
      </c>
      <c r="BV21" s="139">
        <v>18</v>
      </c>
      <c r="BW21" s="139">
        <v>64993</v>
      </c>
      <c r="BX21" s="139">
        <v>0</v>
      </c>
      <c r="BY21" s="139">
        <v>0</v>
      </c>
      <c r="BZ21" s="139">
        <f t="shared" si="30"/>
        <v>43190</v>
      </c>
      <c r="CA21" s="139">
        <v>1050</v>
      </c>
      <c r="CB21" s="139">
        <v>32258</v>
      </c>
      <c r="CC21" s="139">
        <v>9882</v>
      </c>
      <c r="CD21" s="139">
        <v>0</v>
      </c>
      <c r="CE21" s="139">
        <v>0</v>
      </c>
      <c r="CF21" s="139">
        <v>0</v>
      </c>
      <c r="CG21" s="139">
        <v>0</v>
      </c>
      <c r="CH21" s="139">
        <f t="shared" si="31"/>
        <v>133948</v>
      </c>
      <c r="CI21" s="139">
        <f t="shared" si="32"/>
        <v>0</v>
      </c>
      <c r="CJ21" s="139">
        <f t="shared" si="32"/>
        <v>0</v>
      </c>
      <c r="CK21" s="139">
        <f t="shared" si="32"/>
        <v>0</v>
      </c>
      <c r="CL21" s="139">
        <f t="shared" si="32"/>
        <v>0</v>
      </c>
      <c r="CM21" s="139">
        <f t="shared" si="32"/>
        <v>0</v>
      </c>
      <c r="CN21" s="139">
        <f t="shared" si="32"/>
        <v>0</v>
      </c>
      <c r="CO21" s="139">
        <f t="shared" si="32"/>
        <v>0</v>
      </c>
      <c r="CP21" s="139">
        <f t="shared" si="32"/>
        <v>0</v>
      </c>
      <c r="CQ21" s="139">
        <f t="shared" si="32"/>
        <v>449381</v>
      </c>
      <c r="CR21" s="139">
        <f t="shared" si="32"/>
        <v>120409</v>
      </c>
      <c r="CS21" s="139">
        <f t="shared" si="32"/>
        <v>85237</v>
      </c>
      <c r="CT21" s="139">
        <f t="shared" si="32"/>
        <v>0</v>
      </c>
      <c r="CU21" s="139">
        <f t="shared" si="32"/>
        <v>30147</v>
      </c>
      <c r="CV21" s="139">
        <f t="shared" si="32"/>
        <v>5025</v>
      </c>
      <c r="CW21" s="139">
        <f t="shared" si="32"/>
        <v>157895</v>
      </c>
      <c r="CX21" s="139">
        <f t="shared" si="32"/>
        <v>18</v>
      </c>
      <c r="CY21" s="139">
        <f t="shared" si="33"/>
        <v>157877</v>
      </c>
      <c r="CZ21" s="139">
        <f t="shared" si="34"/>
        <v>0</v>
      </c>
      <c r="DA21" s="139">
        <f t="shared" si="35"/>
        <v>10896</v>
      </c>
      <c r="DB21" s="139">
        <f t="shared" si="36"/>
        <v>160181</v>
      </c>
      <c r="DC21" s="139">
        <f t="shared" si="37"/>
        <v>38238</v>
      </c>
      <c r="DD21" s="139">
        <f t="shared" si="38"/>
        <v>111165</v>
      </c>
      <c r="DE21" s="139">
        <f t="shared" si="39"/>
        <v>10778</v>
      </c>
      <c r="DF21" s="139">
        <f t="shared" si="40"/>
        <v>0</v>
      </c>
      <c r="DG21" s="139">
        <f t="shared" si="41"/>
        <v>0</v>
      </c>
      <c r="DH21" s="139">
        <f t="shared" si="42"/>
        <v>0</v>
      </c>
      <c r="DI21" s="139">
        <f t="shared" si="43"/>
        <v>0</v>
      </c>
      <c r="DJ21" s="139">
        <f t="shared" si="44"/>
        <v>449381</v>
      </c>
    </row>
    <row r="22" spans="1:114" s="123" customFormat="1" ht="12" customHeight="1">
      <c r="A22" s="124" t="s">
        <v>207</v>
      </c>
      <c r="B22" s="125" t="s">
        <v>237</v>
      </c>
      <c r="C22" s="124" t="s">
        <v>238</v>
      </c>
      <c r="D22" s="139">
        <f t="shared" si="6"/>
        <v>129425</v>
      </c>
      <c r="E22" s="139">
        <f t="shared" si="7"/>
        <v>11373</v>
      </c>
      <c r="F22" s="139">
        <v>0</v>
      </c>
      <c r="G22" s="139">
        <v>0</v>
      </c>
      <c r="H22" s="139">
        <v>0</v>
      </c>
      <c r="I22" s="139">
        <v>9649</v>
      </c>
      <c r="J22" s="140" t="s">
        <v>199</v>
      </c>
      <c r="K22" s="139">
        <v>1724</v>
      </c>
      <c r="L22" s="139">
        <v>118052</v>
      </c>
      <c r="M22" s="139">
        <f t="shared" si="8"/>
        <v>16</v>
      </c>
      <c r="N22" s="139">
        <f t="shared" si="9"/>
        <v>11</v>
      </c>
      <c r="O22" s="139">
        <v>0</v>
      </c>
      <c r="P22" s="139">
        <v>0</v>
      </c>
      <c r="Q22" s="139">
        <v>0</v>
      </c>
      <c r="R22" s="139">
        <v>11</v>
      </c>
      <c r="S22" s="140" t="s">
        <v>199</v>
      </c>
      <c r="T22" s="139">
        <v>0</v>
      </c>
      <c r="U22" s="139">
        <v>5</v>
      </c>
      <c r="V22" s="139">
        <f t="shared" si="10"/>
        <v>129441</v>
      </c>
      <c r="W22" s="139">
        <f t="shared" si="11"/>
        <v>11384</v>
      </c>
      <c r="X22" s="139">
        <f t="shared" si="12"/>
        <v>0</v>
      </c>
      <c r="Y22" s="139">
        <f t="shared" si="13"/>
        <v>0</v>
      </c>
      <c r="Z22" s="139">
        <f t="shared" si="14"/>
        <v>0</v>
      </c>
      <c r="AA22" s="139">
        <f t="shared" si="15"/>
        <v>9660</v>
      </c>
      <c r="AB22" s="140" t="s">
        <v>199</v>
      </c>
      <c r="AC22" s="139">
        <f t="shared" si="16"/>
        <v>1724</v>
      </c>
      <c r="AD22" s="139">
        <f t="shared" si="17"/>
        <v>118057</v>
      </c>
      <c r="AE22" s="139">
        <f t="shared" si="18"/>
        <v>0</v>
      </c>
      <c r="AF22" s="139">
        <f t="shared" si="19"/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f t="shared" si="20"/>
        <v>63539</v>
      </c>
      <c r="AN22" s="139">
        <f t="shared" si="21"/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f t="shared" si="22"/>
        <v>0</v>
      </c>
      <c r="AT22" s="139">
        <v>0</v>
      </c>
      <c r="AU22" s="139">
        <v>0</v>
      </c>
      <c r="AV22" s="139">
        <v>0</v>
      </c>
      <c r="AW22" s="139">
        <v>0</v>
      </c>
      <c r="AX22" s="139">
        <f t="shared" si="23"/>
        <v>63539</v>
      </c>
      <c r="AY22" s="139">
        <v>31618</v>
      </c>
      <c r="AZ22" s="139">
        <v>0</v>
      </c>
      <c r="BA22" s="139">
        <v>15820</v>
      </c>
      <c r="BB22" s="139">
        <v>16101</v>
      </c>
      <c r="BC22" s="139">
        <v>51328</v>
      </c>
      <c r="BD22" s="139">
        <v>0</v>
      </c>
      <c r="BE22" s="139">
        <v>14558</v>
      </c>
      <c r="BF22" s="139">
        <f t="shared" si="24"/>
        <v>78097</v>
      </c>
      <c r="BG22" s="139">
        <f t="shared" si="25"/>
        <v>0</v>
      </c>
      <c r="BH22" s="139">
        <f t="shared" si="26"/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0</v>
      </c>
      <c r="BO22" s="139">
        <f t="shared" si="27"/>
        <v>16</v>
      </c>
      <c r="BP22" s="139">
        <f t="shared" si="28"/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f t="shared" si="29"/>
        <v>0</v>
      </c>
      <c r="BV22" s="139">
        <v>0</v>
      </c>
      <c r="BW22" s="139">
        <v>0</v>
      </c>
      <c r="BX22" s="139">
        <v>0</v>
      </c>
      <c r="BY22" s="139">
        <v>0</v>
      </c>
      <c r="BZ22" s="139">
        <f t="shared" si="30"/>
        <v>16</v>
      </c>
      <c r="CA22" s="139">
        <v>0</v>
      </c>
      <c r="CB22" s="139">
        <v>0</v>
      </c>
      <c r="CC22" s="139">
        <v>16</v>
      </c>
      <c r="CD22" s="139">
        <v>0</v>
      </c>
      <c r="CE22" s="139">
        <v>0</v>
      </c>
      <c r="CF22" s="139">
        <v>0</v>
      </c>
      <c r="CG22" s="139">
        <v>0</v>
      </c>
      <c r="CH22" s="139">
        <f t="shared" si="31"/>
        <v>16</v>
      </c>
      <c r="CI22" s="139">
        <f t="shared" si="32"/>
        <v>0</v>
      </c>
      <c r="CJ22" s="139">
        <f t="shared" si="32"/>
        <v>0</v>
      </c>
      <c r="CK22" s="139">
        <f t="shared" si="32"/>
        <v>0</v>
      </c>
      <c r="CL22" s="139">
        <f t="shared" si="32"/>
        <v>0</v>
      </c>
      <c r="CM22" s="139">
        <f t="shared" si="32"/>
        <v>0</v>
      </c>
      <c r="CN22" s="139">
        <f t="shared" si="32"/>
        <v>0</v>
      </c>
      <c r="CO22" s="139">
        <f t="shared" si="32"/>
        <v>0</v>
      </c>
      <c r="CP22" s="139">
        <f t="shared" si="32"/>
        <v>0</v>
      </c>
      <c r="CQ22" s="139">
        <f t="shared" si="32"/>
        <v>63555</v>
      </c>
      <c r="CR22" s="139">
        <f t="shared" si="32"/>
        <v>0</v>
      </c>
      <c r="CS22" s="139">
        <f t="shared" si="32"/>
        <v>0</v>
      </c>
      <c r="CT22" s="139">
        <f t="shared" si="32"/>
        <v>0</v>
      </c>
      <c r="CU22" s="139">
        <f t="shared" si="32"/>
        <v>0</v>
      </c>
      <c r="CV22" s="139">
        <f t="shared" si="32"/>
        <v>0</v>
      </c>
      <c r="CW22" s="139">
        <f t="shared" si="32"/>
        <v>0</v>
      </c>
      <c r="CX22" s="139">
        <f t="shared" si="32"/>
        <v>0</v>
      </c>
      <c r="CY22" s="139">
        <f t="shared" si="33"/>
        <v>0</v>
      </c>
      <c r="CZ22" s="139">
        <f t="shared" si="34"/>
        <v>0</v>
      </c>
      <c r="DA22" s="139">
        <f t="shared" si="35"/>
        <v>0</v>
      </c>
      <c r="DB22" s="139">
        <f t="shared" si="36"/>
        <v>63555</v>
      </c>
      <c r="DC22" s="139">
        <f t="shared" si="37"/>
        <v>31618</v>
      </c>
      <c r="DD22" s="139">
        <f t="shared" si="38"/>
        <v>0</v>
      </c>
      <c r="DE22" s="139">
        <f t="shared" si="39"/>
        <v>15836</v>
      </c>
      <c r="DF22" s="139">
        <f t="shared" si="40"/>
        <v>16101</v>
      </c>
      <c r="DG22" s="139">
        <f t="shared" si="41"/>
        <v>51328</v>
      </c>
      <c r="DH22" s="139">
        <f t="shared" si="42"/>
        <v>0</v>
      </c>
      <c r="DI22" s="139">
        <f t="shared" si="43"/>
        <v>14558</v>
      </c>
      <c r="DJ22" s="139">
        <f t="shared" si="44"/>
        <v>78113</v>
      </c>
    </row>
    <row r="23" spans="1:114" s="123" customFormat="1" ht="12" customHeight="1">
      <c r="A23" s="124" t="s">
        <v>207</v>
      </c>
      <c r="B23" s="125" t="s">
        <v>239</v>
      </c>
      <c r="C23" s="124" t="s">
        <v>240</v>
      </c>
      <c r="D23" s="139">
        <f t="shared" si="6"/>
        <v>38706</v>
      </c>
      <c r="E23" s="139">
        <f t="shared" si="7"/>
        <v>2559</v>
      </c>
      <c r="F23" s="139">
        <v>0</v>
      </c>
      <c r="G23" s="139">
        <v>0</v>
      </c>
      <c r="H23" s="139">
        <v>0</v>
      </c>
      <c r="I23" s="139">
        <v>983</v>
      </c>
      <c r="J23" s="140" t="s">
        <v>199</v>
      </c>
      <c r="K23" s="139">
        <v>1576</v>
      </c>
      <c r="L23" s="139">
        <v>36147</v>
      </c>
      <c r="M23" s="139">
        <f t="shared" si="8"/>
        <v>29985</v>
      </c>
      <c r="N23" s="139">
        <f t="shared" si="9"/>
        <v>0</v>
      </c>
      <c r="O23" s="139">
        <v>0</v>
      </c>
      <c r="P23" s="139">
        <v>0</v>
      </c>
      <c r="Q23" s="139">
        <v>0</v>
      </c>
      <c r="R23" s="139">
        <v>0</v>
      </c>
      <c r="S23" s="140" t="s">
        <v>199</v>
      </c>
      <c r="T23" s="139">
        <v>0</v>
      </c>
      <c r="U23" s="139">
        <v>29985</v>
      </c>
      <c r="V23" s="139">
        <f t="shared" si="10"/>
        <v>68691</v>
      </c>
      <c r="W23" s="139">
        <f t="shared" si="11"/>
        <v>2559</v>
      </c>
      <c r="X23" s="139">
        <f t="shared" si="12"/>
        <v>0</v>
      </c>
      <c r="Y23" s="139">
        <f t="shared" si="13"/>
        <v>0</v>
      </c>
      <c r="Z23" s="139">
        <f t="shared" si="14"/>
        <v>0</v>
      </c>
      <c r="AA23" s="139">
        <f t="shared" si="15"/>
        <v>983</v>
      </c>
      <c r="AB23" s="140" t="s">
        <v>199</v>
      </c>
      <c r="AC23" s="139">
        <f t="shared" si="16"/>
        <v>1576</v>
      </c>
      <c r="AD23" s="139">
        <f t="shared" si="17"/>
        <v>66132</v>
      </c>
      <c r="AE23" s="139">
        <f t="shared" si="18"/>
        <v>0</v>
      </c>
      <c r="AF23" s="139">
        <f t="shared" si="19"/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f t="shared" si="20"/>
        <v>26863</v>
      </c>
      <c r="AN23" s="139">
        <f t="shared" si="21"/>
        <v>6102</v>
      </c>
      <c r="AO23" s="139">
        <v>4373</v>
      </c>
      <c r="AP23" s="139">
        <v>0</v>
      </c>
      <c r="AQ23" s="139">
        <v>1729</v>
      </c>
      <c r="AR23" s="139">
        <v>0</v>
      </c>
      <c r="AS23" s="139">
        <f t="shared" si="22"/>
        <v>4746</v>
      </c>
      <c r="AT23" s="139">
        <v>4746</v>
      </c>
      <c r="AU23" s="139">
        <v>0</v>
      </c>
      <c r="AV23" s="139">
        <v>0</v>
      </c>
      <c r="AW23" s="139">
        <v>0</v>
      </c>
      <c r="AX23" s="139">
        <f t="shared" si="23"/>
        <v>16015</v>
      </c>
      <c r="AY23" s="139">
        <v>14027</v>
      </c>
      <c r="AZ23" s="139">
        <v>907</v>
      </c>
      <c r="BA23" s="139">
        <v>1081</v>
      </c>
      <c r="BB23" s="139">
        <v>0</v>
      </c>
      <c r="BC23" s="139">
        <v>11843</v>
      </c>
      <c r="BD23" s="139">
        <v>0</v>
      </c>
      <c r="BE23" s="139">
        <v>0</v>
      </c>
      <c r="BF23" s="139">
        <f t="shared" si="24"/>
        <v>26863</v>
      </c>
      <c r="BG23" s="139">
        <f t="shared" si="25"/>
        <v>0</v>
      </c>
      <c r="BH23" s="139">
        <f t="shared" si="26"/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9">
        <v>0</v>
      </c>
      <c r="BO23" s="139">
        <f t="shared" si="27"/>
        <v>20524</v>
      </c>
      <c r="BP23" s="139">
        <f t="shared" si="28"/>
        <v>4373</v>
      </c>
      <c r="BQ23" s="139">
        <v>4373</v>
      </c>
      <c r="BR23" s="139">
        <v>0</v>
      </c>
      <c r="BS23" s="139">
        <v>0</v>
      </c>
      <c r="BT23" s="139">
        <v>0</v>
      </c>
      <c r="BU23" s="139">
        <f t="shared" si="29"/>
        <v>7073</v>
      </c>
      <c r="BV23" s="139">
        <v>1687</v>
      </c>
      <c r="BW23" s="139">
        <v>0</v>
      </c>
      <c r="BX23" s="139">
        <v>5386</v>
      </c>
      <c r="BY23" s="139">
        <v>0</v>
      </c>
      <c r="BZ23" s="139">
        <f t="shared" si="30"/>
        <v>9078</v>
      </c>
      <c r="CA23" s="139">
        <v>0</v>
      </c>
      <c r="CB23" s="139">
        <v>0</v>
      </c>
      <c r="CC23" s="139">
        <v>9078</v>
      </c>
      <c r="CD23" s="139">
        <v>0</v>
      </c>
      <c r="CE23" s="139">
        <v>9461</v>
      </c>
      <c r="CF23" s="139">
        <v>0</v>
      </c>
      <c r="CG23" s="139">
        <v>0</v>
      </c>
      <c r="CH23" s="139">
        <f t="shared" si="31"/>
        <v>20524</v>
      </c>
      <c r="CI23" s="139">
        <f t="shared" si="32"/>
        <v>0</v>
      </c>
      <c r="CJ23" s="139">
        <f t="shared" si="32"/>
        <v>0</v>
      </c>
      <c r="CK23" s="139">
        <f t="shared" si="32"/>
        <v>0</v>
      </c>
      <c r="CL23" s="139">
        <f t="shared" si="32"/>
        <v>0</v>
      </c>
      <c r="CM23" s="139">
        <f t="shared" si="32"/>
        <v>0</v>
      </c>
      <c r="CN23" s="139">
        <f t="shared" si="32"/>
        <v>0</v>
      </c>
      <c r="CO23" s="139">
        <f t="shared" si="32"/>
        <v>0</v>
      </c>
      <c r="CP23" s="139">
        <f t="shared" si="32"/>
        <v>0</v>
      </c>
      <c r="CQ23" s="139">
        <f t="shared" si="32"/>
        <v>47387</v>
      </c>
      <c r="CR23" s="139">
        <f t="shared" si="32"/>
        <v>10475</v>
      </c>
      <c r="CS23" s="139">
        <f t="shared" si="32"/>
        <v>8746</v>
      </c>
      <c r="CT23" s="139">
        <f t="shared" si="32"/>
        <v>0</v>
      </c>
      <c r="CU23" s="139">
        <f t="shared" si="32"/>
        <v>1729</v>
      </c>
      <c r="CV23" s="139">
        <f t="shared" si="32"/>
        <v>0</v>
      </c>
      <c r="CW23" s="139">
        <f t="shared" si="32"/>
        <v>11819</v>
      </c>
      <c r="CX23" s="139">
        <f>SUM(AT23,+BV23)</f>
        <v>6433</v>
      </c>
      <c r="CY23" s="139">
        <f t="shared" si="33"/>
        <v>0</v>
      </c>
      <c r="CZ23" s="139">
        <f t="shared" si="34"/>
        <v>5386</v>
      </c>
      <c r="DA23" s="139">
        <f t="shared" si="35"/>
        <v>0</v>
      </c>
      <c r="DB23" s="139">
        <f t="shared" si="36"/>
        <v>25093</v>
      </c>
      <c r="DC23" s="139">
        <f t="shared" si="37"/>
        <v>14027</v>
      </c>
      <c r="DD23" s="139">
        <f t="shared" si="38"/>
        <v>907</v>
      </c>
      <c r="DE23" s="139">
        <f t="shared" si="39"/>
        <v>10159</v>
      </c>
      <c r="DF23" s="139">
        <f t="shared" si="40"/>
        <v>0</v>
      </c>
      <c r="DG23" s="139">
        <f t="shared" si="41"/>
        <v>21304</v>
      </c>
      <c r="DH23" s="139">
        <f t="shared" si="42"/>
        <v>0</v>
      </c>
      <c r="DI23" s="139">
        <f t="shared" si="43"/>
        <v>0</v>
      </c>
      <c r="DJ23" s="139">
        <f t="shared" si="44"/>
        <v>47387</v>
      </c>
    </row>
    <row r="24" spans="1:114" s="123" customFormat="1" ht="12" customHeight="1">
      <c r="A24" s="124" t="s">
        <v>207</v>
      </c>
      <c r="B24" s="125" t="s">
        <v>241</v>
      </c>
      <c r="C24" s="124" t="s">
        <v>242</v>
      </c>
      <c r="D24" s="139">
        <f t="shared" si="6"/>
        <v>100911</v>
      </c>
      <c r="E24" s="139">
        <f t="shared" si="7"/>
        <v>0</v>
      </c>
      <c r="F24" s="139">
        <v>0</v>
      </c>
      <c r="G24" s="139">
        <v>0</v>
      </c>
      <c r="H24" s="139">
        <v>0</v>
      </c>
      <c r="I24" s="139">
        <v>0</v>
      </c>
      <c r="J24" s="140" t="s">
        <v>199</v>
      </c>
      <c r="K24" s="139">
        <v>0</v>
      </c>
      <c r="L24" s="139">
        <v>100911</v>
      </c>
      <c r="M24" s="139">
        <f t="shared" si="8"/>
        <v>26044</v>
      </c>
      <c r="N24" s="139">
        <f t="shared" si="9"/>
        <v>0</v>
      </c>
      <c r="O24" s="139">
        <v>0</v>
      </c>
      <c r="P24" s="139">
        <v>0</v>
      </c>
      <c r="Q24" s="139">
        <v>0</v>
      </c>
      <c r="R24" s="139">
        <v>0</v>
      </c>
      <c r="S24" s="140" t="s">
        <v>199</v>
      </c>
      <c r="T24" s="139">
        <v>0</v>
      </c>
      <c r="U24" s="139">
        <v>26044</v>
      </c>
      <c r="V24" s="139">
        <f t="shared" si="10"/>
        <v>126955</v>
      </c>
      <c r="W24" s="139">
        <f t="shared" si="11"/>
        <v>0</v>
      </c>
      <c r="X24" s="139">
        <f t="shared" si="12"/>
        <v>0</v>
      </c>
      <c r="Y24" s="139">
        <f t="shared" si="13"/>
        <v>0</v>
      </c>
      <c r="Z24" s="139">
        <f t="shared" si="14"/>
        <v>0</v>
      </c>
      <c r="AA24" s="139">
        <f t="shared" si="15"/>
        <v>0</v>
      </c>
      <c r="AB24" s="140" t="s">
        <v>199</v>
      </c>
      <c r="AC24" s="139">
        <f t="shared" si="16"/>
        <v>0</v>
      </c>
      <c r="AD24" s="139">
        <f t="shared" si="17"/>
        <v>126955</v>
      </c>
      <c r="AE24" s="139">
        <f t="shared" si="18"/>
        <v>0</v>
      </c>
      <c r="AF24" s="139">
        <f t="shared" si="19"/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f t="shared" si="20"/>
        <v>0</v>
      </c>
      <c r="AN24" s="139">
        <f t="shared" si="21"/>
        <v>0</v>
      </c>
      <c r="AO24" s="139">
        <v>0</v>
      </c>
      <c r="AP24" s="139">
        <v>0</v>
      </c>
      <c r="AQ24" s="139">
        <v>0</v>
      </c>
      <c r="AR24" s="139">
        <v>0</v>
      </c>
      <c r="AS24" s="139">
        <f t="shared" si="22"/>
        <v>0</v>
      </c>
      <c r="AT24" s="139">
        <v>0</v>
      </c>
      <c r="AU24" s="139">
        <v>0</v>
      </c>
      <c r="AV24" s="139">
        <v>0</v>
      </c>
      <c r="AW24" s="139">
        <v>0</v>
      </c>
      <c r="AX24" s="139">
        <f t="shared" si="23"/>
        <v>0</v>
      </c>
      <c r="AY24" s="139">
        <v>0</v>
      </c>
      <c r="AZ24" s="139">
        <v>0</v>
      </c>
      <c r="BA24" s="139">
        <v>0</v>
      </c>
      <c r="BB24" s="139">
        <v>0</v>
      </c>
      <c r="BC24" s="139">
        <v>100911</v>
      </c>
      <c r="BD24" s="139">
        <v>0</v>
      </c>
      <c r="BE24" s="139">
        <v>0</v>
      </c>
      <c r="BF24" s="139">
        <f t="shared" si="24"/>
        <v>0</v>
      </c>
      <c r="BG24" s="139">
        <f t="shared" si="25"/>
        <v>0</v>
      </c>
      <c r="BH24" s="139">
        <f t="shared" si="26"/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39">
        <v>0</v>
      </c>
      <c r="BO24" s="139">
        <f t="shared" si="27"/>
        <v>0</v>
      </c>
      <c r="BP24" s="139">
        <f t="shared" si="28"/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f t="shared" si="29"/>
        <v>0</v>
      </c>
      <c r="BV24" s="139">
        <v>0</v>
      </c>
      <c r="BW24" s="139">
        <v>0</v>
      </c>
      <c r="BX24" s="139">
        <v>0</v>
      </c>
      <c r="BY24" s="139">
        <v>0</v>
      </c>
      <c r="BZ24" s="139">
        <f t="shared" si="30"/>
        <v>0</v>
      </c>
      <c r="CA24" s="139">
        <v>0</v>
      </c>
      <c r="CB24" s="139">
        <v>0</v>
      </c>
      <c r="CC24" s="139">
        <v>0</v>
      </c>
      <c r="CD24" s="139">
        <v>0</v>
      </c>
      <c r="CE24" s="139">
        <v>26044</v>
      </c>
      <c r="CF24" s="139">
        <v>0</v>
      </c>
      <c r="CG24" s="139">
        <v>0</v>
      </c>
      <c r="CH24" s="139">
        <f t="shared" si="31"/>
        <v>0</v>
      </c>
      <c r="CI24" s="139">
        <f aca="true" t="shared" si="45" ref="CI24:CW26">SUM(AE24,+BG24)</f>
        <v>0</v>
      </c>
      <c r="CJ24" s="139">
        <f t="shared" si="45"/>
        <v>0</v>
      </c>
      <c r="CK24" s="139">
        <f t="shared" si="45"/>
        <v>0</v>
      </c>
      <c r="CL24" s="139">
        <f t="shared" si="45"/>
        <v>0</v>
      </c>
      <c r="CM24" s="139">
        <f t="shared" si="45"/>
        <v>0</v>
      </c>
      <c r="CN24" s="139">
        <f t="shared" si="45"/>
        <v>0</v>
      </c>
      <c r="CO24" s="139">
        <f t="shared" si="45"/>
        <v>0</v>
      </c>
      <c r="CP24" s="139">
        <f t="shared" si="45"/>
        <v>0</v>
      </c>
      <c r="CQ24" s="139">
        <f t="shared" si="45"/>
        <v>0</v>
      </c>
      <c r="CR24" s="139">
        <f t="shared" si="45"/>
        <v>0</v>
      </c>
      <c r="CS24" s="139">
        <f t="shared" si="45"/>
        <v>0</v>
      </c>
      <c r="CT24" s="139">
        <f t="shared" si="45"/>
        <v>0</v>
      </c>
      <c r="CU24" s="139">
        <f t="shared" si="45"/>
        <v>0</v>
      </c>
      <c r="CV24" s="139">
        <f t="shared" si="45"/>
        <v>0</v>
      </c>
      <c r="CW24" s="139">
        <f t="shared" si="45"/>
        <v>0</v>
      </c>
      <c r="CX24" s="139">
        <f>SUM(AT24,+BV24)</f>
        <v>0</v>
      </c>
      <c r="CY24" s="139">
        <f t="shared" si="33"/>
        <v>0</v>
      </c>
      <c r="CZ24" s="139">
        <f t="shared" si="34"/>
        <v>0</v>
      </c>
      <c r="DA24" s="139">
        <f t="shared" si="35"/>
        <v>0</v>
      </c>
      <c r="DB24" s="139">
        <f t="shared" si="36"/>
        <v>0</v>
      </c>
      <c r="DC24" s="139">
        <f t="shared" si="37"/>
        <v>0</v>
      </c>
      <c r="DD24" s="139">
        <f t="shared" si="38"/>
        <v>0</v>
      </c>
      <c r="DE24" s="139">
        <f t="shared" si="39"/>
        <v>0</v>
      </c>
      <c r="DF24" s="139">
        <f t="shared" si="40"/>
        <v>0</v>
      </c>
      <c r="DG24" s="139">
        <f t="shared" si="41"/>
        <v>126955</v>
      </c>
      <c r="DH24" s="139">
        <f t="shared" si="42"/>
        <v>0</v>
      </c>
      <c r="DI24" s="139">
        <f t="shared" si="43"/>
        <v>0</v>
      </c>
      <c r="DJ24" s="139">
        <f t="shared" si="44"/>
        <v>0</v>
      </c>
    </row>
    <row r="25" spans="1:114" s="123" customFormat="1" ht="12" customHeight="1">
      <c r="A25" s="124" t="s">
        <v>207</v>
      </c>
      <c r="B25" s="125" t="s">
        <v>243</v>
      </c>
      <c r="C25" s="124" t="s">
        <v>244</v>
      </c>
      <c r="D25" s="139">
        <f t="shared" si="6"/>
        <v>98709</v>
      </c>
      <c r="E25" s="139">
        <f t="shared" si="7"/>
        <v>0</v>
      </c>
      <c r="F25" s="139">
        <v>0</v>
      </c>
      <c r="G25" s="139">
        <v>0</v>
      </c>
      <c r="H25" s="139">
        <v>0</v>
      </c>
      <c r="I25" s="139">
        <v>0</v>
      </c>
      <c r="J25" s="140" t="s">
        <v>199</v>
      </c>
      <c r="K25" s="139">
        <v>0</v>
      </c>
      <c r="L25" s="139">
        <v>98709</v>
      </c>
      <c r="M25" s="139">
        <f t="shared" si="8"/>
        <v>22346</v>
      </c>
      <c r="N25" s="139">
        <f t="shared" si="9"/>
        <v>0</v>
      </c>
      <c r="O25" s="139">
        <v>0</v>
      </c>
      <c r="P25" s="139">
        <v>0</v>
      </c>
      <c r="Q25" s="139">
        <v>0</v>
      </c>
      <c r="R25" s="139">
        <v>0</v>
      </c>
      <c r="S25" s="140" t="s">
        <v>199</v>
      </c>
      <c r="T25" s="139">
        <v>0</v>
      </c>
      <c r="U25" s="139">
        <v>22346</v>
      </c>
      <c r="V25" s="139">
        <f t="shared" si="10"/>
        <v>121055</v>
      </c>
      <c r="W25" s="139">
        <f t="shared" si="11"/>
        <v>0</v>
      </c>
      <c r="X25" s="139">
        <f t="shared" si="12"/>
        <v>0</v>
      </c>
      <c r="Y25" s="139">
        <f t="shared" si="13"/>
        <v>0</v>
      </c>
      <c r="Z25" s="139">
        <f t="shared" si="14"/>
        <v>0</v>
      </c>
      <c r="AA25" s="139">
        <f t="shared" si="15"/>
        <v>0</v>
      </c>
      <c r="AB25" s="140" t="s">
        <v>199</v>
      </c>
      <c r="AC25" s="139">
        <f t="shared" si="16"/>
        <v>0</v>
      </c>
      <c r="AD25" s="139">
        <f t="shared" si="17"/>
        <v>121055</v>
      </c>
      <c r="AE25" s="139">
        <f t="shared" si="18"/>
        <v>0</v>
      </c>
      <c r="AF25" s="139">
        <f t="shared" si="19"/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f t="shared" si="20"/>
        <v>0</v>
      </c>
      <c r="AN25" s="139">
        <f t="shared" si="21"/>
        <v>0</v>
      </c>
      <c r="AO25" s="139">
        <v>0</v>
      </c>
      <c r="AP25" s="139">
        <v>0</v>
      </c>
      <c r="AQ25" s="139">
        <v>0</v>
      </c>
      <c r="AR25" s="139">
        <v>0</v>
      </c>
      <c r="AS25" s="139">
        <f t="shared" si="22"/>
        <v>0</v>
      </c>
      <c r="AT25" s="139">
        <v>0</v>
      </c>
      <c r="AU25" s="139">
        <v>0</v>
      </c>
      <c r="AV25" s="139">
        <v>0</v>
      </c>
      <c r="AW25" s="139">
        <v>0</v>
      </c>
      <c r="AX25" s="139">
        <f t="shared" si="23"/>
        <v>0</v>
      </c>
      <c r="AY25" s="139">
        <v>0</v>
      </c>
      <c r="AZ25" s="139">
        <v>0</v>
      </c>
      <c r="BA25" s="139">
        <v>0</v>
      </c>
      <c r="BB25" s="139">
        <v>0</v>
      </c>
      <c r="BC25" s="139">
        <v>98709</v>
      </c>
      <c r="BD25" s="139">
        <v>0</v>
      </c>
      <c r="BE25" s="139">
        <v>0</v>
      </c>
      <c r="BF25" s="139">
        <f t="shared" si="24"/>
        <v>0</v>
      </c>
      <c r="BG25" s="139">
        <f t="shared" si="25"/>
        <v>0</v>
      </c>
      <c r="BH25" s="139">
        <f t="shared" si="26"/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0</v>
      </c>
      <c r="BO25" s="139">
        <f t="shared" si="27"/>
        <v>0</v>
      </c>
      <c r="BP25" s="139">
        <f t="shared" si="28"/>
        <v>0</v>
      </c>
      <c r="BQ25" s="139">
        <v>0</v>
      </c>
      <c r="BR25" s="139">
        <v>0</v>
      </c>
      <c r="BS25" s="139">
        <v>0</v>
      </c>
      <c r="BT25" s="139">
        <v>0</v>
      </c>
      <c r="BU25" s="139">
        <f t="shared" si="29"/>
        <v>0</v>
      </c>
      <c r="BV25" s="139">
        <v>0</v>
      </c>
      <c r="BW25" s="139">
        <v>0</v>
      </c>
      <c r="BX25" s="139">
        <v>0</v>
      </c>
      <c r="BY25" s="139">
        <v>0</v>
      </c>
      <c r="BZ25" s="139">
        <f t="shared" si="30"/>
        <v>0</v>
      </c>
      <c r="CA25" s="139">
        <v>0</v>
      </c>
      <c r="CB25" s="139">
        <v>0</v>
      </c>
      <c r="CC25" s="139">
        <v>0</v>
      </c>
      <c r="CD25" s="139">
        <v>0</v>
      </c>
      <c r="CE25" s="139">
        <v>22346</v>
      </c>
      <c r="CF25" s="139">
        <v>0</v>
      </c>
      <c r="CG25" s="139">
        <v>0</v>
      </c>
      <c r="CH25" s="139">
        <f t="shared" si="31"/>
        <v>0</v>
      </c>
      <c r="CI25" s="139">
        <f t="shared" si="45"/>
        <v>0</v>
      </c>
      <c r="CJ25" s="139">
        <f t="shared" si="45"/>
        <v>0</v>
      </c>
      <c r="CK25" s="139">
        <f t="shared" si="45"/>
        <v>0</v>
      </c>
      <c r="CL25" s="139">
        <f t="shared" si="45"/>
        <v>0</v>
      </c>
      <c r="CM25" s="139">
        <f t="shared" si="45"/>
        <v>0</v>
      </c>
      <c r="CN25" s="139">
        <f t="shared" si="45"/>
        <v>0</v>
      </c>
      <c r="CO25" s="139">
        <f t="shared" si="45"/>
        <v>0</v>
      </c>
      <c r="CP25" s="139">
        <f t="shared" si="45"/>
        <v>0</v>
      </c>
      <c r="CQ25" s="139">
        <f t="shared" si="45"/>
        <v>0</v>
      </c>
      <c r="CR25" s="139">
        <f t="shared" si="45"/>
        <v>0</v>
      </c>
      <c r="CS25" s="139">
        <f t="shared" si="45"/>
        <v>0</v>
      </c>
      <c r="CT25" s="139">
        <f t="shared" si="45"/>
        <v>0</v>
      </c>
      <c r="CU25" s="139">
        <f t="shared" si="45"/>
        <v>0</v>
      </c>
      <c r="CV25" s="139">
        <f t="shared" si="45"/>
        <v>0</v>
      </c>
      <c r="CW25" s="139">
        <f t="shared" si="45"/>
        <v>0</v>
      </c>
      <c r="CX25" s="139">
        <f>SUM(AT25,+BV25)</f>
        <v>0</v>
      </c>
      <c r="CY25" s="139">
        <f t="shared" si="33"/>
        <v>0</v>
      </c>
      <c r="CZ25" s="139">
        <f t="shared" si="34"/>
        <v>0</v>
      </c>
      <c r="DA25" s="139">
        <f t="shared" si="35"/>
        <v>0</v>
      </c>
      <c r="DB25" s="139">
        <f t="shared" si="36"/>
        <v>0</v>
      </c>
      <c r="DC25" s="139">
        <f t="shared" si="37"/>
        <v>0</v>
      </c>
      <c r="DD25" s="139">
        <f t="shared" si="38"/>
        <v>0</v>
      </c>
      <c r="DE25" s="139">
        <f t="shared" si="39"/>
        <v>0</v>
      </c>
      <c r="DF25" s="139">
        <f t="shared" si="40"/>
        <v>0</v>
      </c>
      <c r="DG25" s="139">
        <f t="shared" si="41"/>
        <v>121055</v>
      </c>
      <c r="DH25" s="139">
        <f t="shared" si="42"/>
        <v>0</v>
      </c>
      <c r="DI25" s="139">
        <f t="shared" si="43"/>
        <v>0</v>
      </c>
      <c r="DJ25" s="139">
        <f t="shared" si="44"/>
        <v>0</v>
      </c>
    </row>
    <row r="26" spans="1:114" s="123" customFormat="1" ht="12" customHeight="1">
      <c r="A26" s="124" t="s">
        <v>207</v>
      </c>
      <c r="B26" s="125" t="s">
        <v>245</v>
      </c>
      <c r="C26" s="124" t="s">
        <v>246</v>
      </c>
      <c r="D26" s="139">
        <f t="shared" si="6"/>
        <v>32738</v>
      </c>
      <c r="E26" s="139">
        <f t="shared" si="7"/>
        <v>11277</v>
      </c>
      <c r="F26" s="139"/>
      <c r="G26" s="139">
        <v>1888</v>
      </c>
      <c r="H26" s="139">
        <v>0</v>
      </c>
      <c r="I26" s="139">
        <v>7472</v>
      </c>
      <c r="J26" s="140" t="s">
        <v>199</v>
      </c>
      <c r="K26" s="139">
        <v>1917</v>
      </c>
      <c r="L26" s="139">
        <v>21461</v>
      </c>
      <c r="M26" s="139">
        <f t="shared" si="8"/>
        <v>1295</v>
      </c>
      <c r="N26" s="139">
        <f t="shared" si="9"/>
        <v>1295</v>
      </c>
      <c r="O26" s="139">
        <v>0</v>
      </c>
      <c r="P26" s="139">
        <v>0</v>
      </c>
      <c r="Q26" s="139">
        <v>0</v>
      </c>
      <c r="R26" s="139">
        <v>0</v>
      </c>
      <c r="S26" s="140" t="s">
        <v>199</v>
      </c>
      <c r="T26" s="139">
        <v>1295</v>
      </c>
      <c r="U26" s="139">
        <v>0</v>
      </c>
      <c r="V26" s="139">
        <f t="shared" si="10"/>
        <v>34033</v>
      </c>
      <c r="W26" s="139">
        <f t="shared" si="11"/>
        <v>12572</v>
      </c>
      <c r="X26" s="139">
        <f t="shared" si="12"/>
        <v>0</v>
      </c>
      <c r="Y26" s="139">
        <f t="shared" si="13"/>
        <v>1888</v>
      </c>
      <c r="Z26" s="139">
        <f t="shared" si="14"/>
        <v>0</v>
      </c>
      <c r="AA26" s="139">
        <f t="shared" si="15"/>
        <v>7472</v>
      </c>
      <c r="AB26" s="140" t="s">
        <v>199</v>
      </c>
      <c r="AC26" s="139">
        <f t="shared" si="16"/>
        <v>3212</v>
      </c>
      <c r="AD26" s="139">
        <f t="shared" si="17"/>
        <v>21461</v>
      </c>
      <c r="AE26" s="139">
        <f t="shared" si="18"/>
        <v>0</v>
      </c>
      <c r="AF26" s="139">
        <f t="shared" si="19"/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f t="shared" si="20"/>
        <v>29659</v>
      </c>
      <c r="AN26" s="139">
        <f t="shared" si="21"/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f t="shared" si="22"/>
        <v>3153</v>
      </c>
      <c r="AT26" s="139">
        <v>1937</v>
      </c>
      <c r="AU26" s="139">
        <v>1216</v>
      </c>
      <c r="AV26" s="139">
        <v>0</v>
      </c>
      <c r="AW26" s="139">
        <v>0</v>
      </c>
      <c r="AX26" s="139">
        <f t="shared" si="23"/>
        <v>26506</v>
      </c>
      <c r="AY26" s="139">
        <v>11792</v>
      </c>
      <c r="AZ26" s="139">
        <v>2905</v>
      </c>
      <c r="BA26" s="139">
        <v>11771</v>
      </c>
      <c r="BB26" s="139">
        <v>38</v>
      </c>
      <c r="BC26" s="139">
        <v>0</v>
      </c>
      <c r="BD26" s="139">
        <v>0</v>
      </c>
      <c r="BE26" s="139">
        <v>3079</v>
      </c>
      <c r="BF26" s="139">
        <f t="shared" si="24"/>
        <v>32738</v>
      </c>
      <c r="BG26" s="139">
        <f t="shared" si="25"/>
        <v>0</v>
      </c>
      <c r="BH26" s="139">
        <f t="shared" si="26"/>
        <v>0</v>
      </c>
      <c r="BI26" s="139">
        <v>0</v>
      </c>
      <c r="BJ26" s="139">
        <v>0</v>
      </c>
      <c r="BK26" s="139">
        <v>0</v>
      </c>
      <c r="BL26" s="139">
        <v>0</v>
      </c>
      <c r="BM26" s="139">
        <v>0</v>
      </c>
      <c r="BN26" s="139">
        <v>0</v>
      </c>
      <c r="BO26" s="139">
        <f t="shared" si="27"/>
        <v>1295</v>
      </c>
      <c r="BP26" s="139">
        <f t="shared" si="28"/>
        <v>0</v>
      </c>
      <c r="BQ26" s="139">
        <v>0</v>
      </c>
      <c r="BR26" s="139">
        <v>0</v>
      </c>
      <c r="BS26" s="139">
        <v>0</v>
      </c>
      <c r="BT26" s="139">
        <v>0</v>
      </c>
      <c r="BU26" s="139">
        <f t="shared" si="29"/>
        <v>0</v>
      </c>
      <c r="BV26" s="139">
        <v>0</v>
      </c>
      <c r="BW26" s="139">
        <v>0</v>
      </c>
      <c r="BX26" s="139">
        <v>0</v>
      </c>
      <c r="BY26" s="139">
        <v>0</v>
      </c>
      <c r="BZ26" s="139">
        <f t="shared" si="30"/>
        <v>1295</v>
      </c>
      <c r="CA26" s="139">
        <v>0</v>
      </c>
      <c r="CB26" s="139">
        <v>0</v>
      </c>
      <c r="CC26" s="139">
        <v>1295</v>
      </c>
      <c r="CD26" s="139">
        <v>0</v>
      </c>
      <c r="CE26" s="139">
        <v>0</v>
      </c>
      <c r="CF26" s="139">
        <v>0</v>
      </c>
      <c r="CG26" s="139">
        <v>0</v>
      </c>
      <c r="CH26" s="139">
        <f t="shared" si="31"/>
        <v>1295</v>
      </c>
      <c r="CI26" s="139">
        <f t="shared" si="45"/>
        <v>0</v>
      </c>
      <c r="CJ26" s="139">
        <f t="shared" si="45"/>
        <v>0</v>
      </c>
      <c r="CK26" s="139">
        <f t="shared" si="45"/>
        <v>0</v>
      </c>
      <c r="CL26" s="139">
        <f t="shared" si="45"/>
        <v>0</v>
      </c>
      <c r="CM26" s="139">
        <f t="shared" si="45"/>
        <v>0</v>
      </c>
      <c r="CN26" s="139">
        <f t="shared" si="45"/>
        <v>0</v>
      </c>
      <c r="CO26" s="139">
        <f t="shared" si="45"/>
        <v>0</v>
      </c>
      <c r="CP26" s="139">
        <f t="shared" si="45"/>
        <v>0</v>
      </c>
      <c r="CQ26" s="139">
        <f t="shared" si="45"/>
        <v>30954</v>
      </c>
      <c r="CR26" s="139">
        <f t="shared" si="45"/>
        <v>0</v>
      </c>
      <c r="CS26" s="139">
        <f t="shared" si="45"/>
        <v>0</v>
      </c>
      <c r="CT26" s="139">
        <f t="shared" si="45"/>
        <v>0</v>
      </c>
      <c r="CU26" s="139">
        <f t="shared" si="45"/>
        <v>0</v>
      </c>
      <c r="CV26" s="139">
        <f t="shared" si="45"/>
        <v>0</v>
      </c>
      <c r="CW26" s="139">
        <f t="shared" si="45"/>
        <v>3153</v>
      </c>
      <c r="CX26" s="139">
        <f>SUM(AT26,+BV26)</f>
        <v>1937</v>
      </c>
      <c r="CY26" s="139">
        <f t="shared" si="33"/>
        <v>1216</v>
      </c>
      <c r="CZ26" s="139">
        <f t="shared" si="34"/>
        <v>0</v>
      </c>
      <c r="DA26" s="139">
        <f t="shared" si="35"/>
        <v>0</v>
      </c>
      <c r="DB26" s="139">
        <f t="shared" si="36"/>
        <v>27801</v>
      </c>
      <c r="DC26" s="139">
        <f t="shared" si="37"/>
        <v>11792</v>
      </c>
      <c r="DD26" s="139">
        <f t="shared" si="38"/>
        <v>2905</v>
      </c>
      <c r="DE26" s="139">
        <f t="shared" si="39"/>
        <v>13066</v>
      </c>
      <c r="DF26" s="139">
        <f t="shared" si="40"/>
        <v>38</v>
      </c>
      <c r="DG26" s="139">
        <f t="shared" si="41"/>
        <v>0</v>
      </c>
      <c r="DH26" s="139">
        <f t="shared" si="42"/>
        <v>0</v>
      </c>
      <c r="DI26" s="139">
        <f t="shared" si="43"/>
        <v>3079</v>
      </c>
      <c r="DJ26" s="139">
        <f t="shared" si="44"/>
        <v>34033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5.3984375" style="136" customWidth="1"/>
    <col min="4" max="114" width="14.69921875" style="138" customWidth="1"/>
    <col min="115" max="16384" width="9" style="136" customWidth="1"/>
  </cols>
  <sheetData>
    <row r="1" spans="1:114" s="46" customFormat="1" ht="17.25">
      <c r="A1" s="106" t="s">
        <v>201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3" t="s">
        <v>78</v>
      </c>
      <c r="B2" s="143" t="s">
        <v>79</v>
      </c>
      <c r="C2" s="146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4"/>
      <c r="B3" s="144"/>
      <c r="C3" s="147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4"/>
      <c r="B4" s="144"/>
      <c r="C4" s="147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1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1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1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4"/>
      <c r="B5" s="144"/>
      <c r="C5" s="147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2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2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2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5"/>
      <c r="B6" s="145"/>
      <c r="C6" s="148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207</v>
      </c>
      <c r="B7" s="121" t="s">
        <v>208</v>
      </c>
      <c r="C7" s="120" t="s">
        <v>46</v>
      </c>
      <c r="D7" s="122">
        <f aca="true" t="shared" si="0" ref="D7:AK7">SUM(D8:D15)</f>
        <v>861745</v>
      </c>
      <c r="E7" s="122">
        <f t="shared" si="0"/>
        <v>764449</v>
      </c>
      <c r="F7" s="122">
        <f t="shared" si="0"/>
        <v>96930</v>
      </c>
      <c r="G7" s="122">
        <f t="shared" si="0"/>
        <v>0</v>
      </c>
      <c r="H7" s="122">
        <f t="shared" si="0"/>
        <v>65800</v>
      </c>
      <c r="I7" s="122">
        <f t="shared" si="0"/>
        <v>504768</v>
      </c>
      <c r="J7" s="122">
        <f t="shared" si="0"/>
        <v>2600132</v>
      </c>
      <c r="K7" s="122">
        <f t="shared" si="0"/>
        <v>96951</v>
      </c>
      <c r="L7" s="122">
        <f t="shared" si="0"/>
        <v>97296</v>
      </c>
      <c r="M7" s="122">
        <f t="shared" si="0"/>
        <v>54678</v>
      </c>
      <c r="N7" s="122">
        <f t="shared" si="0"/>
        <v>54678</v>
      </c>
      <c r="O7" s="122">
        <f t="shared" si="0"/>
        <v>0</v>
      </c>
      <c r="P7" s="122">
        <f t="shared" si="0"/>
        <v>0</v>
      </c>
      <c r="Q7" s="122">
        <f t="shared" si="0"/>
        <v>24600</v>
      </c>
      <c r="R7" s="122">
        <f t="shared" si="0"/>
        <v>30078</v>
      </c>
      <c r="S7" s="122">
        <f t="shared" si="0"/>
        <v>832966</v>
      </c>
      <c r="T7" s="122">
        <f t="shared" si="0"/>
        <v>0</v>
      </c>
      <c r="U7" s="122">
        <f t="shared" si="0"/>
        <v>0</v>
      </c>
      <c r="V7" s="122">
        <f t="shared" si="0"/>
        <v>916423</v>
      </c>
      <c r="W7" s="122">
        <f t="shared" si="0"/>
        <v>819127</v>
      </c>
      <c r="X7" s="122">
        <f t="shared" si="0"/>
        <v>96930</v>
      </c>
      <c r="Y7" s="122">
        <f t="shared" si="0"/>
        <v>0</v>
      </c>
      <c r="Z7" s="122">
        <f t="shared" si="0"/>
        <v>90400</v>
      </c>
      <c r="AA7" s="122">
        <f t="shared" si="0"/>
        <v>534846</v>
      </c>
      <c r="AB7" s="122">
        <f t="shared" si="0"/>
        <v>3433098</v>
      </c>
      <c r="AC7" s="122">
        <f t="shared" si="0"/>
        <v>96951</v>
      </c>
      <c r="AD7" s="122">
        <f t="shared" si="0"/>
        <v>97296</v>
      </c>
      <c r="AE7" s="122">
        <f t="shared" si="0"/>
        <v>432393</v>
      </c>
      <c r="AF7" s="122">
        <f t="shared" si="0"/>
        <v>432393</v>
      </c>
      <c r="AG7" s="122">
        <f t="shared" si="0"/>
        <v>0</v>
      </c>
      <c r="AH7" s="122">
        <f t="shared" si="0"/>
        <v>409686</v>
      </c>
      <c r="AI7" s="122">
        <f t="shared" si="0"/>
        <v>22707</v>
      </c>
      <c r="AJ7" s="122">
        <f t="shared" si="0"/>
        <v>0</v>
      </c>
      <c r="AK7" s="122">
        <f t="shared" si="0"/>
        <v>0</v>
      </c>
      <c r="AL7" s="122" t="s">
        <v>199</v>
      </c>
      <c r="AM7" s="122">
        <f aca="true" t="shared" si="1" ref="AM7:BB7">SUM(AM8:AM15)</f>
        <v>2369204</v>
      </c>
      <c r="AN7" s="122">
        <f t="shared" si="1"/>
        <v>509842</v>
      </c>
      <c r="AO7" s="122">
        <f t="shared" si="1"/>
        <v>377238</v>
      </c>
      <c r="AP7" s="122">
        <f t="shared" si="1"/>
        <v>0</v>
      </c>
      <c r="AQ7" s="122">
        <f t="shared" si="1"/>
        <v>132604</v>
      </c>
      <c r="AR7" s="122">
        <f t="shared" si="1"/>
        <v>0</v>
      </c>
      <c r="AS7" s="122">
        <f t="shared" si="1"/>
        <v>922175</v>
      </c>
      <c r="AT7" s="122">
        <f t="shared" si="1"/>
        <v>9980</v>
      </c>
      <c r="AU7" s="122">
        <f t="shared" si="1"/>
        <v>851062</v>
      </c>
      <c r="AV7" s="122">
        <f t="shared" si="1"/>
        <v>61133</v>
      </c>
      <c r="AW7" s="122">
        <f t="shared" si="1"/>
        <v>0</v>
      </c>
      <c r="AX7" s="122">
        <f t="shared" si="1"/>
        <v>937187</v>
      </c>
      <c r="AY7" s="122">
        <f t="shared" si="1"/>
        <v>67769</v>
      </c>
      <c r="AZ7" s="122">
        <f t="shared" si="1"/>
        <v>796985</v>
      </c>
      <c r="BA7" s="122">
        <f t="shared" si="1"/>
        <v>67655</v>
      </c>
      <c r="BB7" s="122">
        <f t="shared" si="1"/>
        <v>4778</v>
      </c>
      <c r="BC7" s="122" t="s">
        <v>199</v>
      </c>
      <c r="BD7" s="122">
        <f aca="true" t="shared" si="2" ref="BD7:BM7">SUM(BD8:BD15)</f>
        <v>0</v>
      </c>
      <c r="BE7" s="122">
        <f t="shared" si="2"/>
        <v>660280</v>
      </c>
      <c r="BF7" s="122">
        <f t="shared" si="2"/>
        <v>3461877</v>
      </c>
      <c r="BG7" s="122">
        <f t="shared" si="2"/>
        <v>36635</v>
      </c>
      <c r="BH7" s="122">
        <f t="shared" si="2"/>
        <v>36635</v>
      </c>
      <c r="BI7" s="122">
        <f t="shared" si="2"/>
        <v>0</v>
      </c>
      <c r="BJ7" s="122">
        <f t="shared" si="2"/>
        <v>35805</v>
      </c>
      <c r="BK7" s="122">
        <f t="shared" si="2"/>
        <v>0</v>
      </c>
      <c r="BL7" s="122">
        <f t="shared" si="2"/>
        <v>830</v>
      </c>
      <c r="BM7" s="122">
        <f t="shared" si="2"/>
        <v>0</v>
      </c>
      <c r="BN7" s="122" t="s">
        <v>199</v>
      </c>
      <c r="BO7" s="122">
        <f aca="true" t="shared" si="3" ref="BO7:CD7">SUM(BO8:BO15)</f>
        <v>788142</v>
      </c>
      <c r="BP7" s="122">
        <f t="shared" si="3"/>
        <v>96220</v>
      </c>
      <c r="BQ7" s="122">
        <f t="shared" si="3"/>
        <v>89636</v>
      </c>
      <c r="BR7" s="122">
        <f t="shared" si="3"/>
        <v>0</v>
      </c>
      <c r="BS7" s="122">
        <f t="shared" si="3"/>
        <v>6584</v>
      </c>
      <c r="BT7" s="122">
        <f t="shared" si="3"/>
        <v>0</v>
      </c>
      <c r="BU7" s="122">
        <f t="shared" si="3"/>
        <v>523921</v>
      </c>
      <c r="BV7" s="122">
        <f t="shared" si="3"/>
        <v>30531</v>
      </c>
      <c r="BW7" s="122">
        <f t="shared" si="3"/>
        <v>493390</v>
      </c>
      <c r="BX7" s="122">
        <f t="shared" si="3"/>
        <v>0</v>
      </c>
      <c r="BY7" s="122">
        <f t="shared" si="3"/>
        <v>0</v>
      </c>
      <c r="BZ7" s="122">
        <f t="shared" si="3"/>
        <v>168001</v>
      </c>
      <c r="CA7" s="122">
        <f t="shared" si="3"/>
        <v>53278</v>
      </c>
      <c r="CB7" s="122">
        <f t="shared" si="3"/>
        <v>79664</v>
      </c>
      <c r="CC7" s="122">
        <f t="shared" si="3"/>
        <v>10105</v>
      </c>
      <c r="CD7" s="122">
        <f t="shared" si="3"/>
        <v>24954</v>
      </c>
      <c r="CE7" s="122" t="s">
        <v>199</v>
      </c>
      <c r="CF7" s="122">
        <f aca="true" t="shared" si="4" ref="CF7:CO7">SUM(CF8:CF15)</f>
        <v>0</v>
      </c>
      <c r="CG7" s="122">
        <f t="shared" si="4"/>
        <v>62867</v>
      </c>
      <c r="CH7" s="122">
        <f t="shared" si="4"/>
        <v>887644</v>
      </c>
      <c r="CI7" s="122">
        <f t="shared" si="4"/>
        <v>469028</v>
      </c>
      <c r="CJ7" s="122">
        <f t="shared" si="4"/>
        <v>469028</v>
      </c>
      <c r="CK7" s="122">
        <f t="shared" si="4"/>
        <v>0</v>
      </c>
      <c r="CL7" s="122">
        <f t="shared" si="4"/>
        <v>445491</v>
      </c>
      <c r="CM7" s="122">
        <f t="shared" si="4"/>
        <v>22707</v>
      </c>
      <c r="CN7" s="122">
        <f t="shared" si="4"/>
        <v>830</v>
      </c>
      <c r="CO7" s="122">
        <f t="shared" si="4"/>
        <v>0</v>
      </c>
      <c r="CP7" s="122" t="s">
        <v>199</v>
      </c>
      <c r="CQ7" s="122">
        <f aca="true" t="shared" si="5" ref="CQ7:DF7">SUM(CQ8:CQ15)</f>
        <v>3157346</v>
      </c>
      <c r="CR7" s="122">
        <f t="shared" si="5"/>
        <v>606062</v>
      </c>
      <c r="CS7" s="122">
        <f t="shared" si="5"/>
        <v>466874</v>
      </c>
      <c r="CT7" s="122">
        <f t="shared" si="5"/>
        <v>0</v>
      </c>
      <c r="CU7" s="122">
        <f t="shared" si="5"/>
        <v>139188</v>
      </c>
      <c r="CV7" s="122">
        <f t="shared" si="5"/>
        <v>0</v>
      </c>
      <c r="CW7" s="122">
        <f t="shared" si="5"/>
        <v>1446096</v>
      </c>
      <c r="CX7" s="122">
        <f t="shared" si="5"/>
        <v>40511</v>
      </c>
      <c r="CY7" s="122">
        <f t="shared" si="5"/>
        <v>1344452</v>
      </c>
      <c r="CZ7" s="122">
        <f t="shared" si="5"/>
        <v>61133</v>
      </c>
      <c r="DA7" s="122">
        <f t="shared" si="5"/>
        <v>0</v>
      </c>
      <c r="DB7" s="122">
        <f t="shared" si="5"/>
        <v>1105188</v>
      </c>
      <c r="DC7" s="122">
        <f t="shared" si="5"/>
        <v>121047</v>
      </c>
      <c r="DD7" s="122">
        <f t="shared" si="5"/>
        <v>876649</v>
      </c>
      <c r="DE7" s="122">
        <f t="shared" si="5"/>
        <v>77760</v>
      </c>
      <c r="DF7" s="122">
        <f t="shared" si="5"/>
        <v>29732</v>
      </c>
      <c r="DG7" s="122" t="s">
        <v>199</v>
      </c>
      <c r="DH7" s="122">
        <f>SUM(DH8:DH15)</f>
        <v>0</v>
      </c>
      <c r="DI7" s="122">
        <f>SUM(DI8:DI15)</f>
        <v>723147</v>
      </c>
      <c r="DJ7" s="122">
        <f>SUM(DJ8:DJ15)</f>
        <v>4349521</v>
      </c>
    </row>
    <row r="8" spans="1:114" s="123" customFormat="1" ht="12" customHeight="1">
      <c r="A8" s="124" t="s">
        <v>207</v>
      </c>
      <c r="B8" s="125" t="s">
        <v>247</v>
      </c>
      <c r="C8" s="124" t="s">
        <v>248</v>
      </c>
      <c r="D8" s="126">
        <f aca="true" t="shared" si="6" ref="D8:D15">SUM(E8,+L8)</f>
        <v>0</v>
      </c>
      <c r="E8" s="126">
        <f aca="true" t="shared" si="7" ref="E8:E15">SUM(F8:I8)+K8</f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f aca="true" t="shared" si="8" ref="M8:M15">SUM(N8,+U8)</f>
        <v>0</v>
      </c>
      <c r="N8" s="126">
        <f aca="true" t="shared" si="9" ref="N8:N15">SUM(O8:R8)+T8</f>
        <v>0</v>
      </c>
      <c r="O8" s="126">
        <v>0</v>
      </c>
      <c r="P8" s="126">
        <v>0</v>
      </c>
      <c r="Q8" s="126">
        <v>0</v>
      </c>
      <c r="R8" s="126">
        <v>0</v>
      </c>
      <c r="S8" s="126">
        <v>544869</v>
      </c>
      <c r="T8" s="126">
        <v>0</v>
      </c>
      <c r="U8" s="126">
        <v>0</v>
      </c>
      <c r="V8" s="126">
        <f aca="true" t="shared" si="10" ref="V8:V15">+SUM(D8,M8)</f>
        <v>0</v>
      </c>
      <c r="W8" s="126">
        <f aca="true" t="shared" si="11" ref="W8:W15">+SUM(E8,N8)</f>
        <v>0</v>
      </c>
      <c r="X8" s="126">
        <f aca="true" t="shared" si="12" ref="X8:X15">+SUM(F8,O8)</f>
        <v>0</v>
      </c>
      <c r="Y8" s="126">
        <f aca="true" t="shared" si="13" ref="Y8:Y15">+SUM(G8,P8)</f>
        <v>0</v>
      </c>
      <c r="Z8" s="126">
        <f aca="true" t="shared" si="14" ref="Z8:Z15">+SUM(H8,Q8)</f>
        <v>0</v>
      </c>
      <c r="AA8" s="126">
        <f aca="true" t="shared" si="15" ref="AA8:AA15">+SUM(I8,R8)</f>
        <v>0</v>
      </c>
      <c r="AB8" s="126">
        <f aca="true" t="shared" si="16" ref="AB8:AB15">+SUM(J8,S8)</f>
        <v>544869</v>
      </c>
      <c r="AC8" s="126">
        <f aca="true" t="shared" si="17" ref="AC8:AC15">+SUM(K8,T8)</f>
        <v>0</v>
      </c>
      <c r="AD8" s="126">
        <f aca="true" t="shared" si="18" ref="AD8:AD15">+SUM(L8,U8)</f>
        <v>0</v>
      </c>
      <c r="AE8" s="126">
        <f aca="true" t="shared" si="19" ref="AE8:AE15">SUM(AF8,+AK8)</f>
        <v>0</v>
      </c>
      <c r="AF8" s="126">
        <f aca="true" t="shared" si="20" ref="AF8:AF15">SUM(AG8:AJ8)</f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7" t="s">
        <v>199</v>
      </c>
      <c r="AM8" s="126">
        <f aca="true" t="shared" si="21" ref="AM8:AM15">SUM(AN8,AS8,AW8,AX8,BD8)</f>
        <v>0</v>
      </c>
      <c r="AN8" s="126">
        <f aca="true" t="shared" si="22" ref="AN8:AN15">SUM(AO8:AR8)</f>
        <v>0</v>
      </c>
      <c r="AO8" s="126">
        <v>0</v>
      </c>
      <c r="AP8" s="126">
        <v>0</v>
      </c>
      <c r="AQ8" s="126">
        <v>0</v>
      </c>
      <c r="AR8" s="126">
        <v>0</v>
      </c>
      <c r="AS8" s="126">
        <f aca="true" t="shared" si="23" ref="AS8:AS15">SUM(AT8:AV8)</f>
        <v>0</v>
      </c>
      <c r="AT8" s="126">
        <v>0</v>
      </c>
      <c r="AU8" s="126">
        <v>0</v>
      </c>
      <c r="AV8" s="126">
        <v>0</v>
      </c>
      <c r="AW8" s="126">
        <v>0</v>
      </c>
      <c r="AX8" s="126">
        <f aca="true" t="shared" si="24" ref="AX8:AX15">SUM(AY8:BB8)</f>
        <v>0</v>
      </c>
      <c r="AY8" s="126">
        <v>0</v>
      </c>
      <c r="AZ8" s="126">
        <v>0</v>
      </c>
      <c r="BA8" s="126">
        <v>0</v>
      </c>
      <c r="BB8" s="126">
        <v>0</v>
      </c>
      <c r="BC8" s="127" t="s">
        <v>199</v>
      </c>
      <c r="BD8" s="126">
        <v>0</v>
      </c>
      <c r="BE8" s="126">
        <v>0</v>
      </c>
      <c r="BF8" s="126">
        <f aca="true" t="shared" si="25" ref="BF8:BF15">SUM(AE8,+AM8,+BE8)</f>
        <v>0</v>
      </c>
      <c r="BG8" s="126">
        <f aca="true" t="shared" si="26" ref="BG8:BG15">SUM(BH8,+BM8)</f>
        <v>0</v>
      </c>
      <c r="BH8" s="126">
        <f aca="true" t="shared" si="27" ref="BH8:BH15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15">SUM(BP8,BU8,BY8,BZ8,CF8)</f>
        <v>506762</v>
      </c>
      <c r="BP8" s="126">
        <f aca="true" t="shared" si="29" ref="BP8:BP15">SUM(BQ8:BT8)</f>
        <v>56719</v>
      </c>
      <c r="BQ8" s="126">
        <v>56719</v>
      </c>
      <c r="BR8" s="126">
        <v>0</v>
      </c>
      <c r="BS8" s="126">
        <v>0</v>
      </c>
      <c r="BT8" s="126">
        <v>0</v>
      </c>
      <c r="BU8" s="126">
        <f aca="true" t="shared" si="30" ref="BU8:BU15">SUM(BV8:BX8)</f>
        <v>365867</v>
      </c>
      <c r="BV8" s="126">
        <v>0</v>
      </c>
      <c r="BW8" s="126">
        <v>365867</v>
      </c>
      <c r="BX8" s="126">
        <v>0</v>
      </c>
      <c r="BY8" s="126">
        <v>0</v>
      </c>
      <c r="BZ8" s="126">
        <f aca="true" t="shared" si="31" ref="BZ8:BZ15">SUM(CA8:CD8)</f>
        <v>84176</v>
      </c>
      <c r="CA8" s="126">
        <v>53278</v>
      </c>
      <c r="CB8" s="126">
        <v>21180</v>
      </c>
      <c r="CC8" s="126">
        <v>9239</v>
      </c>
      <c r="CD8" s="126">
        <v>479</v>
      </c>
      <c r="CE8" s="127" t="s">
        <v>199</v>
      </c>
      <c r="CF8" s="126">
        <v>0</v>
      </c>
      <c r="CG8" s="126">
        <v>38107</v>
      </c>
      <c r="CH8" s="126">
        <f aca="true" t="shared" si="32" ref="CH8:CH15">SUM(BG8,+BO8,+CG8)</f>
        <v>544869</v>
      </c>
      <c r="CI8" s="126">
        <f aca="true" t="shared" si="33" ref="CI8:CI15">SUM(AE8,+BG8)</f>
        <v>0</v>
      </c>
      <c r="CJ8" s="126">
        <f aca="true" t="shared" si="34" ref="CJ8:CJ15">SUM(AF8,+BH8)</f>
        <v>0</v>
      </c>
      <c r="CK8" s="126">
        <f aca="true" t="shared" si="35" ref="CK8:CK15">SUM(AG8,+BI8)</f>
        <v>0</v>
      </c>
      <c r="CL8" s="126">
        <f aca="true" t="shared" si="36" ref="CL8:CL15">SUM(AH8,+BJ8)</f>
        <v>0</v>
      </c>
      <c r="CM8" s="126">
        <f aca="true" t="shared" si="37" ref="CM8:CM15">SUM(AI8,+BK8)</f>
        <v>0</v>
      </c>
      <c r="CN8" s="126">
        <f aca="true" t="shared" si="38" ref="CN8:CN15">SUM(AJ8,+BL8)</f>
        <v>0</v>
      </c>
      <c r="CO8" s="126">
        <f aca="true" t="shared" si="39" ref="CO8:CO15">SUM(AK8,+BM8)</f>
        <v>0</v>
      </c>
      <c r="CP8" s="127" t="s">
        <v>199</v>
      </c>
      <c r="CQ8" s="126">
        <f aca="true" t="shared" si="40" ref="CQ8:CQ15">SUM(AM8,+BO8)</f>
        <v>506762</v>
      </c>
      <c r="CR8" s="126">
        <f aca="true" t="shared" si="41" ref="CR8:CR15">SUM(AN8,+BP8)</f>
        <v>56719</v>
      </c>
      <c r="CS8" s="126">
        <f aca="true" t="shared" si="42" ref="CS8:CS15">SUM(AO8,+BQ8)</f>
        <v>56719</v>
      </c>
      <c r="CT8" s="126">
        <f aca="true" t="shared" si="43" ref="CT8:CT15">SUM(AP8,+BR8)</f>
        <v>0</v>
      </c>
      <c r="CU8" s="126">
        <f aca="true" t="shared" si="44" ref="CU8:CU15">SUM(AQ8,+BS8)</f>
        <v>0</v>
      </c>
      <c r="CV8" s="126">
        <f aca="true" t="shared" si="45" ref="CV8:CV15">SUM(AR8,+BT8)</f>
        <v>0</v>
      </c>
      <c r="CW8" s="126">
        <f aca="true" t="shared" si="46" ref="CW8:CW15">SUM(AS8,+BU8)</f>
        <v>365867</v>
      </c>
      <c r="CX8" s="126">
        <f aca="true" t="shared" si="47" ref="CX8:CX15">SUM(AT8,+BV8)</f>
        <v>0</v>
      </c>
      <c r="CY8" s="126">
        <f aca="true" t="shared" si="48" ref="CY8:CY15">SUM(AU8,+BW8)</f>
        <v>365867</v>
      </c>
      <c r="CZ8" s="126">
        <f aca="true" t="shared" si="49" ref="CZ8:CZ15">SUM(AV8,+BX8)</f>
        <v>0</v>
      </c>
      <c r="DA8" s="126">
        <f aca="true" t="shared" si="50" ref="DA8:DA15">SUM(AW8,+BY8)</f>
        <v>0</v>
      </c>
      <c r="DB8" s="126">
        <f aca="true" t="shared" si="51" ref="DB8:DB15">SUM(AX8,+BZ8)</f>
        <v>84176</v>
      </c>
      <c r="DC8" s="126">
        <f aca="true" t="shared" si="52" ref="DC8:DC15">SUM(AY8,+CA8)</f>
        <v>53278</v>
      </c>
      <c r="DD8" s="126">
        <f aca="true" t="shared" si="53" ref="DD8:DD15">SUM(AZ8,+CB8)</f>
        <v>21180</v>
      </c>
      <c r="DE8" s="126">
        <f aca="true" t="shared" si="54" ref="DE8:DE15">SUM(BA8,+CC8)</f>
        <v>9239</v>
      </c>
      <c r="DF8" s="126">
        <f aca="true" t="shared" si="55" ref="DF8:DF15">SUM(BB8,+CD8)</f>
        <v>479</v>
      </c>
      <c r="DG8" s="127" t="s">
        <v>199</v>
      </c>
      <c r="DH8" s="126">
        <f aca="true" t="shared" si="56" ref="DH8:DH15">SUM(BD8,+CF8)</f>
        <v>0</v>
      </c>
      <c r="DI8" s="126">
        <f aca="true" t="shared" si="57" ref="DI8:DI15">SUM(BE8,+CG8)</f>
        <v>38107</v>
      </c>
      <c r="DJ8" s="126">
        <f aca="true" t="shared" si="58" ref="DJ8:DJ15">SUM(BF8,+CH8)</f>
        <v>544869</v>
      </c>
    </row>
    <row r="9" spans="1:114" s="123" customFormat="1" ht="12" customHeight="1">
      <c r="A9" s="124" t="s">
        <v>207</v>
      </c>
      <c r="B9" s="125" t="s">
        <v>249</v>
      </c>
      <c r="C9" s="124" t="s">
        <v>250</v>
      </c>
      <c r="D9" s="126">
        <f t="shared" si="6"/>
        <v>0</v>
      </c>
      <c r="E9" s="126">
        <f t="shared" si="7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f t="shared" si="8"/>
        <v>30078</v>
      </c>
      <c r="N9" s="126">
        <f t="shared" si="9"/>
        <v>30078</v>
      </c>
      <c r="O9" s="126">
        <v>0</v>
      </c>
      <c r="P9" s="126">
        <v>0</v>
      </c>
      <c r="Q9" s="126">
        <v>0</v>
      </c>
      <c r="R9" s="126">
        <v>30078</v>
      </c>
      <c r="S9" s="126">
        <v>140171</v>
      </c>
      <c r="T9" s="126">
        <v>0</v>
      </c>
      <c r="U9" s="126">
        <v>0</v>
      </c>
      <c r="V9" s="126">
        <f t="shared" si="10"/>
        <v>30078</v>
      </c>
      <c r="W9" s="126">
        <f t="shared" si="11"/>
        <v>30078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30078</v>
      </c>
      <c r="AB9" s="126">
        <f t="shared" si="16"/>
        <v>140171</v>
      </c>
      <c r="AC9" s="126">
        <f t="shared" si="17"/>
        <v>0</v>
      </c>
      <c r="AD9" s="126">
        <f t="shared" si="18"/>
        <v>0</v>
      </c>
      <c r="AE9" s="126">
        <f t="shared" si="19"/>
        <v>0</v>
      </c>
      <c r="AF9" s="126">
        <f t="shared" si="20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21"/>
        <v>0</v>
      </c>
      <c r="AN9" s="126">
        <f t="shared" si="22"/>
        <v>0</v>
      </c>
      <c r="AO9" s="126">
        <v>0</v>
      </c>
      <c r="AP9" s="126">
        <v>0</v>
      </c>
      <c r="AQ9" s="126">
        <v>0</v>
      </c>
      <c r="AR9" s="126">
        <v>0</v>
      </c>
      <c r="AS9" s="126">
        <f t="shared" si="23"/>
        <v>0</v>
      </c>
      <c r="AT9" s="126">
        <v>0</v>
      </c>
      <c r="AU9" s="126">
        <v>0</v>
      </c>
      <c r="AV9" s="126">
        <v>0</v>
      </c>
      <c r="AW9" s="126">
        <v>0</v>
      </c>
      <c r="AX9" s="126">
        <f t="shared" si="24"/>
        <v>0</v>
      </c>
      <c r="AY9" s="126">
        <v>0</v>
      </c>
      <c r="AZ9" s="126">
        <v>0</v>
      </c>
      <c r="BA9" s="126">
        <v>0</v>
      </c>
      <c r="BB9" s="126">
        <v>0</v>
      </c>
      <c r="BC9" s="127" t="s">
        <v>199</v>
      </c>
      <c r="BD9" s="126">
        <v>0</v>
      </c>
      <c r="BE9" s="126">
        <v>0</v>
      </c>
      <c r="BF9" s="126">
        <f t="shared" si="25"/>
        <v>0</v>
      </c>
      <c r="BG9" s="126">
        <f t="shared" si="26"/>
        <v>0</v>
      </c>
      <c r="BH9" s="126">
        <f t="shared" si="27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152528</v>
      </c>
      <c r="BP9" s="126">
        <f t="shared" si="29"/>
        <v>26333</v>
      </c>
      <c r="BQ9" s="126">
        <v>26333</v>
      </c>
      <c r="BR9" s="126">
        <v>0</v>
      </c>
      <c r="BS9" s="126">
        <v>0</v>
      </c>
      <c r="BT9" s="126">
        <v>0</v>
      </c>
      <c r="BU9" s="126">
        <f t="shared" si="30"/>
        <v>100854</v>
      </c>
      <c r="BV9" s="126">
        <v>30531</v>
      </c>
      <c r="BW9" s="126">
        <v>70323</v>
      </c>
      <c r="BX9" s="126">
        <v>0</v>
      </c>
      <c r="BY9" s="126">
        <v>0</v>
      </c>
      <c r="BZ9" s="126">
        <f t="shared" si="31"/>
        <v>25341</v>
      </c>
      <c r="CA9" s="126">
        <v>0</v>
      </c>
      <c r="CB9" s="126">
        <v>0</v>
      </c>
      <c r="CC9" s="126">
        <v>866</v>
      </c>
      <c r="CD9" s="126">
        <v>24475</v>
      </c>
      <c r="CE9" s="127" t="s">
        <v>199</v>
      </c>
      <c r="CF9" s="126">
        <v>0</v>
      </c>
      <c r="CG9" s="126">
        <v>17721</v>
      </c>
      <c r="CH9" s="126">
        <f t="shared" si="32"/>
        <v>170249</v>
      </c>
      <c r="CI9" s="126">
        <f t="shared" si="33"/>
        <v>0</v>
      </c>
      <c r="CJ9" s="126">
        <f t="shared" si="34"/>
        <v>0</v>
      </c>
      <c r="CK9" s="126">
        <f t="shared" si="35"/>
        <v>0</v>
      </c>
      <c r="CL9" s="126">
        <f t="shared" si="36"/>
        <v>0</v>
      </c>
      <c r="CM9" s="126">
        <f t="shared" si="37"/>
        <v>0</v>
      </c>
      <c r="CN9" s="126">
        <f t="shared" si="38"/>
        <v>0</v>
      </c>
      <c r="CO9" s="126">
        <f t="shared" si="39"/>
        <v>0</v>
      </c>
      <c r="CP9" s="127" t="s">
        <v>199</v>
      </c>
      <c r="CQ9" s="126">
        <f t="shared" si="40"/>
        <v>152528</v>
      </c>
      <c r="CR9" s="126">
        <f t="shared" si="41"/>
        <v>26333</v>
      </c>
      <c r="CS9" s="126">
        <f t="shared" si="42"/>
        <v>26333</v>
      </c>
      <c r="CT9" s="126">
        <f t="shared" si="43"/>
        <v>0</v>
      </c>
      <c r="CU9" s="126">
        <f t="shared" si="44"/>
        <v>0</v>
      </c>
      <c r="CV9" s="126">
        <f t="shared" si="45"/>
        <v>0</v>
      </c>
      <c r="CW9" s="126">
        <f t="shared" si="46"/>
        <v>100854</v>
      </c>
      <c r="CX9" s="126">
        <f t="shared" si="47"/>
        <v>30531</v>
      </c>
      <c r="CY9" s="126">
        <f t="shared" si="48"/>
        <v>70323</v>
      </c>
      <c r="CZ9" s="126">
        <f t="shared" si="49"/>
        <v>0</v>
      </c>
      <c r="DA9" s="126">
        <f t="shared" si="50"/>
        <v>0</v>
      </c>
      <c r="DB9" s="126">
        <f t="shared" si="51"/>
        <v>25341</v>
      </c>
      <c r="DC9" s="126">
        <f t="shared" si="52"/>
        <v>0</v>
      </c>
      <c r="DD9" s="126">
        <f t="shared" si="53"/>
        <v>0</v>
      </c>
      <c r="DE9" s="126">
        <f t="shared" si="54"/>
        <v>866</v>
      </c>
      <c r="DF9" s="126">
        <f t="shared" si="55"/>
        <v>24475</v>
      </c>
      <c r="DG9" s="127" t="s">
        <v>199</v>
      </c>
      <c r="DH9" s="126">
        <f t="shared" si="56"/>
        <v>0</v>
      </c>
      <c r="DI9" s="126">
        <f t="shared" si="57"/>
        <v>17721</v>
      </c>
      <c r="DJ9" s="126">
        <f t="shared" si="58"/>
        <v>170249</v>
      </c>
    </row>
    <row r="10" spans="1:114" s="123" customFormat="1" ht="12" customHeight="1">
      <c r="A10" s="124" t="s">
        <v>207</v>
      </c>
      <c r="B10" s="125" t="s">
        <v>251</v>
      </c>
      <c r="C10" s="124" t="s">
        <v>252</v>
      </c>
      <c r="D10" s="126">
        <f t="shared" si="6"/>
        <v>180984</v>
      </c>
      <c r="E10" s="126">
        <f t="shared" si="7"/>
        <v>180984</v>
      </c>
      <c r="F10" s="126">
        <v>0</v>
      </c>
      <c r="G10" s="126">
        <v>0</v>
      </c>
      <c r="H10" s="126">
        <v>65800</v>
      </c>
      <c r="I10" s="126">
        <v>115184</v>
      </c>
      <c r="J10" s="126">
        <v>268936</v>
      </c>
      <c r="K10" s="126">
        <v>0</v>
      </c>
      <c r="L10" s="126">
        <v>0</v>
      </c>
      <c r="M10" s="126">
        <f t="shared" si="8"/>
        <v>24600</v>
      </c>
      <c r="N10" s="126">
        <f t="shared" si="9"/>
        <v>24600</v>
      </c>
      <c r="O10" s="126">
        <v>0</v>
      </c>
      <c r="P10" s="126">
        <v>0</v>
      </c>
      <c r="Q10" s="126">
        <v>24600</v>
      </c>
      <c r="R10" s="126">
        <v>0</v>
      </c>
      <c r="S10" s="126">
        <v>147926</v>
      </c>
      <c r="T10" s="126">
        <v>0</v>
      </c>
      <c r="U10" s="126">
        <v>0</v>
      </c>
      <c r="V10" s="126">
        <f t="shared" si="10"/>
        <v>205584</v>
      </c>
      <c r="W10" s="126">
        <f t="shared" si="11"/>
        <v>205584</v>
      </c>
      <c r="X10" s="126">
        <f t="shared" si="12"/>
        <v>0</v>
      </c>
      <c r="Y10" s="126">
        <f t="shared" si="13"/>
        <v>0</v>
      </c>
      <c r="Z10" s="126">
        <f t="shared" si="14"/>
        <v>90400</v>
      </c>
      <c r="AA10" s="126">
        <f t="shared" si="15"/>
        <v>115184</v>
      </c>
      <c r="AB10" s="126">
        <f t="shared" si="16"/>
        <v>416862</v>
      </c>
      <c r="AC10" s="126">
        <f t="shared" si="17"/>
        <v>0</v>
      </c>
      <c r="AD10" s="126">
        <f t="shared" si="18"/>
        <v>0</v>
      </c>
      <c r="AE10" s="126">
        <f t="shared" si="19"/>
        <v>144480</v>
      </c>
      <c r="AF10" s="126">
        <f t="shared" si="20"/>
        <v>144480</v>
      </c>
      <c r="AG10" s="126">
        <v>0</v>
      </c>
      <c r="AH10" s="126">
        <v>144480</v>
      </c>
      <c r="AI10" s="126">
        <v>0</v>
      </c>
      <c r="AJ10" s="126">
        <v>0</v>
      </c>
      <c r="AK10" s="126">
        <v>0</v>
      </c>
      <c r="AL10" s="127" t="s">
        <v>199</v>
      </c>
      <c r="AM10" s="126">
        <f t="shared" si="21"/>
        <v>274357</v>
      </c>
      <c r="AN10" s="126">
        <f t="shared" si="22"/>
        <v>86744</v>
      </c>
      <c r="AO10" s="126">
        <v>15771</v>
      </c>
      <c r="AP10" s="126">
        <v>0</v>
      </c>
      <c r="AQ10" s="126">
        <v>70973</v>
      </c>
      <c r="AR10" s="126">
        <v>0</v>
      </c>
      <c r="AS10" s="126">
        <f t="shared" si="23"/>
        <v>80666</v>
      </c>
      <c r="AT10" s="126">
        <v>0</v>
      </c>
      <c r="AU10" s="126">
        <v>80666</v>
      </c>
      <c r="AV10" s="126">
        <v>0</v>
      </c>
      <c r="AW10" s="126">
        <v>0</v>
      </c>
      <c r="AX10" s="126">
        <f t="shared" si="24"/>
        <v>106947</v>
      </c>
      <c r="AY10" s="126">
        <v>0</v>
      </c>
      <c r="AZ10" s="126">
        <v>106947</v>
      </c>
      <c r="BA10" s="126">
        <v>0</v>
      </c>
      <c r="BB10" s="126">
        <v>0</v>
      </c>
      <c r="BC10" s="127" t="s">
        <v>199</v>
      </c>
      <c r="BD10" s="126">
        <v>0</v>
      </c>
      <c r="BE10" s="126">
        <v>31083</v>
      </c>
      <c r="BF10" s="126">
        <f t="shared" si="25"/>
        <v>449920</v>
      </c>
      <c r="BG10" s="126">
        <f t="shared" si="26"/>
        <v>36635</v>
      </c>
      <c r="BH10" s="126">
        <f t="shared" si="27"/>
        <v>36635</v>
      </c>
      <c r="BI10" s="126">
        <v>0</v>
      </c>
      <c r="BJ10" s="126">
        <v>35805</v>
      </c>
      <c r="BK10" s="126">
        <v>0</v>
      </c>
      <c r="BL10" s="126">
        <v>830</v>
      </c>
      <c r="BM10" s="126">
        <v>0</v>
      </c>
      <c r="BN10" s="127" t="s">
        <v>199</v>
      </c>
      <c r="BO10" s="126">
        <f t="shared" si="28"/>
        <v>128852</v>
      </c>
      <c r="BP10" s="126">
        <f t="shared" si="29"/>
        <v>13168</v>
      </c>
      <c r="BQ10" s="126">
        <v>6584</v>
      </c>
      <c r="BR10" s="126">
        <v>0</v>
      </c>
      <c r="BS10" s="126">
        <v>6584</v>
      </c>
      <c r="BT10" s="126">
        <v>0</v>
      </c>
      <c r="BU10" s="126">
        <f t="shared" si="30"/>
        <v>57200</v>
      </c>
      <c r="BV10" s="126">
        <v>0</v>
      </c>
      <c r="BW10" s="126">
        <v>57200</v>
      </c>
      <c r="BX10" s="126">
        <v>0</v>
      </c>
      <c r="BY10" s="126">
        <v>0</v>
      </c>
      <c r="BZ10" s="126">
        <f t="shared" si="31"/>
        <v>58484</v>
      </c>
      <c r="CA10" s="126">
        <v>0</v>
      </c>
      <c r="CB10" s="126">
        <v>58484</v>
      </c>
      <c r="CC10" s="126">
        <v>0</v>
      </c>
      <c r="CD10" s="126">
        <v>0</v>
      </c>
      <c r="CE10" s="127" t="s">
        <v>199</v>
      </c>
      <c r="CF10" s="126">
        <v>0</v>
      </c>
      <c r="CG10" s="126">
        <v>7039</v>
      </c>
      <c r="CH10" s="126">
        <f t="shared" si="32"/>
        <v>172526</v>
      </c>
      <c r="CI10" s="126">
        <f t="shared" si="33"/>
        <v>181115</v>
      </c>
      <c r="CJ10" s="126">
        <f t="shared" si="34"/>
        <v>181115</v>
      </c>
      <c r="CK10" s="126">
        <f t="shared" si="35"/>
        <v>0</v>
      </c>
      <c r="CL10" s="126">
        <f t="shared" si="36"/>
        <v>180285</v>
      </c>
      <c r="CM10" s="126">
        <f t="shared" si="37"/>
        <v>0</v>
      </c>
      <c r="CN10" s="126">
        <f t="shared" si="38"/>
        <v>830</v>
      </c>
      <c r="CO10" s="126">
        <f t="shared" si="39"/>
        <v>0</v>
      </c>
      <c r="CP10" s="127" t="s">
        <v>199</v>
      </c>
      <c r="CQ10" s="126">
        <f t="shared" si="40"/>
        <v>403209</v>
      </c>
      <c r="CR10" s="126">
        <f t="shared" si="41"/>
        <v>99912</v>
      </c>
      <c r="CS10" s="126">
        <f t="shared" si="42"/>
        <v>22355</v>
      </c>
      <c r="CT10" s="126">
        <f t="shared" si="43"/>
        <v>0</v>
      </c>
      <c r="CU10" s="126">
        <f t="shared" si="44"/>
        <v>77557</v>
      </c>
      <c r="CV10" s="126">
        <f t="shared" si="45"/>
        <v>0</v>
      </c>
      <c r="CW10" s="126">
        <f t="shared" si="46"/>
        <v>137866</v>
      </c>
      <c r="CX10" s="126">
        <f t="shared" si="47"/>
        <v>0</v>
      </c>
      <c r="CY10" s="126">
        <f t="shared" si="48"/>
        <v>137866</v>
      </c>
      <c r="CZ10" s="126">
        <f t="shared" si="49"/>
        <v>0</v>
      </c>
      <c r="DA10" s="126">
        <f t="shared" si="50"/>
        <v>0</v>
      </c>
      <c r="DB10" s="126">
        <f t="shared" si="51"/>
        <v>165431</v>
      </c>
      <c r="DC10" s="126">
        <f t="shared" si="52"/>
        <v>0</v>
      </c>
      <c r="DD10" s="126">
        <f t="shared" si="53"/>
        <v>165431</v>
      </c>
      <c r="DE10" s="126">
        <f t="shared" si="54"/>
        <v>0</v>
      </c>
      <c r="DF10" s="126">
        <f t="shared" si="55"/>
        <v>0</v>
      </c>
      <c r="DG10" s="127" t="s">
        <v>199</v>
      </c>
      <c r="DH10" s="126">
        <f t="shared" si="56"/>
        <v>0</v>
      </c>
      <c r="DI10" s="126">
        <f t="shared" si="57"/>
        <v>38122</v>
      </c>
      <c r="DJ10" s="126">
        <f t="shared" si="58"/>
        <v>622446</v>
      </c>
    </row>
    <row r="11" spans="1:114" s="123" customFormat="1" ht="12" customHeight="1">
      <c r="A11" s="124" t="s">
        <v>207</v>
      </c>
      <c r="B11" s="125" t="s">
        <v>253</v>
      </c>
      <c r="C11" s="124" t="s">
        <v>254</v>
      </c>
      <c r="D11" s="126">
        <f t="shared" si="6"/>
        <v>51768</v>
      </c>
      <c r="E11" s="126">
        <f t="shared" si="7"/>
        <v>51768</v>
      </c>
      <c r="F11" s="126">
        <v>0</v>
      </c>
      <c r="G11" s="126">
        <v>0</v>
      </c>
      <c r="H11" s="126">
        <v>0</v>
      </c>
      <c r="I11" s="126">
        <v>29914</v>
      </c>
      <c r="J11" s="126">
        <v>90915</v>
      </c>
      <c r="K11" s="126">
        <v>21854</v>
      </c>
      <c r="L11" s="126">
        <v>0</v>
      </c>
      <c r="M11" s="126">
        <f t="shared" si="8"/>
        <v>0</v>
      </c>
      <c r="N11" s="126">
        <f t="shared" si="9"/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f t="shared" si="10"/>
        <v>51768</v>
      </c>
      <c r="W11" s="126">
        <f t="shared" si="11"/>
        <v>51768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29914</v>
      </c>
      <c r="AB11" s="126">
        <f t="shared" si="16"/>
        <v>90915</v>
      </c>
      <c r="AC11" s="126">
        <f t="shared" si="17"/>
        <v>21854</v>
      </c>
      <c r="AD11" s="126">
        <f t="shared" si="18"/>
        <v>0</v>
      </c>
      <c r="AE11" s="126">
        <f t="shared" si="19"/>
        <v>0</v>
      </c>
      <c r="AF11" s="126">
        <f t="shared" si="20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21"/>
        <v>131266</v>
      </c>
      <c r="AN11" s="126">
        <f t="shared" si="22"/>
        <v>38708</v>
      </c>
      <c r="AO11" s="126">
        <v>17699</v>
      </c>
      <c r="AP11" s="126">
        <v>0</v>
      </c>
      <c r="AQ11" s="126">
        <v>21009</v>
      </c>
      <c r="AR11" s="126">
        <v>0</v>
      </c>
      <c r="AS11" s="126">
        <f t="shared" si="23"/>
        <v>17820</v>
      </c>
      <c r="AT11" s="126">
        <v>9980</v>
      </c>
      <c r="AU11" s="126">
        <v>7840</v>
      </c>
      <c r="AV11" s="126">
        <v>0</v>
      </c>
      <c r="AW11" s="126">
        <v>0</v>
      </c>
      <c r="AX11" s="126">
        <f t="shared" si="24"/>
        <v>74738</v>
      </c>
      <c r="AY11" s="126">
        <v>67769</v>
      </c>
      <c r="AZ11" s="126">
        <v>2191</v>
      </c>
      <c r="BA11" s="126">
        <v>0</v>
      </c>
      <c r="BB11" s="126">
        <v>4778</v>
      </c>
      <c r="BC11" s="127" t="s">
        <v>199</v>
      </c>
      <c r="BD11" s="126">
        <v>0</v>
      </c>
      <c r="BE11" s="126">
        <v>11417</v>
      </c>
      <c r="BF11" s="126">
        <f t="shared" si="25"/>
        <v>142683</v>
      </c>
      <c r="BG11" s="126">
        <f t="shared" si="26"/>
        <v>0</v>
      </c>
      <c r="BH11" s="126">
        <f t="shared" si="27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8"/>
        <v>0</v>
      </c>
      <c r="BP11" s="126">
        <f t="shared" si="29"/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f t="shared" si="30"/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f t="shared" si="31"/>
        <v>0</v>
      </c>
      <c r="CA11" s="126">
        <v>0</v>
      </c>
      <c r="CB11" s="126">
        <v>0</v>
      </c>
      <c r="CC11" s="126">
        <v>0</v>
      </c>
      <c r="CD11" s="126">
        <v>0</v>
      </c>
      <c r="CE11" s="127" t="s">
        <v>199</v>
      </c>
      <c r="CF11" s="126">
        <v>0</v>
      </c>
      <c r="CG11" s="126">
        <v>0</v>
      </c>
      <c r="CH11" s="126">
        <f t="shared" si="32"/>
        <v>0</v>
      </c>
      <c r="CI11" s="126">
        <f t="shared" si="33"/>
        <v>0</v>
      </c>
      <c r="CJ11" s="126">
        <f t="shared" si="34"/>
        <v>0</v>
      </c>
      <c r="CK11" s="126">
        <f t="shared" si="35"/>
        <v>0</v>
      </c>
      <c r="CL11" s="126">
        <f t="shared" si="36"/>
        <v>0</v>
      </c>
      <c r="CM11" s="126">
        <f t="shared" si="37"/>
        <v>0</v>
      </c>
      <c r="CN11" s="126">
        <f t="shared" si="38"/>
        <v>0</v>
      </c>
      <c r="CO11" s="126">
        <f t="shared" si="39"/>
        <v>0</v>
      </c>
      <c r="CP11" s="127" t="s">
        <v>199</v>
      </c>
      <c r="CQ11" s="126">
        <f t="shared" si="40"/>
        <v>131266</v>
      </c>
      <c r="CR11" s="126">
        <f t="shared" si="41"/>
        <v>38708</v>
      </c>
      <c r="CS11" s="126">
        <f t="shared" si="42"/>
        <v>17699</v>
      </c>
      <c r="CT11" s="126">
        <f t="shared" si="43"/>
        <v>0</v>
      </c>
      <c r="CU11" s="126">
        <f t="shared" si="44"/>
        <v>21009</v>
      </c>
      <c r="CV11" s="126">
        <f t="shared" si="45"/>
        <v>0</v>
      </c>
      <c r="CW11" s="126">
        <f t="shared" si="46"/>
        <v>17820</v>
      </c>
      <c r="CX11" s="126">
        <f t="shared" si="47"/>
        <v>9980</v>
      </c>
      <c r="CY11" s="126">
        <f t="shared" si="48"/>
        <v>7840</v>
      </c>
      <c r="CZ11" s="126">
        <f t="shared" si="49"/>
        <v>0</v>
      </c>
      <c r="DA11" s="126">
        <f t="shared" si="50"/>
        <v>0</v>
      </c>
      <c r="DB11" s="126">
        <f t="shared" si="51"/>
        <v>74738</v>
      </c>
      <c r="DC11" s="126">
        <f t="shared" si="52"/>
        <v>67769</v>
      </c>
      <c r="DD11" s="126">
        <f t="shared" si="53"/>
        <v>2191</v>
      </c>
      <c r="DE11" s="126">
        <f t="shared" si="54"/>
        <v>0</v>
      </c>
      <c r="DF11" s="126">
        <f t="shared" si="55"/>
        <v>4778</v>
      </c>
      <c r="DG11" s="127" t="s">
        <v>199</v>
      </c>
      <c r="DH11" s="126">
        <f t="shared" si="56"/>
        <v>0</v>
      </c>
      <c r="DI11" s="126">
        <f t="shared" si="57"/>
        <v>11417</v>
      </c>
      <c r="DJ11" s="126">
        <f t="shared" si="58"/>
        <v>142683</v>
      </c>
    </row>
    <row r="12" spans="1:114" s="123" customFormat="1" ht="12" customHeight="1">
      <c r="A12" s="124" t="s">
        <v>207</v>
      </c>
      <c r="B12" s="125" t="s">
        <v>255</v>
      </c>
      <c r="C12" s="124" t="s">
        <v>256</v>
      </c>
      <c r="D12" s="139">
        <f t="shared" si="6"/>
        <v>317309</v>
      </c>
      <c r="E12" s="139">
        <f t="shared" si="7"/>
        <v>317309</v>
      </c>
      <c r="F12" s="139">
        <v>0</v>
      </c>
      <c r="G12" s="139">
        <v>0</v>
      </c>
      <c r="H12" s="139">
        <v>0</v>
      </c>
      <c r="I12" s="139">
        <v>315267</v>
      </c>
      <c r="J12" s="139">
        <v>1266272</v>
      </c>
      <c r="K12" s="139">
        <v>2042</v>
      </c>
      <c r="L12" s="139">
        <v>0</v>
      </c>
      <c r="M12" s="139">
        <f t="shared" si="8"/>
        <v>0</v>
      </c>
      <c r="N12" s="139">
        <f t="shared" si="9"/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f t="shared" si="10"/>
        <v>317309</v>
      </c>
      <c r="W12" s="139">
        <f t="shared" si="11"/>
        <v>317309</v>
      </c>
      <c r="X12" s="139">
        <f t="shared" si="12"/>
        <v>0</v>
      </c>
      <c r="Y12" s="139">
        <f t="shared" si="13"/>
        <v>0</v>
      </c>
      <c r="Z12" s="139">
        <f t="shared" si="14"/>
        <v>0</v>
      </c>
      <c r="AA12" s="139">
        <f t="shared" si="15"/>
        <v>315267</v>
      </c>
      <c r="AB12" s="139">
        <f t="shared" si="16"/>
        <v>1266272</v>
      </c>
      <c r="AC12" s="139">
        <f t="shared" si="17"/>
        <v>2042</v>
      </c>
      <c r="AD12" s="139">
        <f t="shared" si="18"/>
        <v>0</v>
      </c>
      <c r="AE12" s="139">
        <f t="shared" si="19"/>
        <v>0</v>
      </c>
      <c r="AF12" s="139">
        <f t="shared" si="20"/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40" t="s">
        <v>199</v>
      </c>
      <c r="AM12" s="139">
        <f t="shared" si="21"/>
        <v>1216228</v>
      </c>
      <c r="AN12" s="139">
        <f t="shared" si="22"/>
        <v>275061</v>
      </c>
      <c r="AO12" s="139">
        <v>275061</v>
      </c>
      <c r="AP12" s="139">
        <v>0</v>
      </c>
      <c r="AQ12" s="139">
        <v>0</v>
      </c>
      <c r="AR12" s="139">
        <v>0</v>
      </c>
      <c r="AS12" s="139">
        <f t="shared" si="23"/>
        <v>654700</v>
      </c>
      <c r="AT12" s="139">
        <v>0</v>
      </c>
      <c r="AU12" s="139">
        <v>654700</v>
      </c>
      <c r="AV12" s="139">
        <v>0</v>
      </c>
      <c r="AW12" s="139">
        <v>0</v>
      </c>
      <c r="AX12" s="139">
        <f t="shared" si="24"/>
        <v>286467</v>
      </c>
      <c r="AY12" s="139">
        <v>0</v>
      </c>
      <c r="AZ12" s="139">
        <v>286467</v>
      </c>
      <c r="BA12" s="139">
        <v>0</v>
      </c>
      <c r="BB12" s="139">
        <v>0</v>
      </c>
      <c r="BC12" s="140" t="s">
        <v>199</v>
      </c>
      <c r="BD12" s="139">
        <v>0</v>
      </c>
      <c r="BE12" s="139">
        <v>367353</v>
      </c>
      <c r="BF12" s="139">
        <f t="shared" si="25"/>
        <v>1583581</v>
      </c>
      <c r="BG12" s="139">
        <f t="shared" si="26"/>
        <v>0</v>
      </c>
      <c r="BH12" s="139">
        <f t="shared" si="27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40" t="s">
        <v>199</v>
      </c>
      <c r="BO12" s="139">
        <f t="shared" si="28"/>
        <v>0</v>
      </c>
      <c r="BP12" s="139">
        <f t="shared" si="29"/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f t="shared" si="30"/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f t="shared" si="31"/>
        <v>0</v>
      </c>
      <c r="CA12" s="139">
        <v>0</v>
      </c>
      <c r="CB12" s="139">
        <v>0</v>
      </c>
      <c r="CC12" s="139">
        <v>0</v>
      </c>
      <c r="CD12" s="139">
        <v>0</v>
      </c>
      <c r="CE12" s="140" t="s">
        <v>199</v>
      </c>
      <c r="CF12" s="139">
        <v>0</v>
      </c>
      <c r="CG12" s="139">
        <v>0</v>
      </c>
      <c r="CH12" s="139">
        <f t="shared" si="32"/>
        <v>0</v>
      </c>
      <c r="CI12" s="139">
        <f t="shared" si="33"/>
        <v>0</v>
      </c>
      <c r="CJ12" s="139">
        <f t="shared" si="34"/>
        <v>0</v>
      </c>
      <c r="CK12" s="139">
        <f t="shared" si="35"/>
        <v>0</v>
      </c>
      <c r="CL12" s="139">
        <f t="shared" si="36"/>
        <v>0</v>
      </c>
      <c r="CM12" s="139">
        <f t="shared" si="37"/>
        <v>0</v>
      </c>
      <c r="CN12" s="139">
        <f t="shared" si="38"/>
        <v>0</v>
      </c>
      <c r="CO12" s="139">
        <f t="shared" si="39"/>
        <v>0</v>
      </c>
      <c r="CP12" s="140" t="s">
        <v>199</v>
      </c>
      <c r="CQ12" s="139">
        <f t="shared" si="40"/>
        <v>1216228</v>
      </c>
      <c r="CR12" s="139">
        <f t="shared" si="41"/>
        <v>275061</v>
      </c>
      <c r="CS12" s="139">
        <f t="shared" si="42"/>
        <v>275061</v>
      </c>
      <c r="CT12" s="139">
        <f t="shared" si="43"/>
        <v>0</v>
      </c>
      <c r="CU12" s="139">
        <f t="shared" si="44"/>
        <v>0</v>
      </c>
      <c r="CV12" s="139">
        <f t="shared" si="45"/>
        <v>0</v>
      </c>
      <c r="CW12" s="139">
        <f t="shared" si="46"/>
        <v>654700</v>
      </c>
      <c r="CX12" s="139">
        <f t="shared" si="47"/>
        <v>0</v>
      </c>
      <c r="CY12" s="139">
        <f t="shared" si="48"/>
        <v>654700</v>
      </c>
      <c r="CZ12" s="139">
        <f t="shared" si="49"/>
        <v>0</v>
      </c>
      <c r="DA12" s="139">
        <f t="shared" si="50"/>
        <v>0</v>
      </c>
      <c r="DB12" s="139">
        <f t="shared" si="51"/>
        <v>286467</v>
      </c>
      <c r="DC12" s="139">
        <f t="shared" si="52"/>
        <v>0</v>
      </c>
      <c r="DD12" s="139">
        <f t="shared" si="53"/>
        <v>286467</v>
      </c>
      <c r="DE12" s="139">
        <f t="shared" si="54"/>
        <v>0</v>
      </c>
      <c r="DF12" s="139">
        <f t="shared" si="55"/>
        <v>0</v>
      </c>
      <c r="DG12" s="140" t="s">
        <v>199</v>
      </c>
      <c r="DH12" s="139">
        <f t="shared" si="56"/>
        <v>0</v>
      </c>
      <c r="DI12" s="139">
        <f t="shared" si="57"/>
        <v>367353</v>
      </c>
      <c r="DJ12" s="139">
        <f t="shared" si="58"/>
        <v>1583581</v>
      </c>
    </row>
    <row r="13" spans="1:114" s="123" customFormat="1" ht="12" customHeight="1">
      <c r="A13" s="124" t="s">
        <v>207</v>
      </c>
      <c r="B13" s="125" t="s">
        <v>257</v>
      </c>
      <c r="C13" s="124" t="s">
        <v>258</v>
      </c>
      <c r="D13" s="139">
        <f t="shared" si="6"/>
        <v>29956</v>
      </c>
      <c r="E13" s="139">
        <f t="shared" si="7"/>
        <v>29956</v>
      </c>
      <c r="F13" s="139">
        <v>0</v>
      </c>
      <c r="G13" s="139">
        <v>0</v>
      </c>
      <c r="H13" s="139">
        <v>0</v>
      </c>
      <c r="I13" s="139">
        <v>29956</v>
      </c>
      <c r="J13" s="139">
        <v>374088</v>
      </c>
      <c r="K13" s="139">
        <v>0</v>
      </c>
      <c r="L13" s="139">
        <v>0</v>
      </c>
      <c r="M13" s="139">
        <f t="shared" si="8"/>
        <v>0</v>
      </c>
      <c r="N13" s="139">
        <f t="shared" si="9"/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f t="shared" si="10"/>
        <v>29956</v>
      </c>
      <c r="W13" s="139">
        <f t="shared" si="11"/>
        <v>29956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29956</v>
      </c>
      <c r="AB13" s="139">
        <f t="shared" si="16"/>
        <v>374088</v>
      </c>
      <c r="AC13" s="139">
        <f t="shared" si="17"/>
        <v>0</v>
      </c>
      <c r="AD13" s="139">
        <f t="shared" si="18"/>
        <v>0</v>
      </c>
      <c r="AE13" s="139">
        <f t="shared" si="19"/>
        <v>0</v>
      </c>
      <c r="AF13" s="139">
        <f t="shared" si="20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40" t="s">
        <v>199</v>
      </c>
      <c r="AM13" s="139">
        <f t="shared" si="21"/>
        <v>404044</v>
      </c>
      <c r="AN13" s="139">
        <f t="shared" si="22"/>
        <v>55960</v>
      </c>
      <c r="AO13" s="139">
        <v>15338</v>
      </c>
      <c r="AP13" s="139">
        <v>0</v>
      </c>
      <c r="AQ13" s="139">
        <v>40622</v>
      </c>
      <c r="AR13" s="139">
        <v>0</v>
      </c>
      <c r="AS13" s="139">
        <f t="shared" si="23"/>
        <v>61702</v>
      </c>
      <c r="AT13" s="139">
        <v>0</v>
      </c>
      <c r="AU13" s="139">
        <v>61702</v>
      </c>
      <c r="AV13" s="139">
        <v>0</v>
      </c>
      <c r="AW13" s="139">
        <v>0</v>
      </c>
      <c r="AX13" s="139">
        <f t="shared" si="24"/>
        <v>286382</v>
      </c>
      <c r="AY13" s="139">
        <v>0</v>
      </c>
      <c r="AZ13" s="139">
        <v>286382</v>
      </c>
      <c r="BA13" s="139">
        <v>0</v>
      </c>
      <c r="BB13" s="139">
        <v>0</v>
      </c>
      <c r="BC13" s="140" t="s">
        <v>199</v>
      </c>
      <c r="BD13" s="139">
        <v>0</v>
      </c>
      <c r="BE13" s="139">
        <v>0</v>
      </c>
      <c r="BF13" s="139">
        <f t="shared" si="25"/>
        <v>404044</v>
      </c>
      <c r="BG13" s="139">
        <f t="shared" si="26"/>
        <v>0</v>
      </c>
      <c r="BH13" s="139">
        <f t="shared" si="27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40" t="s">
        <v>199</v>
      </c>
      <c r="BO13" s="139">
        <f t="shared" si="28"/>
        <v>0</v>
      </c>
      <c r="BP13" s="139">
        <f t="shared" si="29"/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f t="shared" si="30"/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f t="shared" si="31"/>
        <v>0</v>
      </c>
      <c r="CA13" s="139">
        <v>0</v>
      </c>
      <c r="CB13" s="139">
        <v>0</v>
      </c>
      <c r="CC13" s="139">
        <v>0</v>
      </c>
      <c r="CD13" s="139">
        <v>0</v>
      </c>
      <c r="CE13" s="140" t="s">
        <v>199</v>
      </c>
      <c r="CF13" s="139">
        <v>0</v>
      </c>
      <c r="CG13" s="139">
        <v>0</v>
      </c>
      <c r="CH13" s="139">
        <f t="shared" si="32"/>
        <v>0</v>
      </c>
      <c r="CI13" s="139">
        <f t="shared" si="33"/>
        <v>0</v>
      </c>
      <c r="CJ13" s="139">
        <f t="shared" si="34"/>
        <v>0</v>
      </c>
      <c r="CK13" s="139">
        <f t="shared" si="35"/>
        <v>0</v>
      </c>
      <c r="CL13" s="139">
        <f t="shared" si="36"/>
        <v>0</v>
      </c>
      <c r="CM13" s="139">
        <f t="shared" si="37"/>
        <v>0</v>
      </c>
      <c r="CN13" s="139">
        <f t="shared" si="38"/>
        <v>0</v>
      </c>
      <c r="CO13" s="139">
        <f t="shared" si="39"/>
        <v>0</v>
      </c>
      <c r="CP13" s="140" t="s">
        <v>199</v>
      </c>
      <c r="CQ13" s="139">
        <f t="shared" si="40"/>
        <v>404044</v>
      </c>
      <c r="CR13" s="139">
        <f t="shared" si="41"/>
        <v>55960</v>
      </c>
      <c r="CS13" s="139">
        <f t="shared" si="42"/>
        <v>15338</v>
      </c>
      <c r="CT13" s="139">
        <f t="shared" si="43"/>
        <v>0</v>
      </c>
      <c r="CU13" s="139">
        <f t="shared" si="44"/>
        <v>40622</v>
      </c>
      <c r="CV13" s="139">
        <f t="shared" si="45"/>
        <v>0</v>
      </c>
      <c r="CW13" s="139">
        <f t="shared" si="46"/>
        <v>61702</v>
      </c>
      <c r="CX13" s="139">
        <f t="shared" si="47"/>
        <v>0</v>
      </c>
      <c r="CY13" s="139">
        <f t="shared" si="48"/>
        <v>61702</v>
      </c>
      <c r="CZ13" s="139">
        <f t="shared" si="49"/>
        <v>0</v>
      </c>
      <c r="DA13" s="139">
        <f t="shared" si="50"/>
        <v>0</v>
      </c>
      <c r="DB13" s="139">
        <f t="shared" si="51"/>
        <v>286382</v>
      </c>
      <c r="DC13" s="139">
        <f t="shared" si="52"/>
        <v>0</v>
      </c>
      <c r="DD13" s="139">
        <f t="shared" si="53"/>
        <v>286382</v>
      </c>
      <c r="DE13" s="139">
        <f t="shared" si="54"/>
        <v>0</v>
      </c>
      <c r="DF13" s="139">
        <f t="shared" si="55"/>
        <v>0</v>
      </c>
      <c r="DG13" s="140" t="s">
        <v>199</v>
      </c>
      <c r="DH13" s="139">
        <f t="shared" si="56"/>
        <v>0</v>
      </c>
      <c r="DI13" s="139">
        <f t="shared" si="57"/>
        <v>0</v>
      </c>
      <c r="DJ13" s="139">
        <f t="shared" si="58"/>
        <v>404044</v>
      </c>
    </row>
    <row r="14" spans="1:114" s="123" customFormat="1" ht="12" customHeight="1">
      <c r="A14" s="124" t="s">
        <v>207</v>
      </c>
      <c r="B14" s="125" t="s">
        <v>259</v>
      </c>
      <c r="C14" s="124" t="s">
        <v>260</v>
      </c>
      <c r="D14" s="139">
        <f t="shared" si="6"/>
        <v>111743</v>
      </c>
      <c r="E14" s="139">
        <f t="shared" si="7"/>
        <v>14447</v>
      </c>
      <c r="F14" s="139">
        <v>0</v>
      </c>
      <c r="G14" s="139">
        <v>0</v>
      </c>
      <c r="H14" s="139">
        <v>0</v>
      </c>
      <c r="I14" s="139">
        <v>14447</v>
      </c>
      <c r="J14" s="139">
        <v>282620</v>
      </c>
      <c r="K14" s="139">
        <v>0</v>
      </c>
      <c r="L14" s="139">
        <v>97296</v>
      </c>
      <c r="M14" s="139">
        <f t="shared" si="8"/>
        <v>0</v>
      </c>
      <c r="N14" s="139">
        <f t="shared" si="9"/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f t="shared" si="10"/>
        <v>111743</v>
      </c>
      <c r="W14" s="139">
        <f t="shared" si="11"/>
        <v>14447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14447</v>
      </c>
      <c r="AB14" s="139">
        <f t="shared" si="16"/>
        <v>282620</v>
      </c>
      <c r="AC14" s="139">
        <f t="shared" si="17"/>
        <v>0</v>
      </c>
      <c r="AD14" s="139">
        <f t="shared" si="18"/>
        <v>97296</v>
      </c>
      <c r="AE14" s="139">
        <f t="shared" si="19"/>
        <v>22707</v>
      </c>
      <c r="AF14" s="139">
        <f t="shared" si="20"/>
        <v>22707</v>
      </c>
      <c r="AG14" s="139">
        <v>0</v>
      </c>
      <c r="AH14" s="139">
        <v>0</v>
      </c>
      <c r="AI14" s="139">
        <v>22707</v>
      </c>
      <c r="AJ14" s="139">
        <v>0</v>
      </c>
      <c r="AK14" s="139">
        <v>0</v>
      </c>
      <c r="AL14" s="140" t="s">
        <v>199</v>
      </c>
      <c r="AM14" s="139">
        <f t="shared" si="21"/>
        <v>343309</v>
      </c>
      <c r="AN14" s="139">
        <f t="shared" si="22"/>
        <v>53369</v>
      </c>
      <c r="AO14" s="139">
        <v>53369</v>
      </c>
      <c r="AP14" s="139">
        <v>0</v>
      </c>
      <c r="AQ14" s="139">
        <v>0</v>
      </c>
      <c r="AR14" s="139">
        <v>0</v>
      </c>
      <c r="AS14" s="139">
        <f t="shared" si="23"/>
        <v>107287</v>
      </c>
      <c r="AT14" s="139">
        <v>0</v>
      </c>
      <c r="AU14" s="139">
        <v>46154</v>
      </c>
      <c r="AV14" s="139">
        <v>61133</v>
      </c>
      <c r="AW14" s="139">
        <v>0</v>
      </c>
      <c r="AX14" s="139">
        <f t="shared" si="24"/>
        <v>182653</v>
      </c>
      <c r="AY14" s="139">
        <v>0</v>
      </c>
      <c r="AZ14" s="139">
        <v>114998</v>
      </c>
      <c r="BA14" s="139">
        <v>67655</v>
      </c>
      <c r="BB14" s="139">
        <v>0</v>
      </c>
      <c r="BC14" s="140" t="s">
        <v>199</v>
      </c>
      <c r="BD14" s="139">
        <v>0</v>
      </c>
      <c r="BE14" s="139">
        <v>28347</v>
      </c>
      <c r="BF14" s="139">
        <f t="shared" si="25"/>
        <v>394363</v>
      </c>
      <c r="BG14" s="139">
        <f t="shared" si="26"/>
        <v>0</v>
      </c>
      <c r="BH14" s="139">
        <f t="shared" si="27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40" t="s">
        <v>199</v>
      </c>
      <c r="BO14" s="139">
        <f t="shared" si="28"/>
        <v>0</v>
      </c>
      <c r="BP14" s="139">
        <f t="shared" si="29"/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f t="shared" si="30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31"/>
        <v>0</v>
      </c>
      <c r="CA14" s="139">
        <v>0</v>
      </c>
      <c r="CB14" s="139">
        <v>0</v>
      </c>
      <c r="CC14" s="139">
        <v>0</v>
      </c>
      <c r="CD14" s="139">
        <v>0</v>
      </c>
      <c r="CE14" s="140" t="s">
        <v>199</v>
      </c>
      <c r="CF14" s="139">
        <v>0</v>
      </c>
      <c r="CG14" s="139">
        <v>0</v>
      </c>
      <c r="CH14" s="139">
        <f t="shared" si="32"/>
        <v>0</v>
      </c>
      <c r="CI14" s="139">
        <f t="shared" si="33"/>
        <v>22707</v>
      </c>
      <c r="CJ14" s="139">
        <f t="shared" si="34"/>
        <v>22707</v>
      </c>
      <c r="CK14" s="139">
        <f t="shared" si="35"/>
        <v>0</v>
      </c>
      <c r="CL14" s="139">
        <f t="shared" si="36"/>
        <v>0</v>
      </c>
      <c r="CM14" s="139">
        <f t="shared" si="37"/>
        <v>22707</v>
      </c>
      <c r="CN14" s="139">
        <f t="shared" si="38"/>
        <v>0</v>
      </c>
      <c r="CO14" s="139">
        <f t="shared" si="39"/>
        <v>0</v>
      </c>
      <c r="CP14" s="140" t="s">
        <v>199</v>
      </c>
      <c r="CQ14" s="139">
        <f t="shared" si="40"/>
        <v>343309</v>
      </c>
      <c r="CR14" s="139">
        <f t="shared" si="41"/>
        <v>53369</v>
      </c>
      <c r="CS14" s="139">
        <f t="shared" si="42"/>
        <v>53369</v>
      </c>
      <c r="CT14" s="139">
        <f t="shared" si="43"/>
        <v>0</v>
      </c>
      <c r="CU14" s="139">
        <f t="shared" si="44"/>
        <v>0</v>
      </c>
      <c r="CV14" s="139">
        <f t="shared" si="45"/>
        <v>0</v>
      </c>
      <c r="CW14" s="139">
        <f t="shared" si="46"/>
        <v>107287</v>
      </c>
      <c r="CX14" s="139">
        <f t="shared" si="47"/>
        <v>0</v>
      </c>
      <c r="CY14" s="139">
        <f t="shared" si="48"/>
        <v>46154</v>
      </c>
      <c r="CZ14" s="139">
        <f t="shared" si="49"/>
        <v>61133</v>
      </c>
      <c r="DA14" s="139">
        <f t="shared" si="50"/>
        <v>0</v>
      </c>
      <c r="DB14" s="139">
        <f t="shared" si="51"/>
        <v>182653</v>
      </c>
      <c r="DC14" s="139">
        <f t="shared" si="52"/>
        <v>0</v>
      </c>
      <c r="DD14" s="139">
        <f t="shared" si="53"/>
        <v>114998</v>
      </c>
      <c r="DE14" s="139">
        <f t="shared" si="54"/>
        <v>67655</v>
      </c>
      <c r="DF14" s="139">
        <f t="shared" si="55"/>
        <v>0</v>
      </c>
      <c r="DG14" s="140" t="s">
        <v>199</v>
      </c>
      <c r="DH14" s="139">
        <f t="shared" si="56"/>
        <v>0</v>
      </c>
      <c r="DI14" s="139">
        <f t="shared" si="57"/>
        <v>28347</v>
      </c>
      <c r="DJ14" s="139">
        <f t="shared" si="58"/>
        <v>394363</v>
      </c>
    </row>
    <row r="15" spans="1:114" s="123" customFormat="1" ht="12" customHeight="1">
      <c r="A15" s="124" t="s">
        <v>207</v>
      </c>
      <c r="B15" s="125" t="s">
        <v>261</v>
      </c>
      <c r="C15" s="124" t="s">
        <v>262</v>
      </c>
      <c r="D15" s="139">
        <f t="shared" si="6"/>
        <v>169985</v>
      </c>
      <c r="E15" s="139">
        <f t="shared" si="7"/>
        <v>169985</v>
      </c>
      <c r="F15" s="139">
        <v>96930</v>
      </c>
      <c r="G15" s="139">
        <v>0</v>
      </c>
      <c r="H15" s="139">
        <v>0</v>
      </c>
      <c r="I15" s="139">
        <v>0</v>
      </c>
      <c r="J15" s="139">
        <v>317301</v>
      </c>
      <c r="K15" s="139">
        <v>73055</v>
      </c>
      <c r="L15" s="139">
        <v>0</v>
      </c>
      <c r="M15" s="139">
        <f t="shared" si="8"/>
        <v>0</v>
      </c>
      <c r="N15" s="139">
        <f t="shared" si="9"/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f t="shared" si="10"/>
        <v>169985</v>
      </c>
      <c r="W15" s="139">
        <f t="shared" si="11"/>
        <v>169985</v>
      </c>
      <c r="X15" s="139">
        <f t="shared" si="12"/>
        <v>96930</v>
      </c>
      <c r="Y15" s="139">
        <f t="shared" si="13"/>
        <v>0</v>
      </c>
      <c r="Z15" s="139">
        <f t="shared" si="14"/>
        <v>0</v>
      </c>
      <c r="AA15" s="139">
        <f t="shared" si="15"/>
        <v>0</v>
      </c>
      <c r="AB15" s="139">
        <f t="shared" si="16"/>
        <v>317301</v>
      </c>
      <c r="AC15" s="139">
        <f t="shared" si="17"/>
        <v>73055</v>
      </c>
      <c r="AD15" s="139">
        <f t="shared" si="18"/>
        <v>0</v>
      </c>
      <c r="AE15" s="139">
        <f t="shared" si="19"/>
        <v>265206</v>
      </c>
      <c r="AF15" s="139">
        <f t="shared" si="20"/>
        <v>265206</v>
      </c>
      <c r="AG15" s="139">
        <v>0</v>
      </c>
      <c r="AH15" s="139">
        <v>265206</v>
      </c>
      <c r="AI15" s="139">
        <v>0</v>
      </c>
      <c r="AJ15" s="139">
        <v>0</v>
      </c>
      <c r="AK15" s="139">
        <v>0</v>
      </c>
      <c r="AL15" s="140" t="s">
        <v>199</v>
      </c>
      <c r="AM15" s="139">
        <f t="shared" si="21"/>
        <v>0</v>
      </c>
      <c r="AN15" s="139">
        <f t="shared" si="22"/>
        <v>0</v>
      </c>
      <c r="AO15" s="139">
        <v>0</v>
      </c>
      <c r="AP15" s="139">
        <v>0</v>
      </c>
      <c r="AQ15" s="139">
        <v>0</v>
      </c>
      <c r="AR15" s="139">
        <v>0</v>
      </c>
      <c r="AS15" s="139">
        <f t="shared" si="23"/>
        <v>0</v>
      </c>
      <c r="AT15" s="139">
        <v>0</v>
      </c>
      <c r="AU15" s="139">
        <v>0</v>
      </c>
      <c r="AV15" s="139">
        <v>0</v>
      </c>
      <c r="AW15" s="139">
        <v>0</v>
      </c>
      <c r="AX15" s="139">
        <f t="shared" si="24"/>
        <v>0</v>
      </c>
      <c r="AY15" s="139">
        <v>0</v>
      </c>
      <c r="AZ15" s="139">
        <v>0</v>
      </c>
      <c r="BA15" s="139">
        <v>0</v>
      </c>
      <c r="BB15" s="139">
        <v>0</v>
      </c>
      <c r="BC15" s="140" t="s">
        <v>199</v>
      </c>
      <c r="BD15" s="139">
        <v>0</v>
      </c>
      <c r="BE15" s="139">
        <v>222080</v>
      </c>
      <c r="BF15" s="139">
        <f t="shared" si="25"/>
        <v>487286</v>
      </c>
      <c r="BG15" s="139">
        <f t="shared" si="26"/>
        <v>0</v>
      </c>
      <c r="BH15" s="139">
        <f t="shared" si="27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40" t="s">
        <v>199</v>
      </c>
      <c r="BO15" s="139">
        <f t="shared" si="28"/>
        <v>0</v>
      </c>
      <c r="BP15" s="139">
        <f t="shared" si="29"/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f t="shared" si="30"/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f t="shared" si="31"/>
        <v>0</v>
      </c>
      <c r="CA15" s="139">
        <v>0</v>
      </c>
      <c r="CB15" s="139">
        <v>0</v>
      </c>
      <c r="CC15" s="139">
        <v>0</v>
      </c>
      <c r="CD15" s="139">
        <v>0</v>
      </c>
      <c r="CE15" s="140" t="s">
        <v>199</v>
      </c>
      <c r="CF15" s="139">
        <v>0</v>
      </c>
      <c r="CG15" s="139">
        <v>0</v>
      </c>
      <c r="CH15" s="139">
        <f t="shared" si="32"/>
        <v>0</v>
      </c>
      <c r="CI15" s="139">
        <f t="shared" si="33"/>
        <v>265206</v>
      </c>
      <c r="CJ15" s="139">
        <f t="shared" si="34"/>
        <v>265206</v>
      </c>
      <c r="CK15" s="139">
        <f t="shared" si="35"/>
        <v>0</v>
      </c>
      <c r="CL15" s="139">
        <f t="shared" si="36"/>
        <v>265206</v>
      </c>
      <c r="CM15" s="139">
        <f t="shared" si="37"/>
        <v>0</v>
      </c>
      <c r="CN15" s="139">
        <f t="shared" si="38"/>
        <v>0</v>
      </c>
      <c r="CO15" s="139">
        <f t="shared" si="39"/>
        <v>0</v>
      </c>
      <c r="CP15" s="140" t="s">
        <v>199</v>
      </c>
      <c r="CQ15" s="139">
        <f t="shared" si="40"/>
        <v>0</v>
      </c>
      <c r="CR15" s="139">
        <f t="shared" si="41"/>
        <v>0</v>
      </c>
      <c r="CS15" s="139">
        <f t="shared" si="42"/>
        <v>0</v>
      </c>
      <c r="CT15" s="139">
        <f t="shared" si="43"/>
        <v>0</v>
      </c>
      <c r="CU15" s="139">
        <f t="shared" si="44"/>
        <v>0</v>
      </c>
      <c r="CV15" s="139">
        <f t="shared" si="45"/>
        <v>0</v>
      </c>
      <c r="CW15" s="139">
        <f t="shared" si="46"/>
        <v>0</v>
      </c>
      <c r="CX15" s="139">
        <f t="shared" si="47"/>
        <v>0</v>
      </c>
      <c r="CY15" s="139">
        <f t="shared" si="48"/>
        <v>0</v>
      </c>
      <c r="CZ15" s="139">
        <f t="shared" si="49"/>
        <v>0</v>
      </c>
      <c r="DA15" s="139">
        <f t="shared" si="50"/>
        <v>0</v>
      </c>
      <c r="DB15" s="139">
        <f t="shared" si="51"/>
        <v>0</v>
      </c>
      <c r="DC15" s="139">
        <f t="shared" si="52"/>
        <v>0</v>
      </c>
      <c r="DD15" s="139">
        <f t="shared" si="53"/>
        <v>0</v>
      </c>
      <c r="DE15" s="139">
        <f t="shared" si="54"/>
        <v>0</v>
      </c>
      <c r="DF15" s="139">
        <f t="shared" si="55"/>
        <v>0</v>
      </c>
      <c r="DG15" s="140" t="s">
        <v>199</v>
      </c>
      <c r="DH15" s="139">
        <f t="shared" si="56"/>
        <v>0</v>
      </c>
      <c r="DI15" s="139">
        <f t="shared" si="57"/>
        <v>222080</v>
      </c>
      <c r="DJ15" s="139">
        <f t="shared" si="58"/>
        <v>487286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30" width="14.69921875" style="138" customWidth="1"/>
    <col min="31" max="16384" width="9" style="136" customWidth="1"/>
  </cols>
  <sheetData>
    <row r="1" spans="1:30" s="44" customFormat="1" ht="17.25">
      <c r="A1" s="106" t="s">
        <v>202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49" t="s">
        <v>41</v>
      </c>
      <c r="B2" s="143" t="s">
        <v>42</v>
      </c>
      <c r="C2" s="149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0"/>
      <c r="B3" s="144"/>
      <c r="C3" s="150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0"/>
      <c r="B4" s="144"/>
      <c r="C4" s="150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0"/>
      <c r="B5" s="144"/>
      <c r="C5" s="150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1"/>
      <c r="B6" s="145"/>
      <c r="C6" s="151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207</v>
      </c>
      <c r="B7" s="121" t="s">
        <v>208</v>
      </c>
      <c r="C7" s="120" t="s">
        <v>46</v>
      </c>
      <c r="D7" s="122">
        <f aca="true" t="shared" si="0" ref="D7:AD7">SUM(D8:D34)</f>
        <v>26623517</v>
      </c>
      <c r="E7" s="122">
        <f t="shared" si="0"/>
        <v>10637013</v>
      </c>
      <c r="F7" s="122">
        <f t="shared" si="0"/>
        <v>2678452</v>
      </c>
      <c r="G7" s="122">
        <f t="shared" si="0"/>
        <v>17160</v>
      </c>
      <c r="H7" s="122">
        <f t="shared" si="0"/>
        <v>3448900</v>
      </c>
      <c r="I7" s="122">
        <f t="shared" si="0"/>
        <v>3020987</v>
      </c>
      <c r="J7" s="122">
        <f t="shared" si="0"/>
        <v>2600132</v>
      </c>
      <c r="K7" s="122">
        <f t="shared" si="0"/>
        <v>1471514</v>
      </c>
      <c r="L7" s="122">
        <f t="shared" si="0"/>
        <v>15986504</v>
      </c>
      <c r="M7" s="122">
        <f t="shared" si="0"/>
        <v>3621976</v>
      </c>
      <c r="N7" s="122">
        <f t="shared" si="0"/>
        <v>585574</v>
      </c>
      <c r="O7" s="122">
        <f t="shared" si="0"/>
        <v>29513</v>
      </c>
      <c r="P7" s="122">
        <f t="shared" si="0"/>
        <v>16434</v>
      </c>
      <c r="Q7" s="122">
        <f t="shared" si="0"/>
        <v>83900</v>
      </c>
      <c r="R7" s="122">
        <f t="shared" si="0"/>
        <v>426717</v>
      </c>
      <c r="S7" s="122">
        <f t="shared" si="0"/>
        <v>832966</v>
      </c>
      <c r="T7" s="122">
        <f t="shared" si="0"/>
        <v>29010</v>
      </c>
      <c r="U7" s="122">
        <f t="shared" si="0"/>
        <v>3036402</v>
      </c>
      <c r="V7" s="122">
        <f t="shared" si="0"/>
        <v>30245493</v>
      </c>
      <c r="W7" s="122">
        <f t="shared" si="0"/>
        <v>11222587</v>
      </c>
      <c r="X7" s="122">
        <f t="shared" si="0"/>
        <v>2707965</v>
      </c>
      <c r="Y7" s="122">
        <f t="shared" si="0"/>
        <v>33594</v>
      </c>
      <c r="Z7" s="122">
        <f t="shared" si="0"/>
        <v>3532800</v>
      </c>
      <c r="AA7" s="122">
        <f t="shared" si="0"/>
        <v>3447704</v>
      </c>
      <c r="AB7" s="122">
        <f t="shared" si="0"/>
        <v>3433098</v>
      </c>
      <c r="AC7" s="122">
        <f t="shared" si="0"/>
        <v>1500524</v>
      </c>
      <c r="AD7" s="122">
        <f t="shared" si="0"/>
        <v>19022906</v>
      </c>
    </row>
    <row r="8" spans="1:30" s="123" customFormat="1" ht="12" customHeight="1">
      <c r="A8" s="124" t="s">
        <v>207</v>
      </c>
      <c r="B8" s="125" t="s">
        <v>209</v>
      </c>
      <c r="C8" s="124" t="s">
        <v>210</v>
      </c>
      <c r="D8" s="126">
        <f aca="true" t="shared" si="1" ref="D8:D34">SUM(E8,+L8)</f>
        <v>3706790</v>
      </c>
      <c r="E8" s="126">
        <f aca="true" t="shared" si="2" ref="E8:E34">+SUM(F8:I8,K8)</f>
        <v>964362</v>
      </c>
      <c r="F8" s="126">
        <v>0</v>
      </c>
      <c r="G8" s="126">
        <v>0</v>
      </c>
      <c r="H8" s="126">
        <v>19600</v>
      </c>
      <c r="I8" s="126">
        <v>810765</v>
      </c>
      <c r="J8" s="127">
        <v>0</v>
      </c>
      <c r="K8" s="126">
        <v>133997</v>
      </c>
      <c r="L8" s="126">
        <v>2742428</v>
      </c>
      <c r="M8" s="126">
        <f aca="true" t="shared" si="3" ref="M8:M34">SUM(N8,+U8)</f>
        <v>920498</v>
      </c>
      <c r="N8" s="126">
        <f aca="true" t="shared" si="4" ref="N8:N34">+SUM(O8:R8,T8)</f>
        <v>133863</v>
      </c>
      <c r="O8" s="126">
        <v>25144</v>
      </c>
      <c r="P8" s="126">
        <v>14330</v>
      </c>
      <c r="Q8" s="126">
        <v>0</v>
      </c>
      <c r="R8" s="126">
        <v>93614</v>
      </c>
      <c r="S8" s="127">
        <v>0</v>
      </c>
      <c r="T8" s="126">
        <v>775</v>
      </c>
      <c r="U8" s="126">
        <v>786635</v>
      </c>
      <c r="V8" s="126">
        <f aca="true" t="shared" si="5" ref="V8:V34">+SUM(D8,M8)</f>
        <v>4627288</v>
      </c>
      <c r="W8" s="126">
        <f aca="true" t="shared" si="6" ref="W8:W34">+SUM(E8,N8)</f>
        <v>1098225</v>
      </c>
      <c r="X8" s="126">
        <f aca="true" t="shared" si="7" ref="X8:X34">+SUM(F8,O8)</f>
        <v>25144</v>
      </c>
      <c r="Y8" s="126">
        <f aca="true" t="shared" si="8" ref="Y8:Y34">+SUM(G8,P8)</f>
        <v>14330</v>
      </c>
      <c r="Z8" s="126">
        <f aca="true" t="shared" si="9" ref="Z8:Z34">+SUM(H8,Q8)</f>
        <v>19600</v>
      </c>
      <c r="AA8" s="126">
        <f aca="true" t="shared" si="10" ref="AA8:AA34">+SUM(I8,R8)</f>
        <v>904379</v>
      </c>
      <c r="AB8" s="127">
        <v>0</v>
      </c>
      <c r="AC8" s="126">
        <f aca="true" t="shared" si="11" ref="AC8:AC34">+SUM(K8,T8)</f>
        <v>134772</v>
      </c>
      <c r="AD8" s="126">
        <f aca="true" t="shared" si="12" ref="AD8:AD34">+SUM(L8,U8)</f>
        <v>3529063</v>
      </c>
    </row>
    <row r="9" spans="1:30" s="123" customFormat="1" ht="12" customHeight="1">
      <c r="A9" s="124" t="s">
        <v>207</v>
      </c>
      <c r="B9" s="125" t="s">
        <v>211</v>
      </c>
      <c r="C9" s="124" t="s">
        <v>212</v>
      </c>
      <c r="D9" s="126">
        <f t="shared" si="1"/>
        <v>1950364</v>
      </c>
      <c r="E9" s="126">
        <f t="shared" si="2"/>
        <v>456549</v>
      </c>
      <c r="F9" s="126">
        <v>0</v>
      </c>
      <c r="G9" s="126">
        <v>0</v>
      </c>
      <c r="H9" s="126">
        <v>0</v>
      </c>
      <c r="I9" s="126">
        <v>286356</v>
      </c>
      <c r="J9" s="127">
        <v>0</v>
      </c>
      <c r="K9" s="126">
        <v>170193</v>
      </c>
      <c r="L9" s="126">
        <v>1493815</v>
      </c>
      <c r="M9" s="126">
        <f t="shared" si="3"/>
        <v>369081</v>
      </c>
      <c r="N9" s="126">
        <f t="shared" si="4"/>
        <v>228484</v>
      </c>
      <c r="O9" s="126">
        <v>0</v>
      </c>
      <c r="P9" s="126">
        <v>0</v>
      </c>
      <c r="Q9" s="126">
        <v>0</v>
      </c>
      <c r="R9" s="126">
        <v>228337</v>
      </c>
      <c r="S9" s="127">
        <v>0</v>
      </c>
      <c r="T9" s="126">
        <v>147</v>
      </c>
      <c r="U9" s="126">
        <v>140597</v>
      </c>
      <c r="V9" s="126">
        <f t="shared" si="5"/>
        <v>2319445</v>
      </c>
      <c r="W9" s="126">
        <f t="shared" si="6"/>
        <v>685033</v>
      </c>
      <c r="X9" s="126">
        <f t="shared" si="7"/>
        <v>0</v>
      </c>
      <c r="Y9" s="126">
        <f t="shared" si="8"/>
        <v>0</v>
      </c>
      <c r="Z9" s="126">
        <f t="shared" si="9"/>
        <v>0</v>
      </c>
      <c r="AA9" s="126">
        <f t="shared" si="10"/>
        <v>514693</v>
      </c>
      <c r="AB9" s="127">
        <v>0</v>
      </c>
      <c r="AC9" s="126">
        <f t="shared" si="11"/>
        <v>170340</v>
      </c>
      <c r="AD9" s="126">
        <f t="shared" si="12"/>
        <v>1634412</v>
      </c>
    </row>
    <row r="10" spans="1:30" s="123" customFormat="1" ht="12" customHeight="1">
      <c r="A10" s="124" t="s">
        <v>207</v>
      </c>
      <c r="B10" s="125" t="s">
        <v>213</v>
      </c>
      <c r="C10" s="124" t="s">
        <v>214</v>
      </c>
      <c r="D10" s="126">
        <f t="shared" si="1"/>
        <v>2290092</v>
      </c>
      <c r="E10" s="126">
        <f t="shared" si="2"/>
        <v>395067</v>
      </c>
      <c r="F10" s="126">
        <v>0</v>
      </c>
      <c r="G10" s="126">
        <v>0</v>
      </c>
      <c r="H10" s="126">
        <v>0</v>
      </c>
      <c r="I10" s="126">
        <v>340604</v>
      </c>
      <c r="J10" s="127">
        <v>0</v>
      </c>
      <c r="K10" s="126">
        <v>54463</v>
      </c>
      <c r="L10" s="126">
        <v>1895025</v>
      </c>
      <c r="M10" s="126">
        <f t="shared" si="3"/>
        <v>243268</v>
      </c>
      <c r="N10" s="126">
        <f t="shared" si="4"/>
        <v>0</v>
      </c>
      <c r="O10" s="126">
        <v>0</v>
      </c>
      <c r="P10" s="126">
        <v>0</v>
      </c>
      <c r="Q10" s="126">
        <v>0</v>
      </c>
      <c r="R10" s="126">
        <v>0</v>
      </c>
      <c r="S10" s="127">
        <v>0</v>
      </c>
      <c r="T10" s="126">
        <v>0</v>
      </c>
      <c r="U10" s="126">
        <v>243268</v>
      </c>
      <c r="V10" s="126">
        <f t="shared" si="5"/>
        <v>2533360</v>
      </c>
      <c r="W10" s="126">
        <f t="shared" si="6"/>
        <v>395067</v>
      </c>
      <c r="X10" s="126">
        <f t="shared" si="7"/>
        <v>0</v>
      </c>
      <c r="Y10" s="126">
        <f t="shared" si="8"/>
        <v>0</v>
      </c>
      <c r="Z10" s="126">
        <f t="shared" si="9"/>
        <v>0</v>
      </c>
      <c r="AA10" s="126">
        <f t="shared" si="10"/>
        <v>340604</v>
      </c>
      <c r="AB10" s="127">
        <v>0</v>
      </c>
      <c r="AC10" s="126">
        <f t="shared" si="11"/>
        <v>54463</v>
      </c>
      <c r="AD10" s="126">
        <f t="shared" si="12"/>
        <v>2138293</v>
      </c>
    </row>
    <row r="11" spans="1:30" s="123" customFormat="1" ht="12" customHeight="1">
      <c r="A11" s="124" t="s">
        <v>207</v>
      </c>
      <c r="B11" s="125" t="s">
        <v>215</v>
      </c>
      <c r="C11" s="124" t="s">
        <v>216</v>
      </c>
      <c r="D11" s="126">
        <f t="shared" si="1"/>
        <v>790899</v>
      </c>
      <c r="E11" s="126">
        <f t="shared" si="2"/>
        <v>318301</v>
      </c>
      <c r="F11" s="126">
        <v>0</v>
      </c>
      <c r="G11" s="126">
        <v>8541</v>
      </c>
      <c r="H11" s="126">
        <v>142400</v>
      </c>
      <c r="I11" s="126">
        <v>104900</v>
      </c>
      <c r="J11" s="127">
        <v>0</v>
      </c>
      <c r="K11" s="126">
        <v>62460</v>
      </c>
      <c r="L11" s="126">
        <v>472598</v>
      </c>
      <c r="M11" s="126">
        <f t="shared" si="3"/>
        <v>131877</v>
      </c>
      <c r="N11" s="126">
        <f t="shared" si="4"/>
        <v>7441</v>
      </c>
      <c r="O11" s="126">
        <v>0</v>
      </c>
      <c r="P11" s="126">
        <v>0</v>
      </c>
      <c r="Q11" s="126">
        <v>0</v>
      </c>
      <c r="R11" s="126">
        <v>6146</v>
      </c>
      <c r="S11" s="127">
        <v>0</v>
      </c>
      <c r="T11" s="126">
        <v>1295</v>
      </c>
      <c r="U11" s="126">
        <v>124436</v>
      </c>
      <c r="V11" s="126">
        <f t="shared" si="5"/>
        <v>922776</v>
      </c>
      <c r="W11" s="126">
        <f t="shared" si="6"/>
        <v>325742</v>
      </c>
      <c r="X11" s="126">
        <f t="shared" si="7"/>
        <v>0</v>
      </c>
      <c r="Y11" s="126">
        <f t="shared" si="8"/>
        <v>8541</v>
      </c>
      <c r="Z11" s="126">
        <f t="shared" si="9"/>
        <v>142400</v>
      </c>
      <c r="AA11" s="126">
        <f t="shared" si="10"/>
        <v>111046</v>
      </c>
      <c r="AB11" s="127">
        <v>0</v>
      </c>
      <c r="AC11" s="126">
        <f t="shared" si="11"/>
        <v>63755</v>
      </c>
      <c r="AD11" s="126">
        <f t="shared" si="12"/>
        <v>597034</v>
      </c>
    </row>
    <row r="12" spans="1:30" s="123" customFormat="1" ht="12" customHeight="1">
      <c r="A12" s="124" t="s">
        <v>207</v>
      </c>
      <c r="B12" s="125" t="s">
        <v>217</v>
      </c>
      <c r="C12" s="124" t="s">
        <v>218</v>
      </c>
      <c r="D12" s="139">
        <f t="shared" si="1"/>
        <v>7203215</v>
      </c>
      <c r="E12" s="139">
        <f t="shared" si="2"/>
        <v>5821557</v>
      </c>
      <c r="F12" s="139">
        <v>2557304</v>
      </c>
      <c r="G12" s="139">
        <v>0</v>
      </c>
      <c r="H12" s="139">
        <v>3008500</v>
      </c>
      <c r="I12" s="139">
        <v>245383</v>
      </c>
      <c r="J12" s="140">
        <v>0</v>
      </c>
      <c r="K12" s="139">
        <v>10370</v>
      </c>
      <c r="L12" s="139">
        <v>1381658</v>
      </c>
      <c r="M12" s="139">
        <f t="shared" si="3"/>
        <v>162883</v>
      </c>
      <c r="N12" s="139">
        <f t="shared" si="4"/>
        <v>25254</v>
      </c>
      <c r="O12" s="139">
        <v>0</v>
      </c>
      <c r="P12" s="139">
        <v>0</v>
      </c>
      <c r="Q12" s="139">
        <v>0</v>
      </c>
      <c r="R12" s="139">
        <v>0</v>
      </c>
      <c r="S12" s="140">
        <v>0</v>
      </c>
      <c r="T12" s="139">
        <v>25254</v>
      </c>
      <c r="U12" s="139">
        <v>137629</v>
      </c>
      <c r="V12" s="139">
        <f t="shared" si="5"/>
        <v>7366098</v>
      </c>
      <c r="W12" s="139">
        <f t="shared" si="6"/>
        <v>5846811</v>
      </c>
      <c r="X12" s="139">
        <f t="shared" si="7"/>
        <v>2557304</v>
      </c>
      <c r="Y12" s="139">
        <f t="shared" si="8"/>
        <v>0</v>
      </c>
      <c r="Z12" s="139">
        <f t="shared" si="9"/>
        <v>3008500</v>
      </c>
      <c r="AA12" s="139">
        <f t="shared" si="10"/>
        <v>245383</v>
      </c>
      <c r="AB12" s="140">
        <v>0</v>
      </c>
      <c r="AC12" s="139">
        <f t="shared" si="11"/>
        <v>35624</v>
      </c>
      <c r="AD12" s="139">
        <f t="shared" si="12"/>
        <v>1519287</v>
      </c>
    </row>
    <row r="13" spans="1:30" s="123" customFormat="1" ht="12" customHeight="1">
      <c r="A13" s="124" t="s">
        <v>207</v>
      </c>
      <c r="B13" s="125" t="s">
        <v>219</v>
      </c>
      <c r="C13" s="124" t="s">
        <v>220</v>
      </c>
      <c r="D13" s="139">
        <f t="shared" si="1"/>
        <v>791373</v>
      </c>
      <c r="E13" s="139">
        <f t="shared" si="2"/>
        <v>56219</v>
      </c>
      <c r="F13" s="139">
        <v>0</v>
      </c>
      <c r="G13" s="139">
        <v>0</v>
      </c>
      <c r="H13" s="139">
        <v>0</v>
      </c>
      <c r="I13" s="139">
        <v>140</v>
      </c>
      <c r="J13" s="140">
        <v>0</v>
      </c>
      <c r="K13" s="139">
        <v>56079</v>
      </c>
      <c r="L13" s="139">
        <v>735154</v>
      </c>
      <c r="M13" s="139">
        <f t="shared" si="3"/>
        <v>122904</v>
      </c>
      <c r="N13" s="139">
        <f t="shared" si="4"/>
        <v>35871</v>
      </c>
      <c r="O13" s="139">
        <v>0</v>
      </c>
      <c r="P13" s="139">
        <v>0</v>
      </c>
      <c r="Q13" s="139">
        <v>0</v>
      </c>
      <c r="R13" s="139">
        <v>35871</v>
      </c>
      <c r="S13" s="140">
        <v>0</v>
      </c>
      <c r="T13" s="139">
        <v>0</v>
      </c>
      <c r="U13" s="139">
        <v>87033</v>
      </c>
      <c r="V13" s="139">
        <f t="shared" si="5"/>
        <v>914277</v>
      </c>
      <c r="W13" s="139">
        <f t="shared" si="6"/>
        <v>92090</v>
      </c>
      <c r="X13" s="139">
        <f t="shared" si="7"/>
        <v>0</v>
      </c>
      <c r="Y13" s="139">
        <f t="shared" si="8"/>
        <v>0</v>
      </c>
      <c r="Z13" s="139">
        <f t="shared" si="9"/>
        <v>0</v>
      </c>
      <c r="AA13" s="139">
        <f t="shared" si="10"/>
        <v>36011</v>
      </c>
      <c r="AB13" s="140">
        <v>0</v>
      </c>
      <c r="AC13" s="139">
        <f t="shared" si="11"/>
        <v>56079</v>
      </c>
      <c r="AD13" s="139">
        <f t="shared" si="12"/>
        <v>822187</v>
      </c>
    </row>
    <row r="14" spans="1:30" s="123" customFormat="1" ht="12" customHeight="1">
      <c r="A14" s="124" t="s">
        <v>207</v>
      </c>
      <c r="B14" s="125" t="s">
        <v>221</v>
      </c>
      <c r="C14" s="124" t="s">
        <v>222</v>
      </c>
      <c r="D14" s="139">
        <f t="shared" si="1"/>
        <v>2513283</v>
      </c>
      <c r="E14" s="139">
        <f t="shared" si="2"/>
        <v>512235</v>
      </c>
      <c r="F14" s="139">
        <v>23851</v>
      </c>
      <c r="G14" s="139">
        <v>10</v>
      </c>
      <c r="H14" s="139">
        <v>0</v>
      </c>
      <c r="I14" s="139">
        <v>436140</v>
      </c>
      <c r="J14" s="140">
        <v>0</v>
      </c>
      <c r="K14" s="139">
        <v>52234</v>
      </c>
      <c r="L14" s="139">
        <v>2001048</v>
      </c>
      <c r="M14" s="139">
        <f t="shared" si="3"/>
        <v>344130</v>
      </c>
      <c r="N14" s="139">
        <f t="shared" si="4"/>
        <v>264</v>
      </c>
      <c r="O14" s="139">
        <v>0</v>
      </c>
      <c r="P14" s="139">
        <v>0</v>
      </c>
      <c r="Q14" s="139">
        <v>0</v>
      </c>
      <c r="R14" s="139">
        <v>264</v>
      </c>
      <c r="S14" s="140">
        <v>0</v>
      </c>
      <c r="T14" s="139">
        <v>0</v>
      </c>
      <c r="U14" s="139">
        <v>343866</v>
      </c>
      <c r="V14" s="139">
        <f t="shared" si="5"/>
        <v>2857413</v>
      </c>
      <c r="W14" s="139">
        <f t="shared" si="6"/>
        <v>512499</v>
      </c>
      <c r="X14" s="139">
        <f t="shared" si="7"/>
        <v>23851</v>
      </c>
      <c r="Y14" s="139">
        <f t="shared" si="8"/>
        <v>10</v>
      </c>
      <c r="Z14" s="139">
        <f t="shared" si="9"/>
        <v>0</v>
      </c>
      <c r="AA14" s="139">
        <f t="shared" si="10"/>
        <v>436404</v>
      </c>
      <c r="AB14" s="140">
        <v>0</v>
      </c>
      <c r="AC14" s="139">
        <f t="shared" si="11"/>
        <v>52234</v>
      </c>
      <c r="AD14" s="139">
        <f t="shared" si="12"/>
        <v>2344914</v>
      </c>
    </row>
    <row r="15" spans="1:30" s="123" customFormat="1" ht="12" customHeight="1">
      <c r="A15" s="124" t="s">
        <v>207</v>
      </c>
      <c r="B15" s="125" t="s">
        <v>223</v>
      </c>
      <c r="C15" s="124" t="s">
        <v>224</v>
      </c>
      <c r="D15" s="139">
        <f t="shared" si="1"/>
        <v>774260</v>
      </c>
      <c r="E15" s="139">
        <f t="shared" si="2"/>
        <v>57225</v>
      </c>
      <c r="F15" s="139">
        <v>0</v>
      </c>
      <c r="G15" s="139">
        <v>0</v>
      </c>
      <c r="H15" s="139">
        <v>0</v>
      </c>
      <c r="I15" s="139">
        <v>868</v>
      </c>
      <c r="J15" s="140">
        <v>0</v>
      </c>
      <c r="K15" s="139">
        <v>56357</v>
      </c>
      <c r="L15" s="139">
        <v>717035</v>
      </c>
      <c r="M15" s="139">
        <f t="shared" si="3"/>
        <v>82600</v>
      </c>
      <c r="N15" s="139">
        <f t="shared" si="4"/>
        <v>6473</v>
      </c>
      <c r="O15" s="139">
        <v>4369</v>
      </c>
      <c r="P15" s="139">
        <v>2104</v>
      </c>
      <c r="Q15" s="139">
        <v>0</v>
      </c>
      <c r="R15" s="139">
        <v>0</v>
      </c>
      <c r="S15" s="140">
        <v>0</v>
      </c>
      <c r="T15" s="139">
        <v>0</v>
      </c>
      <c r="U15" s="139">
        <v>76127</v>
      </c>
      <c r="V15" s="139">
        <f t="shared" si="5"/>
        <v>856860</v>
      </c>
      <c r="W15" s="139">
        <f t="shared" si="6"/>
        <v>63698</v>
      </c>
      <c r="X15" s="139">
        <f t="shared" si="7"/>
        <v>4369</v>
      </c>
      <c r="Y15" s="139">
        <f t="shared" si="8"/>
        <v>2104</v>
      </c>
      <c r="Z15" s="139">
        <f t="shared" si="9"/>
        <v>0</v>
      </c>
      <c r="AA15" s="139">
        <f t="shared" si="10"/>
        <v>868</v>
      </c>
      <c r="AB15" s="140">
        <v>0</v>
      </c>
      <c r="AC15" s="139">
        <f t="shared" si="11"/>
        <v>56357</v>
      </c>
      <c r="AD15" s="139">
        <f t="shared" si="12"/>
        <v>793162</v>
      </c>
    </row>
    <row r="16" spans="1:30" s="123" customFormat="1" ht="12" customHeight="1">
      <c r="A16" s="124" t="s">
        <v>207</v>
      </c>
      <c r="B16" s="125" t="s">
        <v>225</v>
      </c>
      <c r="C16" s="124" t="s">
        <v>226</v>
      </c>
      <c r="D16" s="139">
        <f t="shared" si="1"/>
        <v>578317</v>
      </c>
      <c r="E16" s="139">
        <f t="shared" si="2"/>
        <v>156884</v>
      </c>
      <c r="F16" s="139">
        <v>0</v>
      </c>
      <c r="G16" s="139">
        <v>0</v>
      </c>
      <c r="H16" s="139">
        <v>123900</v>
      </c>
      <c r="I16" s="139">
        <v>24029</v>
      </c>
      <c r="J16" s="140">
        <v>0</v>
      </c>
      <c r="K16" s="139">
        <v>8955</v>
      </c>
      <c r="L16" s="139">
        <v>421433</v>
      </c>
      <c r="M16" s="139">
        <f t="shared" si="3"/>
        <v>150278</v>
      </c>
      <c r="N16" s="139">
        <f t="shared" si="4"/>
        <v>0</v>
      </c>
      <c r="O16" s="139">
        <v>0</v>
      </c>
      <c r="P16" s="139">
        <v>0</v>
      </c>
      <c r="Q16" s="139">
        <v>0</v>
      </c>
      <c r="R16" s="139">
        <v>0</v>
      </c>
      <c r="S16" s="140">
        <v>0</v>
      </c>
      <c r="T16" s="139">
        <v>0</v>
      </c>
      <c r="U16" s="139">
        <v>150278</v>
      </c>
      <c r="V16" s="139">
        <f t="shared" si="5"/>
        <v>728595</v>
      </c>
      <c r="W16" s="139">
        <f t="shared" si="6"/>
        <v>156884</v>
      </c>
      <c r="X16" s="139">
        <f t="shared" si="7"/>
        <v>0</v>
      </c>
      <c r="Y16" s="139">
        <f t="shared" si="8"/>
        <v>0</v>
      </c>
      <c r="Z16" s="139">
        <f t="shared" si="9"/>
        <v>123900</v>
      </c>
      <c r="AA16" s="139">
        <f t="shared" si="10"/>
        <v>24029</v>
      </c>
      <c r="AB16" s="140">
        <v>0</v>
      </c>
      <c r="AC16" s="139">
        <f t="shared" si="11"/>
        <v>8955</v>
      </c>
      <c r="AD16" s="139">
        <f t="shared" si="12"/>
        <v>571711</v>
      </c>
    </row>
    <row r="17" spans="1:30" s="123" customFormat="1" ht="12" customHeight="1">
      <c r="A17" s="124" t="s">
        <v>207</v>
      </c>
      <c r="B17" s="125" t="s">
        <v>227</v>
      </c>
      <c r="C17" s="124" t="s">
        <v>228</v>
      </c>
      <c r="D17" s="139">
        <f t="shared" si="1"/>
        <v>389162</v>
      </c>
      <c r="E17" s="139">
        <f t="shared" si="2"/>
        <v>86856</v>
      </c>
      <c r="F17" s="139">
        <v>0</v>
      </c>
      <c r="G17" s="139">
        <v>0</v>
      </c>
      <c r="H17" s="139">
        <v>36700</v>
      </c>
      <c r="I17" s="139">
        <v>49063</v>
      </c>
      <c r="J17" s="140">
        <v>0</v>
      </c>
      <c r="K17" s="139">
        <v>1093</v>
      </c>
      <c r="L17" s="139">
        <v>302306</v>
      </c>
      <c r="M17" s="139">
        <f t="shared" si="3"/>
        <v>78371</v>
      </c>
      <c r="N17" s="139">
        <f t="shared" si="4"/>
        <v>0</v>
      </c>
      <c r="O17" s="139">
        <v>0</v>
      </c>
      <c r="P17" s="139">
        <v>0</v>
      </c>
      <c r="Q17" s="139">
        <v>0</v>
      </c>
      <c r="R17" s="139">
        <v>0</v>
      </c>
      <c r="S17" s="140">
        <v>0</v>
      </c>
      <c r="T17" s="139">
        <v>0</v>
      </c>
      <c r="U17" s="139">
        <v>78371</v>
      </c>
      <c r="V17" s="139">
        <f t="shared" si="5"/>
        <v>467533</v>
      </c>
      <c r="W17" s="139">
        <f t="shared" si="6"/>
        <v>86856</v>
      </c>
      <c r="X17" s="139">
        <f t="shared" si="7"/>
        <v>0</v>
      </c>
      <c r="Y17" s="139">
        <f t="shared" si="8"/>
        <v>0</v>
      </c>
      <c r="Z17" s="139">
        <f t="shared" si="9"/>
        <v>36700</v>
      </c>
      <c r="AA17" s="139">
        <f t="shared" si="10"/>
        <v>49063</v>
      </c>
      <c r="AB17" s="140">
        <v>0</v>
      </c>
      <c r="AC17" s="139">
        <f t="shared" si="11"/>
        <v>1093</v>
      </c>
      <c r="AD17" s="139">
        <f t="shared" si="12"/>
        <v>380677</v>
      </c>
    </row>
    <row r="18" spans="1:30" s="123" customFormat="1" ht="12" customHeight="1">
      <c r="A18" s="124" t="s">
        <v>207</v>
      </c>
      <c r="B18" s="125" t="s">
        <v>229</v>
      </c>
      <c r="C18" s="124" t="s">
        <v>230</v>
      </c>
      <c r="D18" s="139">
        <f t="shared" si="1"/>
        <v>304507</v>
      </c>
      <c r="E18" s="139">
        <f t="shared" si="2"/>
        <v>40964</v>
      </c>
      <c r="F18" s="139">
        <v>0</v>
      </c>
      <c r="G18" s="139">
        <v>0</v>
      </c>
      <c r="H18" s="139">
        <v>0</v>
      </c>
      <c r="I18" s="139">
        <v>40044</v>
      </c>
      <c r="J18" s="140">
        <v>0</v>
      </c>
      <c r="K18" s="139">
        <v>920</v>
      </c>
      <c r="L18" s="139">
        <v>263543</v>
      </c>
      <c r="M18" s="139">
        <f t="shared" si="3"/>
        <v>107576</v>
      </c>
      <c r="N18" s="139">
        <f t="shared" si="4"/>
        <v>0</v>
      </c>
      <c r="O18" s="139">
        <v>0</v>
      </c>
      <c r="P18" s="139">
        <v>0</v>
      </c>
      <c r="Q18" s="139">
        <v>0</v>
      </c>
      <c r="R18" s="139">
        <v>0</v>
      </c>
      <c r="S18" s="140">
        <v>0</v>
      </c>
      <c r="T18" s="139">
        <v>0</v>
      </c>
      <c r="U18" s="139">
        <v>107576</v>
      </c>
      <c r="V18" s="139">
        <f t="shared" si="5"/>
        <v>412083</v>
      </c>
      <c r="W18" s="139">
        <f t="shared" si="6"/>
        <v>40964</v>
      </c>
      <c r="X18" s="139">
        <f t="shared" si="7"/>
        <v>0</v>
      </c>
      <c r="Y18" s="139">
        <f t="shared" si="8"/>
        <v>0</v>
      </c>
      <c r="Z18" s="139">
        <f t="shared" si="9"/>
        <v>0</v>
      </c>
      <c r="AA18" s="139">
        <f t="shared" si="10"/>
        <v>40044</v>
      </c>
      <c r="AB18" s="140">
        <v>0</v>
      </c>
      <c r="AC18" s="139">
        <f t="shared" si="11"/>
        <v>920</v>
      </c>
      <c r="AD18" s="139">
        <f t="shared" si="12"/>
        <v>371119</v>
      </c>
    </row>
    <row r="19" spans="1:30" s="123" customFormat="1" ht="12" customHeight="1">
      <c r="A19" s="124" t="s">
        <v>207</v>
      </c>
      <c r="B19" s="125" t="s">
        <v>231</v>
      </c>
      <c r="C19" s="124" t="s">
        <v>232</v>
      </c>
      <c r="D19" s="139">
        <f t="shared" si="1"/>
        <v>2903784</v>
      </c>
      <c r="E19" s="139">
        <f t="shared" si="2"/>
        <v>777522</v>
      </c>
      <c r="F19" s="139">
        <v>0</v>
      </c>
      <c r="G19" s="139">
        <v>6721</v>
      </c>
      <c r="H19" s="139">
        <v>28400</v>
      </c>
      <c r="I19" s="139">
        <v>34873</v>
      </c>
      <c r="J19" s="140">
        <v>0</v>
      </c>
      <c r="K19" s="139">
        <v>707528</v>
      </c>
      <c r="L19" s="139">
        <v>2126262</v>
      </c>
      <c r="M19" s="139">
        <f t="shared" si="3"/>
        <v>394635</v>
      </c>
      <c r="N19" s="139">
        <f t="shared" si="4"/>
        <v>32396</v>
      </c>
      <c r="O19" s="139">
        <v>0</v>
      </c>
      <c r="P19" s="139">
        <v>0</v>
      </c>
      <c r="Q19" s="139">
        <v>0</v>
      </c>
      <c r="R19" s="139">
        <v>32396</v>
      </c>
      <c r="S19" s="140">
        <v>0</v>
      </c>
      <c r="T19" s="139">
        <v>0</v>
      </c>
      <c r="U19" s="139">
        <v>362239</v>
      </c>
      <c r="V19" s="139">
        <f t="shared" si="5"/>
        <v>3298419</v>
      </c>
      <c r="W19" s="139">
        <f t="shared" si="6"/>
        <v>809918</v>
      </c>
      <c r="X19" s="139">
        <f t="shared" si="7"/>
        <v>0</v>
      </c>
      <c r="Y19" s="139">
        <f t="shared" si="8"/>
        <v>6721</v>
      </c>
      <c r="Z19" s="139">
        <f t="shared" si="9"/>
        <v>28400</v>
      </c>
      <c r="AA19" s="139">
        <f t="shared" si="10"/>
        <v>67269</v>
      </c>
      <c r="AB19" s="140">
        <v>0</v>
      </c>
      <c r="AC19" s="139">
        <f t="shared" si="11"/>
        <v>707528</v>
      </c>
      <c r="AD19" s="139">
        <f t="shared" si="12"/>
        <v>2488501</v>
      </c>
    </row>
    <row r="20" spans="1:30" s="123" customFormat="1" ht="12" customHeight="1">
      <c r="A20" s="124" t="s">
        <v>207</v>
      </c>
      <c r="B20" s="125" t="s">
        <v>233</v>
      </c>
      <c r="C20" s="124" t="s">
        <v>234</v>
      </c>
      <c r="D20" s="139">
        <f t="shared" si="1"/>
        <v>849804</v>
      </c>
      <c r="E20" s="139">
        <f t="shared" si="2"/>
        <v>154870</v>
      </c>
      <c r="F20" s="139">
        <v>367</v>
      </c>
      <c r="G20" s="139">
        <v>0</v>
      </c>
      <c r="H20" s="139">
        <v>13200</v>
      </c>
      <c r="I20" s="139">
        <v>93460</v>
      </c>
      <c r="J20" s="140">
        <v>0</v>
      </c>
      <c r="K20" s="139">
        <v>47843</v>
      </c>
      <c r="L20" s="139">
        <v>694934</v>
      </c>
      <c r="M20" s="139">
        <f t="shared" si="3"/>
        <v>245563</v>
      </c>
      <c r="N20" s="139">
        <f t="shared" si="4"/>
        <v>59544</v>
      </c>
      <c r="O20" s="139">
        <v>0</v>
      </c>
      <c r="P20" s="139">
        <v>0</v>
      </c>
      <c r="Q20" s="139">
        <v>59300</v>
      </c>
      <c r="R20" s="139">
        <v>0</v>
      </c>
      <c r="S20" s="140">
        <v>0</v>
      </c>
      <c r="T20" s="139">
        <v>244</v>
      </c>
      <c r="U20" s="139">
        <v>186019</v>
      </c>
      <c r="V20" s="139">
        <f t="shared" si="5"/>
        <v>1095367</v>
      </c>
      <c r="W20" s="139">
        <f t="shared" si="6"/>
        <v>214414</v>
      </c>
      <c r="X20" s="139">
        <f t="shared" si="7"/>
        <v>367</v>
      </c>
      <c r="Y20" s="139">
        <f t="shared" si="8"/>
        <v>0</v>
      </c>
      <c r="Z20" s="139">
        <f t="shared" si="9"/>
        <v>72500</v>
      </c>
      <c r="AA20" s="139">
        <f t="shared" si="10"/>
        <v>93460</v>
      </c>
      <c r="AB20" s="140">
        <v>0</v>
      </c>
      <c r="AC20" s="139">
        <f t="shared" si="11"/>
        <v>48087</v>
      </c>
      <c r="AD20" s="139">
        <f t="shared" si="12"/>
        <v>880953</v>
      </c>
    </row>
    <row r="21" spans="1:30" s="123" customFormat="1" ht="12" customHeight="1">
      <c r="A21" s="124" t="s">
        <v>207</v>
      </c>
      <c r="B21" s="125" t="s">
        <v>235</v>
      </c>
      <c r="C21" s="124" t="s">
        <v>236</v>
      </c>
      <c r="D21" s="139">
        <f t="shared" si="1"/>
        <v>315433</v>
      </c>
      <c r="E21" s="139">
        <f t="shared" si="2"/>
        <v>48744</v>
      </c>
      <c r="F21" s="139"/>
      <c r="G21" s="139">
        <v>0</v>
      </c>
      <c r="H21" s="139">
        <v>10400</v>
      </c>
      <c r="I21" s="139">
        <v>31490</v>
      </c>
      <c r="J21" s="140">
        <v>0</v>
      </c>
      <c r="K21" s="139">
        <v>6854</v>
      </c>
      <c r="L21" s="139">
        <v>266689</v>
      </c>
      <c r="M21" s="139">
        <f t="shared" si="3"/>
        <v>133948</v>
      </c>
      <c r="N21" s="139">
        <f t="shared" si="4"/>
        <v>0</v>
      </c>
      <c r="O21" s="139">
        <v>0</v>
      </c>
      <c r="P21" s="139">
        <v>0</v>
      </c>
      <c r="Q21" s="139">
        <v>0</v>
      </c>
      <c r="R21" s="139">
        <v>0</v>
      </c>
      <c r="S21" s="140">
        <v>0</v>
      </c>
      <c r="T21" s="139">
        <v>0</v>
      </c>
      <c r="U21" s="139">
        <v>133948</v>
      </c>
      <c r="V21" s="139">
        <f t="shared" si="5"/>
        <v>449381</v>
      </c>
      <c r="W21" s="139">
        <f t="shared" si="6"/>
        <v>48744</v>
      </c>
      <c r="X21" s="139">
        <f t="shared" si="7"/>
        <v>0</v>
      </c>
      <c r="Y21" s="139">
        <f t="shared" si="8"/>
        <v>0</v>
      </c>
      <c r="Z21" s="139">
        <f t="shared" si="9"/>
        <v>10400</v>
      </c>
      <c r="AA21" s="139">
        <f t="shared" si="10"/>
        <v>31490</v>
      </c>
      <c r="AB21" s="140">
        <v>0</v>
      </c>
      <c r="AC21" s="139">
        <f t="shared" si="11"/>
        <v>6854</v>
      </c>
      <c r="AD21" s="139">
        <f t="shared" si="12"/>
        <v>400637</v>
      </c>
    </row>
    <row r="22" spans="1:30" s="123" customFormat="1" ht="12" customHeight="1">
      <c r="A22" s="124" t="s">
        <v>207</v>
      </c>
      <c r="B22" s="125" t="s">
        <v>237</v>
      </c>
      <c r="C22" s="124" t="s">
        <v>238</v>
      </c>
      <c r="D22" s="139">
        <f t="shared" si="1"/>
        <v>129425</v>
      </c>
      <c r="E22" s="139">
        <f t="shared" si="2"/>
        <v>11373</v>
      </c>
      <c r="F22" s="139">
        <v>0</v>
      </c>
      <c r="G22" s="139">
        <v>0</v>
      </c>
      <c r="H22" s="139">
        <v>0</v>
      </c>
      <c r="I22" s="139">
        <v>9649</v>
      </c>
      <c r="J22" s="140">
        <v>0</v>
      </c>
      <c r="K22" s="139">
        <v>1724</v>
      </c>
      <c r="L22" s="139">
        <v>118052</v>
      </c>
      <c r="M22" s="139">
        <f t="shared" si="3"/>
        <v>16</v>
      </c>
      <c r="N22" s="139">
        <f t="shared" si="4"/>
        <v>11</v>
      </c>
      <c r="O22" s="139">
        <v>0</v>
      </c>
      <c r="P22" s="139">
        <v>0</v>
      </c>
      <c r="Q22" s="139">
        <v>0</v>
      </c>
      <c r="R22" s="139">
        <v>11</v>
      </c>
      <c r="S22" s="140">
        <v>0</v>
      </c>
      <c r="T22" s="139">
        <v>0</v>
      </c>
      <c r="U22" s="139">
        <v>5</v>
      </c>
      <c r="V22" s="139">
        <f t="shared" si="5"/>
        <v>129441</v>
      </c>
      <c r="W22" s="139">
        <f t="shared" si="6"/>
        <v>11384</v>
      </c>
      <c r="X22" s="139">
        <f t="shared" si="7"/>
        <v>0</v>
      </c>
      <c r="Y22" s="139">
        <f t="shared" si="8"/>
        <v>0</v>
      </c>
      <c r="Z22" s="139">
        <f t="shared" si="9"/>
        <v>0</v>
      </c>
      <c r="AA22" s="139">
        <f t="shared" si="10"/>
        <v>9660</v>
      </c>
      <c r="AB22" s="140">
        <v>0</v>
      </c>
      <c r="AC22" s="139">
        <f t="shared" si="11"/>
        <v>1724</v>
      </c>
      <c r="AD22" s="139">
        <f t="shared" si="12"/>
        <v>118057</v>
      </c>
    </row>
    <row r="23" spans="1:30" s="123" customFormat="1" ht="12" customHeight="1">
      <c r="A23" s="124" t="s">
        <v>207</v>
      </c>
      <c r="B23" s="125" t="s">
        <v>239</v>
      </c>
      <c r="C23" s="124" t="s">
        <v>240</v>
      </c>
      <c r="D23" s="139">
        <f t="shared" si="1"/>
        <v>38706</v>
      </c>
      <c r="E23" s="139">
        <f t="shared" si="2"/>
        <v>2559</v>
      </c>
      <c r="F23" s="139">
        <v>0</v>
      </c>
      <c r="G23" s="139">
        <v>0</v>
      </c>
      <c r="H23" s="139">
        <v>0</v>
      </c>
      <c r="I23" s="139">
        <v>983</v>
      </c>
      <c r="J23" s="140">
        <v>0</v>
      </c>
      <c r="K23" s="139">
        <v>1576</v>
      </c>
      <c r="L23" s="139">
        <v>36147</v>
      </c>
      <c r="M23" s="139">
        <f t="shared" si="3"/>
        <v>29985</v>
      </c>
      <c r="N23" s="139">
        <f t="shared" si="4"/>
        <v>0</v>
      </c>
      <c r="O23" s="139">
        <v>0</v>
      </c>
      <c r="P23" s="139">
        <v>0</v>
      </c>
      <c r="Q23" s="139">
        <v>0</v>
      </c>
      <c r="R23" s="139">
        <v>0</v>
      </c>
      <c r="S23" s="140">
        <v>0</v>
      </c>
      <c r="T23" s="139">
        <v>0</v>
      </c>
      <c r="U23" s="139">
        <v>29985</v>
      </c>
      <c r="V23" s="139">
        <f t="shared" si="5"/>
        <v>68691</v>
      </c>
      <c r="W23" s="139">
        <f t="shared" si="6"/>
        <v>2559</v>
      </c>
      <c r="X23" s="139">
        <f t="shared" si="7"/>
        <v>0</v>
      </c>
      <c r="Y23" s="139">
        <f t="shared" si="8"/>
        <v>0</v>
      </c>
      <c r="Z23" s="139">
        <f t="shared" si="9"/>
        <v>0</v>
      </c>
      <c r="AA23" s="139">
        <f t="shared" si="10"/>
        <v>983</v>
      </c>
      <c r="AB23" s="140">
        <v>0</v>
      </c>
      <c r="AC23" s="139">
        <f t="shared" si="11"/>
        <v>1576</v>
      </c>
      <c r="AD23" s="139">
        <f t="shared" si="12"/>
        <v>66132</v>
      </c>
    </row>
    <row r="24" spans="1:30" s="123" customFormat="1" ht="12" customHeight="1">
      <c r="A24" s="124" t="s">
        <v>207</v>
      </c>
      <c r="B24" s="125" t="s">
        <v>241</v>
      </c>
      <c r="C24" s="124" t="s">
        <v>242</v>
      </c>
      <c r="D24" s="139">
        <f t="shared" si="1"/>
        <v>100911</v>
      </c>
      <c r="E24" s="139">
        <f t="shared" si="2"/>
        <v>0</v>
      </c>
      <c r="F24" s="139">
        <v>0</v>
      </c>
      <c r="G24" s="139">
        <v>0</v>
      </c>
      <c r="H24" s="139">
        <v>0</v>
      </c>
      <c r="I24" s="139">
        <v>0</v>
      </c>
      <c r="J24" s="140">
        <v>0</v>
      </c>
      <c r="K24" s="139">
        <v>0</v>
      </c>
      <c r="L24" s="139">
        <v>100911</v>
      </c>
      <c r="M24" s="139">
        <f t="shared" si="3"/>
        <v>26044</v>
      </c>
      <c r="N24" s="139">
        <f t="shared" si="4"/>
        <v>0</v>
      </c>
      <c r="O24" s="139">
        <v>0</v>
      </c>
      <c r="P24" s="139">
        <v>0</v>
      </c>
      <c r="Q24" s="139">
        <v>0</v>
      </c>
      <c r="R24" s="139">
        <v>0</v>
      </c>
      <c r="S24" s="140">
        <v>0</v>
      </c>
      <c r="T24" s="139">
        <v>0</v>
      </c>
      <c r="U24" s="139">
        <v>26044</v>
      </c>
      <c r="V24" s="139">
        <f t="shared" si="5"/>
        <v>126955</v>
      </c>
      <c r="W24" s="139">
        <f t="shared" si="6"/>
        <v>0</v>
      </c>
      <c r="X24" s="139">
        <f t="shared" si="7"/>
        <v>0</v>
      </c>
      <c r="Y24" s="139">
        <f t="shared" si="8"/>
        <v>0</v>
      </c>
      <c r="Z24" s="139">
        <f t="shared" si="9"/>
        <v>0</v>
      </c>
      <c r="AA24" s="139">
        <f t="shared" si="10"/>
        <v>0</v>
      </c>
      <c r="AB24" s="140">
        <v>0</v>
      </c>
      <c r="AC24" s="139">
        <f t="shared" si="11"/>
        <v>0</v>
      </c>
      <c r="AD24" s="139">
        <f t="shared" si="12"/>
        <v>126955</v>
      </c>
    </row>
    <row r="25" spans="1:30" s="123" customFormat="1" ht="12" customHeight="1">
      <c r="A25" s="124" t="s">
        <v>207</v>
      </c>
      <c r="B25" s="125" t="s">
        <v>243</v>
      </c>
      <c r="C25" s="124" t="s">
        <v>244</v>
      </c>
      <c r="D25" s="139">
        <f t="shared" si="1"/>
        <v>98709</v>
      </c>
      <c r="E25" s="139">
        <f t="shared" si="2"/>
        <v>0</v>
      </c>
      <c r="F25" s="139">
        <v>0</v>
      </c>
      <c r="G25" s="139">
        <v>0</v>
      </c>
      <c r="H25" s="139">
        <v>0</v>
      </c>
      <c r="I25" s="139">
        <v>0</v>
      </c>
      <c r="J25" s="140">
        <v>0</v>
      </c>
      <c r="K25" s="139">
        <v>0</v>
      </c>
      <c r="L25" s="139">
        <v>98709</v>
      </c>
      <c r="M25" s="139">
        <f t="shared" si="3"/>
        <v>22346</v>
      </c>
      <c r="N25" s="139">
        <f t="shared" si="4"/>
        <v>0</v>
      </c>
      <c r="O25" s="139">
        <v>0</v>
      </c>
      <c r="P25" s="139">
        <v>0</v>
      </c>
      <c r="Q25" s="139">
        <v>0</v>
      </c>
      <c r="R25" s="139">
        <v>0</v>
      </c>
      <c r="S25" s="140">
        <v>0</v>
      </c>
      <c r="T25" s="139">
        <v>0</v>
      </c>
      <c r="U25" s="139">
        <v>22346</v>
      </c>
      <c r="V25" s="139">
        <f t="shared" si="5"/>
        <v>121055</v>
      </c>
      <c r="W25" s="139">
        <f t="shared" si="6"/>
        <v>0</v>
      </c>
      <c r="X25" s="139">
        <f t="shared" si="7"/>
        <v>0</v>
      </c>
      <c r="Y25" s="139">
        <f t="shared" si="8"/>
        <v>0</v>
      </c>
      <c r="Z25" s="139">
        <f t="shared" si="9"/>
        <v>0</v>
      </c>
      <c r="AA25" s="139">
        <f t="shared" si="10"/>
        <v>0</v>
      </c>
      <c r="AB25" s="140">
        <v>0</v>
      </c>
      <c r="AC25" s="139">
        <f t="shared" si="11"/>
        <v>0</v>
      </c>
      <c r="AD25" s="139">
        <f t="shared" si="12"/>
        <v>121055</v>
      </c>
    </row>
    <row r="26" spans="1:30" s="123" customFormat="1" ht="12" customHeight="1">
      <c r="A26" s="124" t="s">
        <v>207</v>
      </c>
      <c r="B26" s="125" t="s">
        <v>245</v>
      </c>
      <c r="C26" s="124" t="s">
        <v>246</v>
      </c>
      <c r="D26" s="139">
        <f t="shared" si="1"/>
        <v>32738</v>
      </c>
      <c r="E26" s="139">
        <f t="shared" si="2"/>
        <v>11277</v>
      </c>
      <c r="F26" s="139"/>
      <c r="G26" s="139">
        <v>1888</v>
      </c>
      <c r="H26" s="139">
        <v>0</v>
      </c>
      <c r="I26" s="139">
        <v>7472</v>
      </c>
      <c r="J26" s="140">
        <v>0</v>
      </c>
      <c r="K26" s="139">
        <v>1917</v>
      </c>
      <c r="L26" s="139">
        <v>21461</v>
      </c>
      <c r="M26" s="139">
        <f t="shared" si="3"/>
        <v>1295</v>
      </c>
      <c r="N26" s="139">
        <f t="shared" si="4"/>
        <v>1295</v>
      </c>
      <c r="O26" s="139">
        <v>0</v>
      </c>
      <c r="P26" s="139">
        <v>0</v>
      </c>
      <c r="Q26" s="139">
        <v>0</v>
      </c>
      <c r="R26" s="139">
        <v>0</v>
      </c>
      <c r="S26" s="140">
        <v>0</v>
      </c>
      <c r="T26" s="139">
        <v>1295</v>
      </c>
      <c r="U26" s="139">
        <v>0</v>
      </c>
      <c r="V26" s="139">
        <f t="shared" si="5"/>
        <v>34033</v>
      </c>
      <c r="W26" s="139">
        <f t="shared" si="6"/>
        <v>12572</v>
      </c>
      <c r="X26" s="139">
        <f t="shared" si="7"/>
        <v>0</v>
      </c>
      <c r="Y26" s="139">
        <f t="shared" si="8"/>
        <v>1888</v>
      </c>
      <c r="Z26" s="139">
        <f t="shared" si="9"/>
        <v>0</v>
      </c>
      <c r="AA26" s="139">
        <f t="shared" si="10"/>
        <v>7472</v>
      </c>
      <c r="AB26" s="140">
        <v>0</v>
      </c>
      <c r="AC26" s="139">
        <f t="shared" si="11"/>
        <v>3212</v>
      </c>
      <c r="AD26" s="139">
        <f t="shared" si="12"/>
        <v>21461</v>
      </c>
    </row>
    <row r="27" spans="1:30" s="123" customFormat="1" ht="12" customHeight="1">
      <c r="A27" s="124" t="s">
        <v>207</v>
      </c>
      <c r="B27" s="125" t="s">
        <v>247</v>
      </c>
      <c r="C27" s="124" t="s">
        <v>248</v>
      </c>
      <c r="D27" s="139">
        <f t="shared" si="1"/>
        <v>0</v>
      </c>
      <c r="E27" s="139">
        <f t="shared" si="2"/>
        <v>0</v>
      </c>
      <c r="F27" s="139">
        <v>0</v>
      </c>
      <c r="G27" s="139">
        <v>0</v>
      </c>
      <c r="H27" s="139">
        <v>0</v>
      </c>
      <c r="I27" s="139">
        <v>0</v>
      </c>
      <c r="J27" s="140">
        <v>0</v>
      </c>
      <c r="K27" s="139">
        <v>0</v>
      </c>
      <c r="L27" s="139">
        <v>0</v>
      </c>
      <c r="M27" s="139">
        <f t="shared" si="3"/>
        <v>0</v>
      </c>
      <c r="N27" s="139">
        <f t="shared" si="4"/>
        <v>0</v>
      </c>
      <c r="O27" s="139">
        <v>0</v>
      </c>
      <c r="P27" s="139">
        <v>0</v>
      </c>
      <c r="Q27" s="139">
        <v>0</v>
      </c>
      <c r="R27" s="139">
        <v>0</v>
      </c>
      <c r="S27" s="140">
        <v>544869</v>
      </c>
      <c r="T27" s="139">
        <v>0</v>
      </c>
      <c r="U27" s="139">
        <v>0</v>
      </c>
      <c r="V27" s="139">
        <f t="shared" si="5"/>
        <v>0</v>
      </c>
      <c r="W27" s="139">
        <f t="shared" si="6"/>
        <v>0</v>
      </c>
      <c r="X27" s="139">
        <f t="shared" si="7"/>
        <v>0</v>
      </c>
      <c r="Y27" s="139">
        <f t="shared" si="8"/>
        <v>0</v>
      </c>
      <c r="Z27" s="139">
        <f t="shared" si="9"/>
        <v>0</v>
      </c>
      <c r="AA27" s="139">
        <f t="shared" si="10"/>
        <v>0</v>
      </c>
      <c r="AB27" s="140">
        <f aca="true" t="shared" si="13" ref="AB27:AB34">+SUM(J27,S27)</f>
        <v>544869</v>
      </c>
      <c r="AC27" s="139">
        <f t="shared" si="11"/>
        <v>0</v>
      </c>
      <c r="AD27" s="139">
        <f t="shared" si="12"/>
        <v>0</v>
      </c>
    </row>
    <row r="28" spans="1:30" s="123" customFormat="1" ht="12" customHeight="1">
      <c r="A28" s="124" t="s">
        <v>207</v>
      </c>
      <c r="B28" s="125" t="s">
        <v>249</v>
      </c>
      <c r="C28" s="124" t="s">
        <v>250</v>
      </c>
      <c r="D28" s="139">
        <f t="shared" si="1"/>
        <v>0</v>
      </c>
      <c r="E28" s="139">
        <f t="shared" si="2"/>
        <v>0</v>
      </c>
      <c r="F28" s="139">
        <v>0</v>
      </c>
      <c r="G28" s="139">
        <v>0</v>
      </c>
      <c r="H28" s="139">
        <v>0</v>
      </c>
      <c r="I28" s="139">
        <v>0</v>
      </c>
      <c r="J28" s="140">
        <v>0</v>
      </c>
      <c r="K28" s="139">
        <v>0</v>
      </c>
      <c r="L28" s="139">
        <v>0</v>
      </c>
      <c r="M28" s="139">
        <f t="shared" si="3"/>
        <v>30078</v>
      </c>
      <c r="N28" s="139">
        <f t="shared" si="4"/>
        <v>30078</v>
      </c>
      <c r="O28" s="139">
        <v>0</v>
      </c>
      <c r="P28" s="139">
        <v>0</v>
      </c>
      <c r="Q28" s="139">
        <v>0</v>
      </c>
      <c r="R28" s="139">
        <v>30078</v>
      </c>
      <c r="S28" s="140">
        <v>140171</v>
      </c>
      <c r="T28" s="139">
        <v>0</v>
      </c>
      <c r="U28" s="139">
        <v>0</v>
      </c>
      <c r="V28" s="139">
        <f t="shared" si="5"/>
        <v>30078</v>
      </c>
      <c r="W28" s="139">
        <f t="shared" si="6"/>
        <v>30078</v>
      </c>
      <c r="X28" s="139">
        <f t="shared" si="7"/>
        <v>0</v>
      </c>
      <c r="Y28" s="139">
        <f t="shared" si="8"/>
        <v>0</v>
      </c>
      <c r="Z28" s="139">
        <f t="shared" si="9"/>
        <v>0</v>
      </c>
      <c r="AA28" s="139">
        <f t="shared" si="10"/>
        <v>30078</v>
      </c>
      <c r="AB28" s="140">
        <f t="shared" si="13"/>
        <v>140171</v>
      </c>
      <c r="AC28" s="139">
        <f t="shared" si="11"/>
        <v>0</v>
      </c>
      <c r="AD28" s="139">
        <f t="shared" si="12"/>
        <v>0</v>
      </c>
    </row>
    <row r="29" spans="1:30" s="123" customFormat="1" ht="12" customHeight="1">
      <c r="A29" s="124" t="s">
        <v>207</v>
      </c>
      <c r="B29" s="125" t="s">
        <v>251</v>
      </c>
      <c r="C29" s="124" t="s">
        <v>252</v>
      </c>
      <c r="D29" s="139">
        <f t="shared" si="1"/>
        <v>180984</v>
      </c>
      <c r="E29" s="139">
        <f t="shared" si="2"/>
        <v>180984</v>
      </c>
      <c r="F29" s="139">
        <v>0</v>
      </c>
      <c r="G29" s="139">
        <v>0</v>
      </c>
      <c r="H29" s="139">
        <v>65800</v>
      </c>
      <c r="I29" s="139">
        <v>115184</v>
      </c>
      <c r="J29" s="140">
        <v>268936</v>
      </c>
      <c r="K29" s="139">
        <v>0</v>
      </c>
      <c r="L29" s="139">
        <v>0</v>
      </c>
      <c r="M29" s="139">
        <f t="shared" si="3"/>
        <v>24600</v>
      </c>
      <c r="N29" s="139">
        <f t="shared" si="4"/>
        <v>24600</v>
      </c>
      <c r="O29" s="139">
        <v>0</v>
      </c>
      <c r="P29" s="139">
        <v>0</v>
      </c>
      <c r="Q29" s="139">
        <v>24600</v>
      </c>
      <c r="R29" s="139">
        <v>0</v>
      </c>
      <c r="S29" s="140">
        <v>147926</v>
      </c>
      <c r="T29" s="139">
        <v>0</v>
      </c>
      <c r="U29" s="139">
        <v>0</v>
      </c>
      <c r="V29" s="139">
        <f t="shared" si="5"/>
        <v>205584</v>
      </c>
      <c r="W29" s="139">
        <f t="shared" si="6"/>
        <v>205584</v>
      </c>
      <c r="X29" s="139">
        <f t="shared" si="7"/>
        <v>0</v>
      </c>
      <c r="Y29" s="139">
        <f t="shared" si="8"/>
        <v>0</v>
      </c>
      <c r="Z29" s="139">
        <f t="shared" si="9"/>
        <v>90400</v>
      </c>
      <c r="AA29" s="139">
        <f t="shared" si="10"/>
        <v>115184</v>
      </c>
      <c r="AB29" s="140">
        <f t="shared" si="13"/>
        <v>416862</v>
      </c>
      <c r="AC29" s="139">
        <f t="shared" si="11"/>
        <v>0</v>
      </c>
      <c r="AD29" s="139">
        <f t="shared" si="12"/>
        <v>0</v>
      </c>
    </row>
    <row r="30" spans="1:30" s="123" customFormat="1" ht="12" customHeight="1">
      <c r="A30" s="124" t="s">
        <v>207</v>
      </c>
      <c r="B30" s="125" t="s">
        <v>253</v>
      </c>
      <c r="C30" s="124" t="s">
        <v>254</v>
      </c>
      <c r="D30" s="139">
        <f t="shared" si="1"/>
        <v>51768</v>
      </c>
      <c r="E30" s="139">
        <f t="shared" si="2"/>
        <v>51768</v>
      </c>
      <c r="F30" s="139">
        <v>0</v>
      </c>
      <c r="G30" s="139">
        <v>0</v>
      </c>
      <c r="H30" s="139">
        <v>0</v>
      </c>
      <c r="I30" s="139">
        <v>29914</v>
      </c>
      <c r="J30" s="140">
        <v>90915</v>
      </c>
      <c r="K30" s="139">
        <v>21854</v>
      </c>
      <c r="L30" s="139">
        <v>0</v>
      </c>
      <c r="M30" s="139">
        <f t="shared" si="3"/>
        <v>0</v>
      </c>
      <c r="N30" s="139">
        <f t="shared" si="4"/>
        <v>0</v>
      </c>
      <c r="O30" s="139">
        <v>0</v>
      </c>
      <c r="P30" s="139">
        <v>0</v>
      </c>
      <c r="Q30" s="139">
        <v>0</v>
      </c>
      <c r="R30" s="139">
        <v>0</v>
      </c>
      <c r="S30" s="140">
        <v>0</v>
      </c>
      <c r="T30" s="139">
        <v>0</v>
      </c>
      <c r="U30" s="139">
        <v>0</v>
      </c>
      <c r="V30" s="139">
        <f t="shared" si="5"/>
        <v>51768</v>
      </c>
      <c r="W30" s="139">
        <f t="shared" si="6"/>
        <v>51768</v>
      </c>
      <c r="X30" s="139">
        <f t="shared" si="7"/>
        <v>0</v>
      </c>
      <c r="Y30" s="139">
        <f t="shared" si="8"/>
        <v>0</v>
      </c>
      <c r="Z30" s="139">
        <f t="shared" si="9"/>
        <v>0</v>
      </c>
      <c r="AA30" s="139">
        <f t="shared" si="10"/>
        <v>29914</v>
      </c>
      <c r="AB30" s="140">
        <f t="shared" si="13"/>
        <v>90915</v>
      </c>
      <c r="AC30" s="139">
        <f t="shared" si="11"/>
        <v>21854</v>
      </c>
      <c r="AD30" s="139">
        <f t="shared" si="12"/>
        <v>0</v>
      </c>
    </row>
    <row r="31" spans="1:30" s="123" customFormat="1" ht="12" customHeight="1">
      <c r="A31" s="124" t="s">
        <v>207</v>
      </c>
      <c r="B31" s="125" t="s">
        <v>255</v>
      </c>
      <c r="C31" s="124" t="s">
        <v>256</v>
      </c>
      <c r="D31" s="139">
        <f t="shared" si="1"/>
        <v>317309</v>
      </c>
      <c r="E31" s="139">
        <f t="shared" si="2"/>
        <v>317309</v>
      </c>
      <c r="F31" s="139">
        <v>0</v>
      </c>
      <c r="G31" s="139">
        <v>0</v>
      </c>
      <c r="H31" s="139">
        <v>0</v>
      </c>
      <c r="I31" s="139">
        <v>315267</v>
      </c>
      <c r="J31" s="140">
        <v>1266272</v>
      </c>
      <c r="K31" s="139">
        <v>2042</v>
      </c>
      <c r="L31" s="139">
        <v>0</v>
      </c>
      <c r="M31" s="139">
        <f t="shared" si="3"/>
        <v>0</v>
      </c>
      <c r="N31" s="139">
        <f t="shared" si="4"/>
        <v>0</v>
      </c>
      <c r="O31" s="139">
        <v>0</v>
      </c>
      <c r="P31" s="139">
        <v>0</v>
      </c>
      <c r="Q31" s="139">
        <v>0</v>
      </c>
      <c r="R31" s="139">
        <v>0</v>
      </c>
      <c r="S31" s="140">
        <v>0</v>
      </c>
      <c r="T31" s="139">
        <v>0</v>
      </c>
      <c r="U31" s="139">
        <v>0</v>
      </c>
      <c r="V31" s="139">
        <f t="shared" si="5"/>
        <v>317309</v>
      </c>
      <c r="W31" s="139">
        <f t="shared" si="6"/>
        <v>317309</v>
      </c>
      <c r="X31" s="139">
        <f t="shared" si="7"/>
        <v>0</v>
      </c>
      <c r="Y31" s="139">
        <f t="shared" si="8"/>
        <v>0</v>
      </c>
      <c r="Z31" s="139">
        <f t="shared" si="9"/>
        <v>0</v>
      </c>
      <c r="AA31" s="139">
        <f t="shared" si="10"/>
        <v>315267</v>
      </c>
      <c r="AB31" s="140">
        <f t="shared" si="13"/>
        <v>1266272</v>
      </c>
      <c r="AC31" s="139">
        <f t="shared" si="11"/>
        <v>2042</v>
      </c>
      <c r="AD31" s="139">
        <f t="shared" si="12"/>
        <v>0</v>
      </c>
    </row>
    <row r="32" spans="1:30" s="123" customFormat="1" ht="12" customHeight="1">
      <c r="A32" s="124" t="s">
        <v>207</v>
      </c>
      <c r="B32" s="125" t="s">
        <v>257</v>
      </c>
      <c r="C32" s="124" t="s">
        <v>258</v>
      </c>
      <c r="D32" s="139">
        <f t="shared" si="1"/>
        <v>29956</v>
      </c>
      <c r="E32" s="139">
        <f t="shared" si="2"/>
        <v>29956</v>
      </c>
      <c r="F32" s="139">
        <v>0</v>
      </c>
      <c r="G32" s="139">
        <v>0</v>
      </c>
      <c r="H32" s="139">
        <v>0</v>
      </c>
      <c r="I32" s="139">
        <v>29956</v>
      </c>
      <c r="J32" s="140">
        <v>374088</v>
      </c>
      <c r="K32" s="139">
        <v>0</v>
      </c>
      <c r="L32" s="139">
        <v>0</v>
      </c>
      <c r="M32" s="139">
        <f t="shared" si="3"/>
        <v>0</v>
      </c>
      <c r="N32" s="139">
        <f t="shared" si="4"/>
        <v>0</v>
      </c>
      <c r="O32" s="139">
        <v>0</v>
      </c>
      <c r="P32" s="139">
        <v>0</v>
      </c>
      <c r="Q32" s="139">
        <v>0</v>
      </c>
      <c r="R32" s="139">
        <v>0</v>
      </c>
      <c r="S32" s="140">
        <v>0</v>
      </c>
      <c r="T32" s="139">
        <v>0</v>
      </c>
      <c r="U32" s="139">
        <v>0</v>
      </c>
      <c r="V32" s="139">
        <f t="shared" si="5"/>
        <v>29956</v>
      </c>
      <c r="W32" s="139">
        <f t="shared" si="6"/>
        <v>29956</v>
      </c>
      <c r="X32" s="139">
        <f t="shared" si="7"/>
        <v>0</v>
      </c>
      <c r="Y32" s="139">
        <f t="shared" si="8"/>
        <v>0</v>
      </c>
      <c r="Z32" s="139">
        <f t="shared" si="9"/>
        <v>0</v>
      </c>
      <c r="AA32" s="139">
        <f t="shared" si="10"/>
        <v>29956</v>
      </c>
      <c r="AB32" s="140">
        <f t="shared" si="13"/>
        <v>374088</v>
      </c>
      <c r="AC32" s="139">
        <f t="shared" si="11"/>
        <v>0</v>
      </c>
      <c r="AD32" s="139">
        <f t="shared" si="12"/>
        <v>0</v>
      </c>
    </row>
    <row r="33" spans="1:30" s="123" customFormat="1" ht="12" customHeight="1">
      <c r="A33" s="124" t="s">
        <v>207</v>
      </c>
      <c r="B33" s="125" t="s">
        <v>259</v>
      </c>
      <c r="C33" s="124" t="s">
        <v>260</v>
      </c>
      <c r="D33" s="139">
        <f t="shared" si="1"/>
        <v>111743</v>
      </c>
      <c r="E33" s="139">
        <f t="shared" si="2"/>
        <v>14447</v>
      </c>
      <c r="F33" s="139">
        <v>0</v>
      </c>
      <c r="G33" s="139">
        <v>0</v>
      </c>
      <c r="H33" s="139">
        <v>0</v>
      </c>
      <c r="I33" s="139">
        <v>14447</v>
      </c>
      <c r="J33" s="140">
        <v>282620</v>
      </c>
      <c r="K33" s="139">
        <v>0</v>
      </c>
      <c r="L33" s="139">
        <v>97296</v>
      </c>
      <c r="M33" s="139">
        <f t="shared" si="3"/>
        <v>0</v>
      </c>
      <c r="N33" s="139">
        <f t="shared" si="4"/>
        <v>0</v>
      </c>
      <c r="O33" s="139">
        <v>0</v>
      </c>
      <c r="P33" s="139">
        <v>0</v>
      </c>
      <c r="Q33" s="139">
        <v>0</v>
      </c>
      <c r="R33" s="139">
        <v>0</v>
      </c>
      <c r="S33" s="140">
        <v>0</v>
      </c>
      <c r="T33" s="139">
        <v>0</v>
      </c>
      <c r="U33" s="139">
        <v>0</v>
      </c>
      <c r="V33" s="139">
        <f t="shared" si="5"/>
        <v>111743</v>
      </c>
      <c r="W33" s="139">
        <f t="shared" si="6"/>
        <v>14447</v>
      </c>
      <c r="X33" s="139">
        <f t="shared" si="7"/>
        <v>0</v>
      </c>
      <c r="Y33" s="139">
        <f t="shared" si="8"/>
        <v>0</v>
      </c>
      <c r="Z33" s="139">
        <f t="shared" si="9"/>
        <v>0</v>
      </c>
      <c r="AA33" s="139">
        <f t="shared" si="10"/>
        <v>14447</v>
      </c>
      <c r="AB33" s="140">
        <f t="shared" si="13"/>
        <v>282620</v>
      </c>
      <c r="AC33" s="139">
        <f t="shared" si="11"/>
        <v>0</v>
      </c>
      <c r="AD33" s="139">
        <f t="shared" si="12"/>
        <v>97296</v>
      </c>
    </row>
    <row r="34" spans="1:30" s="123" customFormat="1" ht="12" customHeight="1">
      <c r="A34" s="124" t="s">
        <v>207</v>
      </c>
      <c r="B34" s="125" t="s">
        <v>261</v>
      </c>
      <c r="C34" s="124" t="s">
        <v>262</v>
      </c>
      <c r="D34" s="139">
        <f t="shared" si="1"/>
        <v>169985</v>
      </c>
      <c r="E34" s="139">
        <f t="shared" si="2"/>
        <v>169985</v>
      </c>
      <c r="F34" s="139">
        <v>96930</v>
      </c>
      <c r="G34" s="139">
        <v>0</v>
      </c>
      <c r="H34" s="139">
        <v>0</v>
      </c>
      <c r="I34" s="139">
        <v>0</v>
      </c>
      <c r="J34" s="140">
        <v>317301</v>
      </c>
      <c r="K34" s="139">
        <v>73055</v>
      </c>
      <c r="L34" s="139">
        <v>0</v>
      </c>
      <c r="M34" s="139">
        <f t="shared" si="3"/>
        <v>0</v>
      </c>
      <c r="N34" s="139">
        <f t="shared" si="4"/>
        <v>0</v>
      </c>
      <c r="O34" s="139">
        <v>0</v>
      </c>
      <c r="P34" s="139">
        <v>0</v>
      </c>
      <c r="Q34" s="139">
        <v>0</v>
      </c>
      <c r="R34" s="139">
        <v>0</v>
      </c>
      <c r="S34" s="140">
        <v>0</v>
      </c>
      <c r="T34" s="139">
        <v>0</v>
      </c>
      <c r="U34" s="139">
        <v>0</v>
      </c>
      <c r="V34" s="139">
        <f t="shared" si="5"/>
        <v>169985</v>
      </c>
      <c r="W34" s="139">
        <f t="shared" si="6"/>
        <v>169985</v>
      </c>
      <c r="X34" s="139">
        <f t="shared" si="7"/>
        <v>96930</v>
      </c>
      <c r="Y34" s="139">
        <f t="shared" si="8"/>
        <v>0</v>
      </c>
      <c r="Z34" s="139">
        <f t="shared" si="9"/>
        <v>0</v>
      </c>
      <c r="AA34" s="139">
        <f t="shared" si="10"/>
        <v>0</v>
      </c>
      <c r="AB34" s="140">
        <f t="shared" si="13"/>
        <v>317301</v>
      </c>
      <c r="AC34" s="139">
        <f t="shared" si="11"/>
        <v>73055</v>
      </c>
      <c r="AD34" s="139">
        <f t="shared" si="12"/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87" width="14.69921875" style="138" customWidth="1"/>
    <col min="88" max="16384" width="9" style="136" customWidth="1"/>
  </cols>
  <sheetData>
    <row r="1" spans="1:87" s="44" customFormat="1" ht="17.25">
      <c r="A1" s="106" t="s">
        <v>203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3" t="s">
        <v>119</v>
      </c>
      <c r="B2" s="143" t="s">
        <v>120</v>
      </c>
      <c r="C2" s="149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4"/>
      <c r="B3" s="144"/>
      <c r="C3" s="150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4"/>
      <c r="B4" s="144"/>
      <c r="C4" s="150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1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1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1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4"/>
      <c r="B5" s="144"/>
      <c r="C5" s="150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2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2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2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5"/>
      <c r="B6" s="145"/>
      <c r="C6" s="151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207</v>
      </c>
      <c r="B7" s="121" t="s">
        <v>208</v>
      </c>
      <c r="C7" s="120" t="s">
        <v>46</v>
      </c>
      <c r="D7" s="122">
        <f aca="true" t="shared" si="0" ref="D7:AI7">SUM(D8:D34)</f>
        <v>6897373</v>
      </c>
      <c r="E7" s="122">
        <f t="shared" si="0"/>
        <v>6891202</v>
      </c>
      <c r="F7" s="122">
        <f t="shared" si="0"/>
        <v>17363</v>
      </c>
      <c r="G7" s="122">
        <f t="shared" si="0"/>
        <v>6696419</v>
      </c>
      <c r="H7" s="122">
        <f t="shared" si="0"/>
        <v>174328</v>
      </c>
      <c r="I7" s="122">
        <f t="shared" si="0"/>
        <v>3092</v>
      </c>
      <c r="J7" s="122">
        <f t="shared" si="0"/>
        <v>6171</v>
      </c>
      <c r="K7" s="122">
        <f t="shared" si="0"/>
        <v>319645</v>
      </c>
      <c r="L7" s="122">
        <f t="shared" si="0"/>
        <v>17786249</v>
      </c>
      <c r="M7" s="122">
        <f t="shared" si="0"/>
        <v>6175843</v>
      </c>
      <c r="N7" s="122">
        <f t="shared" si="0"/>
        <v>1720999</v>
      </c>
      <c r="O7" s="122">
        <f t="shared" si="0"/>
        <v>3004938</v>
      </c>
      <c r="P7" s="122">
        <f t="shared" si="0"/>
        <v>1246270</v>
      </c>
      <c r="Q7" s="122">
        <f t="shared" si="0"/>
        <v>203636</v>
      </c>
      <c r="R7" s="122">
        <f t="shared" si="0"/>
        <v>3956667</v>
      </c>
      <c r="S7" s="122">
        <f t="shared" si="0"/>
        <v>316695</v>
      </c>
      <c r="T7" s="122">
        <f t="shared" si="0"/>
        <v>3407464</v>
      </c>
      <c r="U7" s="122">
        <f t="shared" si="0"/>
        <v>232508</v>
      </c>
      <c r="V7" s="122">
        <f t="shared" si="0"/>
        <v>87593</v>
      </c>
      <c r="W7" s="122">
        <f t="shared" si="0"/>
        <v>7563376</v>
      </c>
      <c r="X7" s="122">
        <f t="shared" si="0"/>
        <v>3049119</v>
      </c>
      <c r="Y7" s="122">
        <f t="shared" si="0"/>
        <v>3668688</v>
      </c>
      <c r="Z7" s="122">
        <f t="shared" si="0"/>
        <v>313111</v>
      </c>
      <c r="AA7" s="122">
        <f t="shared" si="0"/>
        <v>532458</v>
      </c>
      <c r="AB7" s="122">
        <f t="shared" si="0"/>
        <v>2280487</v>
      </c>
      <c r="AC7" s="122">
        <f t="shared" si="0"/>
        <v>2770</v>
      </c>
      <c r="AD7" s="122">
        <f t="shared" si="0"/>
        <v>1939895</v>
      </c>
      <c r="AE7" s="122">
        <f t="shared" si="0"/>
        <v>26623517</v>
      </c>
      <c r="AF7" s="122">
        <f t="shared" si="0"/>
        <v>106962</v>
      </c>
      <c r="AG7" s="122">
        <f t="shared" si="0"/>
        <v>106962</v>
      </c>
      <c r="AH7" s="122">
        <f t="shared" si="0"/>
        <v>0</v>
      </c>
      <c r="AI7" s="122">
        <f t="shared" si="0"/>
        <v>102945</v>
      </c>
      <c r="AJ7" s="122">
        <f aca="true" t="shared" si="1" ref="AJ7:BO7">SUM(AJ8:AJ34)</f>
        <v>0</v>
      </c>
      <c r="AK7" s="122">
        <f t="shared" si="1"/>
        <v>4017</v>
      </c>
      <c r="AL7" s="122">
        <f t="shared" si="1"/>
        <v>0</v>
      </c>
      <c r="AM7" s="122">
        <f t="shared" si="1"/>
        <v>0</v>
      </c>
      <c r="AN7" s="122">
        <f t="shared" si="1"/>
        <v>3333096</v>
      </c>
      <c r="AO7" s="122">
        <f t="shared" si="1"/>
        <v>520581</v>
      </c>
      <c r="AP7" s="122">
        <f t="shared" si="1"/>
        <v>350642</v>
      </c>
      <c r="AQ7" s="122">
        <f t="shared" si="1"/>
        <v>0</v>
      </c>
      <c r="AR7" s="122">
        <f t="shared" si="1"/>
        <v>169939</v>
      </c>
      <c r="AS7" s="122">
        <f t="shared" si="1"/>
        <v>0</v>
      </c>
      <c r="AT7" s="122">
        <f t="shared" si="1"/>
        <v>1417903</v>
      </c>
      <c r="AU7" s="122">
        <f t="shared" si="1"/>
        <v>41300</v>
      </c>
      <c r="AV7" s="122">
        <f t="shared" si="1"/>
        <v>1371217</v>
      </c>
      <c r="AW7" s="122">
        <f t="shared" si="1"/>
        <v>5386</v>
      </c>
      <c r="AX7" s="122">
        <f t="shared" si="1"/>
        <v>0</v>
      </c>
      <c r="AY7" s="122">
        <f t="shared" si="1"/>
        <v>1393531</v>
      </c>
      <c r="AZ7" s="122">
        <f t="shared" si="1"/>
        <v>635040</v>
      </c>
      <c r="BA7" s="122">
        <f t="shared" si="1"/>
        <v>665724</v>
      </c>
      <c r="BB7" s="122">
        <f t="shared" si="1"/>
        <v>31030</v>
      </c>
      <c r="BC7" s="122">
        <f t="shared" si="1"/>
        <v>61737</v>
      </c>
      <c r="BD7" s="122">
        <f t="shared" si="1"/>
        <v>832966</v>
      </c>
      <c r="BE7" s="122">
        <f t="shared" si="1"/>
        <v>1081</v>
      </c>
      <c r="BF7" s="122">
        <f t="shared" si="1"/>
        <v>181918</v>
      </c>
      <c r="BG7" s="122">
        <f t="shared" si="1"/>
        <v>3621976</v>
      </c>
      <c r="BH7" s="122">
        <f t="shared" si="1"/>
        <v>7004335</v>
      </c>
      <c r="BI7" s="122">
        <f t="shared" si="1"/>
        <v>6998164</v>
      </c>
      <c r="BJ7" s="122">
        <f t="shared" si="1"/>
        <v>17363</v>
      </c>
      <c r="BK7" s="122">
        <f t="shared" si="1"/>
        <v>6799364</v>
      </c>
      <c r="BL7" s="122">
        <f t="shared" si="1"/>
        <v>174328</v>
      </c>
      <c r="BM7" s="122">
        <f t="shared" si="1"/>
        <v>7109</v>
      </c>
      <c r="BN7" s="122">
        <f t="shared" si="1"/>
        <v>6171</v>
      </c>
      <c r="BO7" s="122">
        <f t="shared" si="1"/>
        <v>319645</v>
      </c>
      <c r="BP7" s="122">
        <f aca="true" t="shared" si="2" ref="BP7:CI7">SUM(BP8:BP34)</f>
        <v>21119345</v>
      </c>
      <c r="BQ7" s="122">
        <f t="shared" si="2"/>
        <v>6696424</v>
      </c>
      <c r="BR7" s="122">
        <f t="shared" si="2"/>
        <v>2071641</v>
      </c>
      <c r="BS7" s="122">
        <f t="shared" si="2"/>
        <v>3004938</v>
      </c>
      <c r="BT7" s="122">
        <f t="shared" si="2"/>
        <v>1416209</v>
      </c>
      <c r="BU7" s="122">
        <f t="shared" si="2"/>
        <v>203636</v>
      </c>
      <c r="BV7" s="122">
        <f t="shared" si="2"/>
        <v>5374570</v>
      </c>
      <c r="BW7" s="122">
        <f t="shared" si="2"/>
        <v>357995</v>
      </c>
      <c r="BX7" s="122">
        <f t="shared" si="2"/>
        <v>4778681</v>
      </c>
      <c r="BY7" s="122">
        <f t="shared" si="2"/>
        <v>237894</v>
      </c>
      <c r="BZ7" s="122">
        <f t="shared" si="2"/>
        <v>87593</v>
      </c>
      <c r="CA7" s="122">
        <f t="shared" si="2"/>
        <v>8956907</v>
      </c>
      <c r="CB7" s="122">
        <f t="shared" si="2"/>
        <v>3684159</v>
      </c>
      <c r="CC7" s="122">
        <f t="shared" si="2"/>
        <v>4334412</v>
      </c>
      <c r="CD7" s="122">
        <f t="shared" si="2"/>
        <v>344141</v>
      </c>
      <c r="CE7" s="122">
        <f t="shared" si="2"/>
        <v>594195</v>
      </c>
      <c r="CF7" s="122">
        <f t="shared" si="2"/>
        <v>3113453</v>
      </c>
      <c r="CG7" s="122">
        <f t="shared" si="2"/>
        <v>3851</v>
      </c>
      <c r="CH7" s="122">
        <f t="shared" si="2"/>
        <v>2121813</v>
      </c>
      <c r="CI7" s="122">
        <f t="shared" si="2"/>
        <v>30245493</v>
      </c>
    </row>
    <row r="8" spans="1:87" s="123" customFormat="1" ht="12" customHeight="1">
      <c r="A8" s="124" t="s">
        <v>207</v>
      </c>
      <c r="B8" s="125" t="s">
        <v>209</v>
      </c>
      <c r="C8" s="124" t="s">
        <v>210</v>
      </c>
      <c r="D8" s="126">
        <f aca="true" t="shared" si="3" ref="D8:D34">+SUM(E8,J8)</f>
        <v>17850</v>
      </c>
      <c r="E8" s="126">
        <f aca="true" t="shared" si="4" ref="E8:E34">+SUM(F8:I8)</f>
        <v>17850</v>
      </c>
      <c r="F8" s="126">
        <v>0</v>
      </c>
      <c r="G8" s="126">
        <v>17850</v>
      </c>
      <c r="H8" s="126">
        <v>0</v>
      </c>
      <c r="I8" s="126">
        <v>0</v>
      </c>
      <c r="J8" s="126">
        <v>0</v>
      </c>
      <c r="K8" s="127">
        <v>0</v>
      </c>
      <c r="L8" s="126">
        <f aca="true" t="shared" si="5" ref="L8:L34">+SUM(M8,R8,V8,W8,AC8)</f>
        <v>3488404</v>
      </c>
      <c r="M8" s="126">
        <f aca="true" t="shared" si="6" ref="M8:M34">+SUM(N8:Q8)</f>
        <v>1368158</v>
      </c>
      <c r="N8" s="126">
        <v>263214</v>
      </c>
      <c r="O8" s="126">
        <v>1018607</v>
      </c>
      <c r="P8" s="126">
        <v>30704</v>
      </c>
      <c r="Q8" s="126">
        <v>55633</v>
      </c>
      <c r="R8" s="126">
        <f aca="true" t="shared" si="7" ref="R8:R34">+SUM(S8:U8)</f>
        <v>702861</v>
      </c>
      <c r="S8" s="126">
        <v>41236</v>
      </c>
      <c r="T8" s="126">
        <v>635467</v>
      </c>
      <c r="U8" s="126">
        <v>26158</v>
      </c>
      <c r="V8" s="126">
        <v>33324</v>
      </c>
      <c r="W8" s="126">
        <f aca="true" t="shared" si="8" ref="W8:W34">+SUM(X8:AA8)</f>
        <v>1384061</v>
      </c>
      <c r="X8" s="126">
        <v>323294</v>
      </c>
      <c r="Y8" s="126">
        <v>795980</v>
      </c>
      <c r="Z8" s="126">
        <v>50518</v>
      </c>
      <c r="AA8" s="126">
        <v>214269</v>
      </c>
      <c r="AB8" s="127">
        <v>0</v>
      </c>
      <c r="AC8" s="126">
        <v>0</v>
      </c>
      <c r="AD8" s="126">
        <v>200536</v>
      </c>
      <c r="AE8" s="126">
        <f aca="true" t="shared" si="9" ref="AE8:AE34">+SUM(D8,L8,AD8)</f>
        <v>3706790</v>
      </c>
      <c r="AF8" s="126">
        <f aca="true" t="shared" si="10" ref="AF8:AF34">+SUM(AG8,AL8)</f>
        <v>0</v>
      </c>
      <c r="AG8" s="126">
        <f aca="true" t="shared" si="11" ref="AG8:AG34">+SUM(AH8:AK8)</f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7">
        <v>0</v>
      </c>
      <c r="AN8" s="126">
        <f aca="true" t="shared" si="12" ref="AN8:AN34">+SUM(AO8,AT8,AX8,AY8,BE8)</f>
        <v>395980</v>
      </c>
      <c r="AO8" s="126">
        <f aca="true" t="shared" si="13" ref="AO8:AO34">+SUM(AP8:AS8)</f>
        <v>86270</v>
      </c>
      <c r="AP8" s="126">
        <v>86270</v>
      </c>
      <c r="AQ8" s="126">
        <v>0</v>
      </c>
      <c r="AR8" s="126">
        <v>0</v>
      </c>
      <c r="AS8" s="126">
        <v>0</v>
      </c>
      <c r="AT8" s="126">
        <f aca="true" t="shared" si="14" ref="AT8:AT34">+SUM(AU8:AW8)</f>
        <v>102027</v>
      </c>
      <c r="AU8" s="126">
        <v>0</v>
      </c>
      <c r="AV8" s="126">
        <v>102027</v>
      </c>
      <c r="AW8" s="126">
        <v>0</v>
      </c>
      <c r="AX8" s="126">
        <v>0</v>
      </c>
      <c r="AY8" s="126">
        <f aca="true" t="shared" si="15" ref="AY8:AY34">+SUM(AZ8:BC8)</f>
        <v>207683</v>
      </c>
      <c r="AZ8" s="126">
        <v>106745</v>
      </c>
      <c r="BA8" s="126">
        <v>80556</v>
      </c>
      <c r="BB8" s="126">
        <v>0</v>
      </c>
      <c r="BC8" s="126">
        <v>20382</v>
      </c>
      <c r="BD8" s="127">
        <v>444843</v>
      </c>
      <c r="BE8" s="126">
        <v>0</v>
      </c>
      <c r="BF8" s="126">
        <v>79675</v>
      </c>
      <c r="BG8" s="126">
        <f aca="true" t="shared" si="16" ref="BG8:BG34">+SUM(BF8,AN8,AF8)</f>
        <v>475655</v>
      </c>
      <c r="BH8" s="126">
        <f aca="true" t="shared" si="17" ref="BH8:BW23">SUM(D8,AF8)</f>
        <v>17850</v>
      </c>
      <c r="BI8" s="126">
        <f t="shared" si="17"/>
        <v>17850</v>
      </c>
      <c r="BJ8" s="126">
        <f t="shared" si="17"/>
        <v>0</v>
      </c>
      <c r="BK8" s="126">
        <f t="shared" si="17"/>
        <v>17850</v>
      </c>
      <c r="BL8" s="126">
        <f t="shared" si="17"/>
        <v>0</v>
      </c>
      <c r="BM8" s="126">
        <f t="shared" si="17"/>
        <v>0</v>
      </c>
      <c r="BN8" s="126">
        <f t="shared" si="17"/>
        <v>0</v>
      </c>
      <c r="BO8" s="127">
        <f t="shared" si="17"/>
        <v>0</v>
      </c>
      <c r="BP8" s="126">
        <f t="shared" si="17"/>
        <v>3884384</v>
      </c>
      <c r="BQ8" s="126">
        <f t="shared" si="17"/>
        <v>1454428</v>
      </c>
      <c r="BR8" s="126">
        <f t="shared" si="17"/>
        <v>349484</v>
      </c>
      <c r="BS8" s="126">
        <f t="shared" si="17"/>
        <v>1018607</v>
      </c>
      <c r="BT8" s="126">
        <f t="shared" si="17"/>
        <v>30704</v>
      </c>
      <c r="BU8" s="126">
        <f t="shared" si="17"/>
        <v>55633</v>
      </c>
      <c r="BV8" s="126">
        <f t="shared" si="17"/>
        <v>804888</v>
      </c>
      <c r="BW8" s="126">
        <f t="shared" si="17"/>
        <v>41236</v>
      </c>
      <c r="BX8" s="126">
        <f aca="true" t="shared" si="18" ref="BX8:BX34">SUM(T8,AV8)</f>
        <v>737494</v>
      </c>
      <c r="BY8" s="126">
        <f aca="true" t="shared" si="19" ref="BY8:BY34">SUM(U8,AW8)</f>
        <v>26158</v>
      </c>
      <c r="BZ8" s="126">
        <f aca="true" t="shared" si="20" ref="BZ8:BZ34">SUM(V8,AX8)</f>
        <v>33324</v>
      </c>
      <c r="CA8" s="126">
        <f aca="true" t="shared" si="21" ref="CA8:CA34">SUM(W8,AY8)</f>
        <v>1591744</v>
      </c>
      <c r="CB8" s="126">
        <f aca="true" t="shared" si="22" ref="CB8:CB34">SUM(X8,AZ8)</f>
        <v>430039</v>
      </c>
      <c r="CC8" s="126">
        <f aca="true" t="shared" si="23" ref="CC8:CC34">SUM(Y8,BA8)</f>
        <v>876536</v>
      </c>
      <c r="CD8" s="126">
        <f aca="true" t="shared" si="24" ref="CD8:CD34">SUM(Z8,BB8)</f>
        <v>50518</v>
      </c>
      <c r="CE8" s="126">
        <f aca="true" t="shared" si="25" ref="CE8:CE34">SUM(AA8,BC8)</f>
        <v>234651</v>
      </c>
      <c r="CF8" s="127">
        <f aca="true" t="shared" si="26" ref="CF8:CF26">SUM(AB8,BD8)</f>
        <v>444843</v>
      </c>
      <c r="CG8" s="126">
        <f aca="true" t="shared" si="27" ref="CG8:CG34">SUM(AC8,BE8)</f>
        <v>0</v>
      </c>
      <c r="CH8" s="126">
        <f aca="true" t="shared" si="28" ref="CH8:CH34">SUM(AD8,BF8)</f>
        <v>280211</v>
      </c>
      <c r="CI8" s="126">
        <f aca="true" t="shared" si="29" ref="CI8:CI34">SUM(AE8,BG8)</f>
        <v>4182445</v>
      </c>
    </row>
    <row r="9" spans="1:87" s="123" customFormat="1" ht="12" customHeight="1">
      <c r="A9" s="124" t="s">
        <v>207</v>
      </c>
      <c r="B9" s="125" t="s">
        <v>211</v>
      </c>
      <c r="C9" s="124" t="s">
        <v>212</v>
      </c>
      <c r="D9" s="126">
        <f t="shared" si="3"/>
        <v>0</v>
      </c>
      <c r="E9" s="126">
        <f t="shared" si="4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7">
        <v>0</v>
      </c>
      <c r="L9" s="126">
        <f t="shared" si="5"/>
        <v>1950364</v>
      </c>
      <c r="M9" s="126">
        <f t="shared" si="6"/>
        <v>852170</v>
      </c>
      <c r="N9" s="126">
        <v>172431</v>
      </c>
      <c r="O9" s="126">
        <v>468137</v>
      </c>
      <c r="P9" s="126">
        <v>211602</v>
      </c>
      <c r="Q9" s="126"/>
      <c r="R9" s="126">
        <f t="shared" si="7"/>
        <v>645471</v>
      </c>
      <c r="S9" s="126">
        <v>38707</v>
      </c>
      <c r="T9" s="126">
        <v>599097</v>
      </c>
      <c r="U9" s="126">
        <v>7667</v>
      </c>
      <c r="V9" s="126"/>
      <c r="W9" s="126">
        <f t="shared" si="8"/>
        <v>452723</v>
      </c>
      <c r="X9" s="126">
        <v>86409</v>
      </c>
      <c r="Y9" s="126">
        <v>344066</v>
      </c>
      <c r="Z9" s="126">
        <v>20980</v>
      </c>
      <c r="AA9" s="126">
        <v>1268</v>
      </c>
      <c r="AB9" s="127">
        <v>0</v>
      </c>
      <c r="AC9" s="126">
        <v>0</v>
      </c>
      <c r="AD9" s="126">
        <v>0</v>
      </c>
      <c r="AE9" s="126">
        <f t="shared" si="9"/>
        <v>1950364</v>
      </c>
      <c r="AF9" s="126">
        <f t="shared" si="10"/>
        <v>0</v>
      </c>
      <c r="AG9" s="126">
        <f t="shared" si="11"/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7">
        <v>0</v>
      </c>
      <c r="AN9" s="126">
        <f t="shared" si="12"/>
        <v>369081</v>
      </c>
      <c r="AO9" s="126">
        <f t="shared" si="13"/>
        <v>44878</v>
      </c>
      <c r="AP9" s="126">
        <v>19640</v>
      </c>
      <c r="AQ9" s="126">
        <v>0</v>
      </c>
      <c r="AR9" s="126">
        <v>25238</v>
      </c>
      <c r="AS9" s="126">
        <v>0</v>
      </c>
      <c r="AT9" s="126">
        <f t="shared" si="14"/>
        <v>68787</v>
      </c>
      <c r="AU9" s="126">
        <v>6783</v>
      </c>
      <c r="AV9" s="126">
        <v>62004</v>
      </c>
      <c r="AW9" s="126">
        <v>0</v>
      </c>
      <c r="AX9" s="126">
        <v>0</v>
      </c>
      <c r="AY9" s="126">
        <f t="shared" si="15"/>
        <v>255416</v>
      </c>
      <c r="AZ9" s="126">
        <v>221701</v>
      </c>
      <c r="BA9" s="126">
        <v>33715</v>
      </c>
      <c r="BB9" s="126">
        <v>0</v>
      </c>
      <c r="BC9" s="126">
        <v>0</v>
      </c>
      <c r="BD9" s="127">
        <v>0</v>
      </c>
      <c r="BE9" s="126">
        <v>0</v>
      </c>
      <c r="BF9" s="126">
        <v>0</v>
      </c>
      <c r="BG9" s="126">
        <f t="shared" si="16"/>
        <v>369081</v>
      </c>
      <c r="BH9" s="126">
        <f t="shared" si="17"/>
        <v>0</v>
      </c>
      <c r="BI9" s="126">
        <f t="shared" si="17"/>
        <v>0</v>
      </c>
      <c r="BJ9" s="126">
        <f t="shared" si="17"/>
        <v>0</v>
      </c>
      <c r="BK9" s="126">
        <f t="shared" si="17"/>
        <v>0</v>
      </c>
      <c r="BL9" s="126">
        <f t="shared" si="17"/>
        <v>0</v>
      </c>
      <c r="BM9" s="126">
        <f t="shared" si="17"/>
        <v>0</v>
      </c>
      <c r="BN9" s="126">
        <f t="shared" si="17"/>
        <v>0</v>
      </c>
      <c r="BO9" s="127">
        <f t="shared" si="17"/>
        <v>0</v>
      </c>
      <c r="BP9" s="126">
        <f t="shared" si="17"/>
        <v>2319445</v>
      </c>
      <c r="BQ9" s="126">
        <f t="shared" si="17"/>
        <v>897048</v>
      </c>
      <c r="BR9" s="126">
        <f t="shared" si="17"/>
        <v>192071</v>
      </c>
      <c r="BS9" s="126">
        <f t="shared" si="17"/>
        <v>468137</v>
      </c>
      <c r="BT9" s="126">
        <f t="shared" si="17"/>
        <v>236840</v>
      </c>
      <c r="BU9" s="126">
        <f t="shared" si="17"/>
        <v>0</v>
      </c>
      <c r="BV9" s="126">
        <f t="shared" si="17"/>
        <v>714258</v>
      </c>
      <c r="BW9" s="126">
        <f t="shared" si="17"/>
        <v>45490</v>
      </c>
      <c r="BX9" s="126">
        <f t="shared" si="18"/>
        <v>661101</v>
      </c>
      <c r="BY9" s="126">
        <f t="shared" si="19"/>
        <v>7667</v>
      </c>
      <c r="BZ9" s="126">
        <f t="shared" si="20"/>
        <v>0</v>
      </c>
      <c r="CA9" s="126">
        <f t="shared" si="21"/>
        <v>708139</v>
      </c>
      <c r="CB9" s="126">
        <f t="shared" si="22"/>
        <v>308110</v>
      </c>
      <c r="CC9" s="126">
        <f t="shared" si="23"/>
        <v>377781</v>
      </c>
      <c r="CD9" s="126">
        <f t="shared" si="24"/>
        <v>20980</v>
      </c>
      <c r="CE9" s="126">
        <f t="shared" si="25"/>
        <v>1268</v>
      </c>
      <c r="CF9" s="127">
        <f t="shared" si="26"/>
        <v>0</v>
      </c>
      <c r="CG9" s="126">
        <f t="shared" si="27"/>
        <v>0</v>
      </c>
      <c r="CH9" s="126">
        <f t="shared" si="28"/>
        <v>0</v>
      </c>
      <c r="CI9" s="126">
        <f t="shared" si="29"/>
        <v>2319445</v>
      </c>
    </row>
    <row r="10" spans="1:87" s="123" customFormat="1" ht="12" customHeight="1">
      <c r="A10" s="124" t="s">
        <v>207</v>
      </c>
      <c r="B10" s="125" t="s">
        <v>213</v>
      </c>
      <c r="C10" s="124" t="s">
        <v>214</v>
      </c>
      <c r="D10" s="126">
        <f t="shared" si="3"/>
        <v>0</v>
      </c>
      <c r="E10" s="126">
        <f t="shared" si="4"/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7">
        <v>0</v>
      </c>
      <c r="L10" s="126">
        <f t="shared" si="5"/>
        <v>2205732</v>
      </c>
      <c r="M10" s="126">
        <f t="shared" si="6"/>
        <v>937955</v>
      </c>
      <c r="N10" s="126">
        <v>135658</v>
      </c>
      <c r="O10" s="126">
        <v>506428</v>
      </c>
      <c r="P10" s="126">
        <v>245251</v>
      </c>
      <c r="Q10" s="126">
        <v>50618</v>
      </c>
      <c r="R10" s="126">
        <f t="shared" si="7"/>
        <v>560105</v>
      </c>
      <c r="S10" s="126">
        <v>67314</v>
      </c>
      <c r="T10" s="126">
        <v>466087</v>
      </c>
      <c r="U10" s="126">
        <v>26704</v>
      </c>
      <c r="V10" s="126">
        <v>22978</v>
      </c>
      <c r="W10" s="126">
        <f t="shared" si="8"/>
        <v>684530</v>
      </c>
      <c r="X10" s="126">
        <v>233665</v>
      </c>
      <c r="Y10" s="126">
        <v>352521</v>
      </c>
      <c r="Z10" s="126">
        <v>18028</v>
      </c>
      <c r="AA10" s="126">
        <v>80316</v>
      </c>
      <c r="AB10" s="127">
        <v>0</v>
      </c>
      <c r="AC10" s="126">
        <v>164</v>
      </c>
      <c r="AD10" s="126">
        <v>84360</v>
      </c>
      <c r="AE10" s="126">
        <f t="shared" si="9"/>
        <v>2290092</v>
      </c>
      <c r="AF10" s="126">
        <f t="shared" si="10"/>
        <v>0</v>
      </c>
      <c r="AG10" s="126">
        <f t="shared" si="11"/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242068</v>
      </c>
      <c r="AO10" s="126">
        <f t="shared" si="13"/>
        <v>45693</v>
      </c>
      <c r="AP10" s="126">
        <v>3505</v>
      </c>
      <c r="AQ10" s="126"/>
      <c r="AR10" s="126">
        <v>42188</v>
      </c>
      <c r="AS10" s="126">
        <v>0</v>
      </c>
      <c r="AT10" s="126">
        <f t="shared" si="14"/>
        <v>138111</v>
      </c>
      <c r="AU10" s="126">
        <v>0</v>
      </c>
      <c r="AV10" s="126">
        <v>138111</v>
      </c>
      <c r="AW10" s="126">
        <v>0</v>
      </c>
      <c r="AX10" s="126">
        <v>0</v>
      </c>
      <c r="AY10" s="126">
        <f t="shared" si="15"/>
        <v>58264</v>
      </c>
      <c r="AZ10" s="126">
        <v>0</v>
      </c>
      <c r="BA10" s="126">
        <v>52689</v>
      </c>
      <c r="BB10" s="126">
        <v>0</v>
      </c>
      <c r="BC10" s="126">
        <v>5575</v>
      </c>
      <c r="BD10" s="127">
        <v>0</v>
      </c>
      <c r="BE10" s="126">
        <v>0</v>
      </c>
      <c r="BF10" s="126">
        <v>1200</v>
      </c>
      <c r="BG10" s="126">
        <f t="shared" si="16"/>
        <v>243268</v>
      </c>
      <c r="BH10" s="126">
        <f t="shared" si="17"/>
        <v>0</v>
      </c>
      <c r="BI10" s="126">
        <f t="shared" si="17"/>
        <v>0</v>
      </c>
      <c r="BJ10" s="126">
        <f t="shared" si="17"/>
        <v>0</v>
      </c>
      <c r="BK10" s="126">
        <f t="shared" si="17"/>
        <v>0</v>
      </c>
      <c r="BL10" s="126">
        <f t="shared" si="17"/>
        <v>0</v>
      </c>
      <c r="BM10" s="126">
        <f t="shared" si="17"/>
        <v>0</v>
      </c>
      <c r="BN10" s="126">
        <f t="shared" si="17"/>
        <v>0</v>
      </c>
      <c r="BO10" s="127">
        <f t="shared" si="17"/>
        <v>0</v>
      </c>
      <c r="BP10" s="126">
        <f t="shared" si="17"/>
        <v>2447800</v>
      </c>
      <c r="BQ10" s="126">
        <f t="shared" si="17"/>
        <v>983648</v>
      </c>
      <c r="BR10" s="126">
        <f t="shared" si="17"/>
        <v>139163</v>
      </c>
      <c r="BS10" s="126">
        <f t="shared" si="17"/>
        <v>506428</v>
      </c>
      <c r="BT10" s="126">
        <f t="shared" si="17"/>
        <v>287439</v>
      </c>
      <c r="BU10" s="126">
        <f t="shared" si="17"/>
        <v>50618</v>
      </c>
      <c r="BV10" s="126">
        <f t="shared" si="17"/>
        <v>698216</v>
      </c>
      <c r="BW10" s="126">
        <f t="shared" si="17"/>
        <v>67314</v>
      </c>
      <c r="BX10" s="126">
        <f t="shared" si="18"/>
        <v>604198</v>
      </c>
      <c r="BY10" s="126">
        <f t="shared" si="19"/>
        <v>26704</v>
      </c>
      <c r="BZ10" s="126">
        <f t="shared" si="20"/>
        <v>22978</v>
      </c>
      <c r="CA10" s="126">
        <f t="shared" si="21"/>
        <v>742794</v>
      </c>
      <c r="CB10" s="126">
        <f t="shared" si="22"/>
        <v>233665</v>
      </c>
      <c r="CC10" s="126">
        <f t="shared" si="23"/>
        <v>405210</v>
      </c>
      <c r="CD10" s="126">
        <f t="shared" si="24"/>
        <v>18028</v>
      </c>
      <c r="CE10" s="126">
        <f t="shared" si="25"/>
        <v>85891</v>
      </c>
      <c r="CF10" s="127">
        <f t="shared" si="26"/>
        <v>0</v>
      </c>
      <c r="CG10" s="126">
        <f t="shared" si="27"/>
        <v>164</v>
      </c>
      <c r="CH10" s="126">
        <f t="shared" si="28"/>
        <v>85560</v>
      </c>
      <c r="CI10" s="126">
        <f t="shared" si="29"/>
        <v>2533360</v>
      </c>
    </row>
    <row r="11" spans="1:87" s="123" customFormat="1" ht="12" customHeight="1">
      <c r="A11" s="124" t="s">
        <v>207</v>
      </c>
      <c r="B11" s="125" t="s">
        <v>215</v>
      </c>
      <c r="C11" s="124" t="s">
        <v>216</v>
      </c>
      <c r="D11" s="126">
        <f t="shared" si="3"/>
        <v>34714</v>
      </c>
      <c r="E11" s="126">
        <f t="shared" si="4"/>
        <v>34714</v>
      </c>
      <c r="F11" s="126">
        <v>16470</v>
      </c>
      <c r="G11" s="126">
        <v>0</v>
      </c>
      <c r="H11" s="126">
        <v>18244</v>
      </c>
      <c r="I11" s="126">
        <v>0</v>
      </c>
      <c r="J11" s="126">
        <v>0</v>
      </c>
      <c r="K11" s="127">
        <v>172612</v>
      </c>
      <c r="L11" s="126">
        <f t="shared" si="5"/>
        <v>562673</v>
      </c>
      <c r="M11" s="126">
        <f t="shared" si="6"/>
        <v>71891</v>
      </c>
      <c r="N11" s="126">
        <v>31604</v>
      </c>
      <c r="O11" s="126">
        <v>14818</v>
      </c>
      <c r="P11" s="126">
        <v>17405</v>
      </c>
      <c r="Q11" s="126">
        <v>8064</v>
      </c>
      <c r="R11" s="126">
        <f t="shared" si="7"/>
        <v>101247</v>
      </c>
      <c r="S11" s="126">
        <v>7782</v>
      </c>
      <c r="T11" s="126">
        <v>85691</v>
      </c>
      <c r="U11" s="126">
        <v>7774</v>
      </c>
      <c r="V11" s="126">
        <v>0</v>
      </c>
      <c r="W11" s="126">
        <f t="shared" si="8"/>
        <v>389535</v>
      </c>
      <c r="X11" s="126">
        <v>212819</v>
      </c>
      <c r="Y11" s="126">
        <v>142468</v>
      </c>
      <c r="Z11" s="126">
        <v>34248</v>
      </c>
      <c r="AA11" s="126">
        <v>0</v>
      </c>
      <c r="AB11" s="127">
        <v>0</v>
      </c>
      <c r="AC11" s="126">
        <v>0</v>
      </c>
      <c r="AD11" s="126">
        <v>20900</v>
      </c>
      <c r="AE11" s="126">
        <f t="shared" si="9"/>
        <v>618287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131561</v>
      </c>
      <c r="AO11" s="126">
        <f t="shared" si="13"/>
        <v>17834</v>
      </c>
      <c r="AP11" s="126">
        <v>0</v>
      </c>
      <c r="AQ11" s="126">
        <v>0</v>
      </c>
      <c r="AR11" s="126">
        <v>17834</v>
      </c>
      <c r="AS11" s="126">
        <v>0</v>
      </c>
      <c r="AT11" s="126">
        <f t="shared" si="14"/>
        <v>73848</v>
      </c>
      <c r="AU11" s="126">
        <v>0</v>
      </c>
      <c r="AV11" s="126">
        <v>73848</v>
      </c>
      <c r="AW11" s="126">
        <v>0</v>
      </c>
      <c r="AX11" s="126">
        <v>0</v>
      </c>
      <c r="AY11" s="126">
        <f t="shared" si="15"/>
        <v>39879</v>
      </c>
      <c r="AZ11" s="126">
        <v>0</v>
      </c>
      <c r="BA11" s="126">
        <v>39879</v>
      </c>
      <c r="BB11" s="126">
        <v>0</v>
      </c>
      <c r="BC11" s="126">
        <v>0</v>
      </c>
      <c r="BD11" s="127">
        <v>0</v>
      </c>
      <c r="BE11" s="126">
        <v>0</v>
      </c>
      <c r="BF11" s="126">
        <v>316</v>
      </c>
      <c r="BG11" s="126">
        <f t="shared" si="16"/>
        <v>131877</v>
      </c>
      <c r="BH11" s="126">
        <f t="shared" si="17"/>
        <v>34714</v>
      </c>
      <c r="BI11" s="126">
        <f t="shared" si="17"/>
        <v>34714</v>
      </c>
      <c r="BJ11" s="126">
        <f t="shared" si="17"/>
        <v>16470</v>
      </c>
      <c r="BK11" s="126">
        <f t="shared" si="17"/>
        <v>0</v>
      </c>
      <c r="BL11" s="126">
        <f t="shared" si="17"/>
        <v>18244</v>
      </c>
      <c r="BM11" s="126">
        <f t="shared" si="17"/>
        <v>0</v>
      </c>
      <c r="BN11" s="126">
        <f t="shared" si="17"/>
        <v>0</v>
      </c>
      <c r="BO11" s="127">
        <f t="shared" si="17"/>
        <v>172612</v>
      </c>
      <c r="BP11" s="126">
        <f t="shared" si="17"/>
        <v>694234</v>
      </c>
      <c r="BQ11" s="126">
        <f t="shared" si="17"/>
        <v>89725</v>
      </c>
      <c r="BR11" s="126">
        <f t="shared" si="17"/>
        <v>31604</v>
      </c>
      <c r="BS11" s="126">
        <f t="shared" si="17"/>
        <v>14818</v>
      </c>
      <c r="BT11" s="126">
        <f t="shared" si="17"/>
        <v>35239</v>
      </c>
      <c r="BU11" s="126">
        <f t="shared" si="17"/>
        <v>8064</v>
      </c>
      <c r="BV11" s="126">
        <f t="shared" si="17"/>
        <v>175095</v>
      </c>
      <c r="BW11" s="126">
        <f t="shared" si="17"/>
        <v>7782</v>
      </c>
      <c r="BX11" s="126">
        <f t="shared" si="18"/>
        <v>159539</v>
      </c>
      <c r="BY11" s="126">
        <f t="shared" si="19"/>
        <v>7774</v>
      </c>
      <c r="BZ11" s="126">
        <f t="shared" si="20"/>
        <v>0</v>
      </c>
      <c r="CA11" s="126">
        <f t="shared" si="21"/>
        <v>429414</v>
      </c>
      <c r="CB11" s="126">
        <f t="shared" si="22"/>
        <v>212819</v>
      </c>
      <c r="CC11" s="126">
        <f t="shared" si="23"/>
        <v>182347</v>
      </c>
      <c r="CD11" s="126">
        <f t="shared" si="24"/>
        <v>34248</v>
      </c>
      <c r="CE11" s="126">
        <f t="shared" si="25"/>
        <v>0</v>
      </c>
      <c r="CF11" s="127">
        <f t="shared" si="26"/>
        <v>0</v>
      </c>
      <c r="CG11" s="126">
        <f t="shared" si="27"/>
        <v>0</v>
      </c>
      <c r="CH11" s="126">
        <f t="shared" si="28"/>
        <v>21216</v>
      </c>
      <c r="CI11" s="126">
        <f t="shared" si="29"/>
        <v>750164</v>
      </c>
    </row>
    <row r="12" spans="1:87" s="123" customFormat="1" ht="12" customHeight="1">
      <c r="A12" s="124" t="s">
        <v>207</v>
      </c>
      <c r="B12" s="125" t="s">
        <v>217</v>
      </c>
      <c r="C12" s="124" t="s">
        <v>218</v>
      </c>
      <c r="D12" s="139">
        <f t="shared" si="3"/>
        <v>5978506</v>
      </c>
      <c r="E12" s="139">
        <f t="shared" si="4"/>
        <v>5978506</v>
      </c>
      <c r="F12" s="139">
        <v>0</v>
      </c>
      <c r="G12" s="139">
        <v>5902329</v>
      </c>
      <c r="H12" s="139">
        <v>76177</v>
      </c>
      <c r="I12" s="139">
        <v>0</v>
      </c>
      <c r="J12" s="139">
        <v>0</v>
      </c>
      <c r="K12" s="140">
        <v>0</v>
      </c>
      <c r="L12" s="139">
        <f t="shared" si="5"/>
        <v>1216148</v>
      </c>
      <c r="M12" s="139">
        <f t="shared" si="6"/>
        <v>651961</v>
      </c>
      <c r="N12" s="139">
        <v>98908</v>
      </c>
      <c r="O12" s="139">
        <v>367460</v>
      </c>
      <c r="P12" s="139">
        <v>170016</v>
      </c>
      <c r="Q12" s="139">
        <v>15577</v>
      </c>
      <c r="R12" s="139">
        <f t="shared" si="7"/>
        <v>291089</v>
      </c>
      <c r="S12" s="139">
        <v>63559</v>
      </c>
      <c r="T12" s="139">
        <v>216643</v>
      </c>
      <c r="U12" s="139">
        <v>10887</v>
      </c>
      <c r="V12" s="139">
        <v>6195</v>
      </c>
      <c r="W12" s="139">
        <f t="shared" si="8"/>
        <v>266903</v>
      </c>
      <c r="X12" s="139">
        <v>156054</v>
      </c>
      <c r="Y12" s="139">
        <v>55864</v>
      </c>
      <c r="Z12" s="139">
        <v>13275</v>
      </c>
      <c r="AA12" s="139">
        <v>41710</v>
      </c>
      <c r="AB12" s="140">
        <v>0</v>
      </c>
      <c r="AC12" s="139">
        <v>0</v>
      </c>
      <c r="AD12" s="139">
        <v>8561</v>
      </c>
      <c r="AE12" s="139">
        <f t="shared" si="9"/>
        <v>7203215</v>
      </c>
      <c r="AF12" s="139">
        <f t="shared" si="10"/>
        <v>0</v>
      </c>
      <c r="AG12" s="139">
        <f t="shared" si="11"/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40">
        <v>0</v>
      </c>
      <c r="AN12" s="139">
        <f t="shared" si="12"/>
        <v>162883</v>
      </c>
      <c r="AO12" s="139">
        <f t="shared" si="13"/>
        <v>7416</v>
      </c>
      <c r="AP12" s="139">
        <v>7416</v>
      </c>
      <c r="AQ12" s="139">
        <v>0</v>
      </c>
      <c r="AR12" s="139">
        <v>0</v>
      </c>
      <c r="AS12" s="139">
        <v>0</v>
      </c>
      <c r="AT12" s="139">
        <f t="shared" si="14"/>
        <v>48387</v>
      </c>
      <c r="AU12" s="139">
        <v>0</v>
      </c>
      <c r="AV12" s="139">
        <v>48387</v>
      </c>
      <c r="AW12" s="139">
        <v>0</v>
      </c>
      <c r="AX12" s="139">
        <v>0</v>
      </c>
      <c r="AY12" s="139">
        <f t="shared" si="15"/>
        <v>107080</v>
      </c>
      <c r="AZ12" s="139">
        <v>0</v>
      </c>
      <c r="BA12" s="139">
        <v>107080</v>
      </c>
      <c r="BB12" s="139">
        <v>0</v>
      </c>
      <c r="BC12" s="139">
        <v>0</v>
      </c>
      <c r="BD12" s="140">
        <v>0</v>
      </c>
      <c r="BE12" s="139">
        <v>0</v>
      </c>
      <c r="BF12" s="139">
        <v>0</v>
      </c>
      <c r="BG12" s="139">
        <f t="shared" si="16"/>
        <v>162883</v>
      </c>
      <c r="BH12" s="139">
        <f t="shared" si="17"/>
        <v>5978506</v>
      </c>
      <c r="BI12" s="139">
        <f t="shared" si="17"/>
        <v>5978506</v>
      </c>
      <c r="BJ12" s="139">
        <f t="shared" si="17"/>
        <v>0</v>
      </c>
      <c r="BK12" s="139">
        <f t="shared" si="17"/>
        <v>5902329</v>
      </c>
      <c r="BL12" s="139">
        <f t="shared" si="17"/>
        <v>76177</v>
      </c>
      <c r="BM12" s="139">
        <f t="shared" si="17"/>
        <v>0</v>
      </c>
      <c r="BN12" s="139">
        <f t="shared" si="17"/>
        <v>0</v>
      </c>
      <c r="BO12" s="140">
        <f t="shared" si="17"/>
        <v>0</v>
      </c>
      <c r="BP12" s="139">
        <f t="shared" si="17"/>
        <v>1379031</v>
      </c>
      <c r="BQ12" s="139">
        <f t="shared" si="17"/>
        <v>659377</v>
      </c>
      <c r="BR12" s="139">
        <f t="shared" si="17"/>
        <v>106324</v>
      </c>
      <c r="BS12" s="139">
        <f t="shared" si="17"/>
        <v>367460</v>
      </c>
      <c r="BT12" s="139">
        <f t="shared" si="17"/>
        <v>170016</v>
      </c>
      <c r="BU12" s="139">
        <f t="shared" si="17"/>
        <v>15577</v>
      </c>
      <c r="BV12" s="139">
        <f t="shared" si="17"/>
        <v>339476</v>
      </c>
      <c r="BW12" s="139">
        <f t="shared" si="17"/>
        <v>63559</v>
      </c>
      <c r="BX12" s="139">
        <f t="shared" si="18"/>
        <v>265030</v>
      </c>
      <c r="BY12" s="139">
        <f t="shared" si="19"/>
        <v>10887</v>
      </c>
      <c r="BZ12" s="139">
        <f t="shared" si="20"/>
        <v>6195</v>
      </c>
      <c r="CA12" s="139">
        <f t="shared" si="21"/>
        <v>373983</v>
      </c>
      <c r="CB12" s="139">
        <f t="shared" si="22"/>
        <v>156054</v>
      </c>
      <c r="CC12" s="139">
        <f t="shared" si="23"/>
        <v>162944</v>
      </c>
      <c r="CD12" s="139">
        <f t="shared" si="24"/>
        <v>13275</v>
      </c>
      <c r="CE12" s="139">
        <f t="shared" si="25"/>
        <v>41710</v>
      </c>
      <c r="CF12" s="140">
        <f t="shared" si="26"/>
        <v>0</v>
      </c>
      <c r="CG12" s="139">
        <f t="shared" si="27"/>
        <v>0</v>
      </c>
      <c r="CH12" s="139">
        <f t="shared" si="28"/>
        <v>8561</v>
      </c>
      <c r="CI12" s="139">
        <f t="shared" si="29"/>
        <v>7366098</v>
      </c>
    </row>
    <row r="13" spans="1:87" s="123" customFormat="1" ht="12" customHeight="1">
      <c r="A13" s="124" t="s">
        <v>207</v>
      </c>
      <c r="B13" s="125" t="s">
        <v>219</v>
      </c>
      <c r="C13" s="124" t="s">
        <v>220</v>
      </c>
      <c r="D13" s="139">
        <f t="shared" si="3"/>
        <v>893</v>
      </c>
      <c r="E13" s="139">
        <f t="shared" si="4"/>
        <v>893</v>
      </c>
      <c r="F13" s="139">
        <v>893</v>
      </c>
      <c r="G13" s="139">
        <v>0</v>
      </c>
      <c r="H13" s="139">
        <v>0</v>
      </c>
      <c r="I13" s="139">
        <v>0</v>
      </c>
      <c r="J13" s="139">
        <v>0</v>
      </c>
      <c r="K13" s="140">
        <v>0</v>
      </c>
      <c r="L13" s="139">
        <f t="shared" si="5"/>
        <v>301119</v>
      </c>
      <c r="M13" s="139">
        <f t="shared" si="6"/>
        <v>106213</v>
      </c>
      <c r="N13" s="139">
        <v>47058</v>
      </c>
      <c r="O13" s="139">
        <v>59155</v>
      </c>
      <c r="P13" s="139">
        <v>0</v>
      </c>
      <c r="Q13" s="139">
        <v>0</v>
      </c>
      <c r="R13" s="139">
        <f t="shared" si="7"/>
        <v>8179</v>
      </c>
      <c r="S13" s="139">
        <v>8179</v>
      </c>
      <c r="T13" s="139">
        <v>0</v>
      </c>
      <c r="U13" s="139">
        <v>0</v>
      </c>
      <c r="V13" s="139">
        <v>0</v>
      </c>
      <c r="W13" s="139">
        <f t="shared" si="8"/>
        <v>186727</v>
      </c>
      <c r="X13" s="139">
        <v>152596</v>
      </c>
      <c r="Y13" s="139">
        <v>0</v>
      </c>
      <c r="Z13" s="139">
        <v>0</v>
      </c>
      <c r="AA13" s="139">
        <v>34131</v>
      </c>
      <c r="AB13" s="140">
        <v>483507</v>
      </c>
      <c r="AC13" s="139">
        <v>0</v>
      </c>
      <c r="AD13" s="139">
        <v>5854</v>
      </c>
      <c r="AE13" s="139">
        <f t="shared" si="9"/>
        <v>307866</v>
      </c>
      <c r="AF13" s="139">
        <f t="shared" si="10"/>
        <v>378</v>
      </c>
      <c r="AG13" s="139">
        <f t="shared" si="11"/>
        <v>378</v>
      </c>
      <c r="AH13" s="139">
        <v>0</v>
      </c>
      <c r="AI13" s="139">
        <v>0</v>
      </c>
      <c r="AJ13" s="139">
        <v>0</v>
      </c>
      <c r="AK13" s="139">
        <v>378</v>
      </c>
      <c r="AL13" s="139">
        <v>0</v>
      </c>
      <c r="AM13" s="140">
        <v>0</v>
      </c>
      <c r="AN13" s="139">
        <f t="shared" si="12"/>
        <v>122526</v>
      </c>
      <c r="AO13" s="139">
        <f t="shared" si="13"/>
        <v>6248</v>
      </c>
      <c r="AP13" s="139">
        <v>6248</v>
      </c>
      <c r="AQ13" s="139">
        <v>0</v>
      </c>
      <c r="AR13" s="139">
        <v>0</v>
      </c>
      <c r="AS13" s="139">
        <v>0</v>
      </c>
      <c r="AT13" s="139">
        <f t="shared" si="14"/>
        <v>28713</v>
      </c>
      <c r="AU13" s="139">
        <v>0</v>
      </c>
      <c r="AV13" s="139">
        <v>28713</v>
      </c>
      <c r="AW13" s="139">
        <v>0</v>
      </c>
      <c r="AX13" s="139">
        <v>0</v>
      </c>
      <c r="AY13" s="139">
        <f t="shared" si="15"/>
        <v>87565</v>
      </c>
      <c r="AZ13" s="139">
        <v>39685</v>
      </c>
      <c r="BA13" s="139">
        <v>47880</v>
      </c>
      <c r="BB13" s="139">
        <v>0</v>
      </c>
      <c r="BC13" s="139">
        <v>0</v>
      </c>
      <c r="BD13" s="140">
        <v>0</v>
      </c>
      <c r="BE13" s="139">
        <v>0</v>
      </c>
      <c r="BF13" s="139">
        <v>0</v>
      </c>
      <c r="BG13" s="139">
        <f t="shared" si="16"/>
        <v>122904</v>
      </c>
      <c r="BH13" s="139">
        <f t="shared" si="17"/>
        <v>1271</v>
      </c>
      <c r="BI13" s="139">
        <f t="shared" si="17"/>
        <v>1271</v>
      </c>
      <c r="BJ13" s="139">
        <f t="shared" si="17"/>
        <v>893</v>
      </c>
      <c r="BK13" s="139">
        <f t="shared" si="17"/>
        <v>0</v>
      </c>
      <c r="BL13" s="139">
        <f t="shared" si="17"/>
        <v>0</v>
      </c>
      <c r="BM13" s="139">
        <f t="shared" si="17"/>
        <v>378</v>
      </c>
      <c r="BN13" s="139">
        <f t="shared" si="17"/>
        <v>0</v>
      </c>
      <c r="BO13" s="140">
        <f t="shared" si="17"/>
        <v>0</v>
      </c>
      <c r="BP13" s="139">
        <f t="shared" si="17"/>
        <v>423645</v>
      </c>
      <c r="BQ13" s="139">
        <f t="shared" si="17"/>
        <v>112461</v>
      </c>
      <c r="BR13" s="139">
        <f t="shared" si="17"/>
        <v>53306</v>
      </c>
      <c r="BS13" s="139">
        <f t="shared" si="17"/>
        <v>59155</v>
      </c>
      <c r="BT13" s="139">
        <f t="shared" si="17"/>
        <v>0</v>
      </c>
      <c r="BU13" s="139">
        <f t="shared" si="17"/>
        <v>0</v>
      </c>
      <c r="BV13" s="139">
        <f t="shared" si="17"/>
        <v>36892</v>
      </c>
      <c r="BW13" s="139">
        <f t="shared" si="17"/>
        <v>8179</v>
      </c>
      <c r="BX13" s="139">
        <f t="shared" si="18"/>
        <v>28713</v>
      </c>
      <c r="BY13" s="139">
        <f t="shared" si="19"/>
        <v>0</v>
      </c>
      <c r="BZ13" s="139">
        <f t="shared" si="20"/>
        <v>0</v>
      </c>
      <c r="CA13" s="139">
        <f t="shared" si="21"/>
        <v>274292</v>
      </c>
      <c r="CB13" s="139">
        <f t="shared" si="22"/>
        <v>192281</v>
      </c>
      <c r="CC13" s="139">
        <f t="shared" si="23"/>
        <v>47880</v>
      </c>
      <c r="CD13" s="139">
        <f t="shared" si="24"/>
        <v>0</v>
      </c>
      <c r="CE13" s="139">
        <f t="shared" si="25"/>
        <v>34131</v>
      </c>
      <c r="CF13" s="140">
        <f t="shared" si="26"/>
        <v>483507</v>
      </c>
      <c r="CG13" s="139">
        <f t="shared" si="27"/>
        <v>0</v>
      </c>
      <c r="CH13" s="139">
        <f t="shared" si="28"/>
        <v>5854</v>
      </c>
      <c r="CI13" s="139">
        <f t="shared" si="29"/>
        <v>430770</v>
      </c>
    </row>
    <row r="14" spans="1:87" s="123" customFormat="1" ht="12" customHeight="1">
      <c r="A14" s="124" t="s">
        <v>207</v>
      </c>
      <c r="B14" s="125" t="s">
        <v>221</v>
      </c>
      <c r="C14" s="124" t="s">
        <v>222</v>
      </c>
      <c r="D14" s="139">
        <f t="shared" si="3"/>
        <v>196471</v>
      </c>
      <c r="E14" s="139">
        <f t="shared" si="4"/>
        <v>196471</v>
      </c>
      <c r="F14" s="139">
        <v>0</v>
      </c>
      <c r="G14" s="139">
        <v>185325</v>
      </c>
      <c r="H14" s="139">
        <v>8159</v>
      </c>
      <c r="I14" s="139">
        <v>2987</v>
      </c>
      <c r="J14" s="139">
        <v>0</v>
      </c>
      <c r="K14" s="140">
        <v>0</v>
      </c>
      <c r="L14" s="139">
        <f t="shared" si="5"/>
        <v>1885586</v>
      </c>
      <c r="M14" s="139">
        <f t="shared" si="6"/>
        <v>623934</v>
      </c>
      <c r="N14" s="139">
        <v>262162</v>
      </c>
      <c r="O14" s="139">
        <v>124770</v>
      </c>
      <c r="P14" s="139">
        <v>205814</v>
      </c>
      <c r="Q14" s="139">
        <v>31188</v>
      </c>
      <c r="R14" s="139">
        <f t="shared" si="7"/>
        <v>186455</v>
      </c>
      <c r="S14" s="139">
        <v>15982</v>
      </c>
      <c r="T14" s="139">
        <v>154012</v>
      </c>
      <c r="U14" s="139">
        <v>16461</v>
      </c>
      <c r="V14" s="139">
        <v>564</v>
      </c>
      <c r="W14" s="139">
        <f t="shared" si="8"/>
        <v>1074633</v>
      </c>
      <c r="X14" s="139">
        <v>554054</v>
      </c>
      <c r="Y14" s="139">
        <v>423075</v>
      </c>
      <c r="Z14" s="139">
        <v>15896</v>
      </c>
      <c r="AA14" s="139">
        <v>81608</v>
      </c>
      <c r="AB14" s="140">
        <v>211685</v>
      </c>
      <c r="AC14" s="139">
        <v>0</v>
      </c>
      <c r="AD14" s="139">
        <v>219541</v>
      </c>
      <c r="AE14" s="139">
        <f t="shared" si="9"/>
        <v>2301598</v>
      </c>
      <c r="AF14" s="139">
        <f t="shared" si="10"/>
        <v>7265</v>
      </c>
      <c r="AG14" s="139">
        <f t="shared" si="11"/>
        <v>7265</v>
      </c>
      <c r="AH14" s="139">
        <v>0</v>
      </c>
      <c r="AI14" s="139">
        <v>7265</v>
      </c>
      <c r="AJ14" s="139">
        <v>0</v>
      </c>
      <c r="AK14" s="139">
        <v>0</v>
      </c>
      <c r="AL14" s="139">
        <v>0</v>
      </c>
      <c r="AM14" s="140">
        <v>0</v>
      </c>
      <c r="AN14" s="139">
        <f t="shared" si="12"/>
        <v>228584</v>
      </c>
      <c r="AO14" s="139">
        <f t="shared" si="13"/>
        <v>34321</v>
      </c>
      <c r="AP14" s="139">
        <v>7496</v>
      </c>
      <c r="AQ14" s="139">
        <v>0</v>
      </c>
      <c r="AR14" s="139">
        <v>26825</v>
      </c>
      <c r="AS14" s="139">
        <v>0</v>
      </c>
      <c r="AT14" s="139">
        <f t="shared" si="14"/>
        <v>85789</v>
      </c>
      <c r="AU14" s="139">
        <v>1063</v>
      </c>
      <c r="AV14" s="139">
        <v>84726</v>
      </c>
      <c r="AW14" s="139">
        <v>0</v>
      </c>
      <c r="AX14" s="139">
        <v>0</v>
      </c>
      <c r="AY14" s="139">
        <f t="shared" si="15"/>
        <v>108474</v>
      </c>
      <c r="AZ14" s="139">
        <v>2129</v>
      </c>
      <c r="BA14" s="139">
        <v>106345</v>
      </c>
      <c r="BB14" s="139">
        <v>0</v>
      </c>
      <c r="BC14" s="139">
        <v>0</v>
      </c>
      <c r="BD14" s="140">
        <v>108281</v>
      </c>
      <c r="BE14" s="139">
        <v>0</v>
      </c>
      <c r="BF14" s="139">
        <v>0</v>
      </c>
      <c r="BG14" s="139">
        <f t="shared" si="16"/>
        <v>235849</v>
      </c>
      <c r="BH14" s="139">
        <f t="shared" si="17"/>
        <v>203736</v>
      </c>
      <c r="BI14" s="139">
        <f t="shared" si="17"/>
        <v>203736</v>
      </c>
      <c r="BJ14" s="139">
        <f t="shared" si="17"/>
        <v>0</v>
      </c>
      <c r="BK14" s="139">
        <f t="shared" si="17"/>
        <v>192590</v>
      </c>
      <c r="BL14" s="139">
        <f t="shared" si="17"/>
        <v>8159</v>
      </c>
      <c r="BM14" s="139">
        <f t="shared" si="17"/>
        <v>2987</v>
      </c>
      <c r="BN14" s="139">
        <f t="shared" si="17"/>
        <v>0</v>
      </c>
      <c r="BO14" s="140">
        <f t="shared" si="17"/>
        <v>0</v>
      </c>
      <c r="BP14" s="139">
        <f t="shared" si="17"/>
        <v>2114170</v>
      </c>
      <c r="BQ14" s="139">
        <f t="shared" si="17"/>
        <v>658255</v>
      </c>
      <c r="BR14" s="139">
        <f t="shared" si="17"/>
        <v>269658</v>
      </c>
      <c r="BS14" s="139">
        <f t="shared" si="17"/>
        <v>124770</v>
      </c>
      <c r="BT14" s="139">
        <f t="shared" si="17"/>
        <v>232639</v>
      </c>
      <c r="BU14" s="139">
        <f t="shared" si="17"/>
        <v>31188</v>
      </c>
      <c r="BV14" s="139">
        <f t="shared" si="17"/>
        <v>272244</v>
      </c>
      <c r="BW14" s="139">
        <f t="shared" si="17"/>
        <v>17045</v>
      </c>
      <c r="BX14" s="139">
        <f t="shared" si="18"/>
        <v>238738</v>
      </c>
      <c r="BY14" s="139">
        <f t="shared" si="19"/>
        <v>16461</v>
      </c>
      <c r="BZ14" s="139">
        <f t="shared" si="20"/>
        <v>564</v>
      </c>
      <c r="CA14" s="139">
        <f t="shared" si="21"/>
        <v>1183107</v>
      </c>
      <c r="CB14" s="139">
        <f t="shared" si="22"/>
        <v>556183</v>
      </c>
      <c r="CC14" s="139">
        <f t="shared" si="23"/>
        <v>529420</v>
      </c>
      <c r="CD14" s="139">
        <f t="shared" si="24"/>
        <v>15896</v>
      </c>
      <c r="CE14" s="139">
        <f t="shared" si="25"/>
        <v>81608</v>
      </c>
      <c r="CF14" s="140">
        <f t="shared" si="26"/>
        <v>319966</v>
      </c>
      <c r="CG14" s="139">
        <f t="shared" si="27"/>
        <v>0</v>
      </c>
      <c r="CH14" s="139">
        <f t="shared" si="28"/>
        <v>219541</v>
      </c>
      <c r="CI14" s="139">
        <f t="shared" si="29"/>
        <v>2537447</v>
      </c>
    </row>
    <row r="15" spans="1:87" s="123" customFormat="1" ht="12" customHeight="1">
      <c r="A15" s="124" t="s">
        <v>207</v>
      </c>
      <c r="B15" s="125" t="s">
        <v>223</v>
      </c>
      <c r="C15" s="124" t="s">
        <v>224</v>
      </c>
      <c r="D15" s="139">
        <f t="shared" si="3"/>
        <v>105</v>
      </c>
      <c r="E15" s="139">
        <f t="shared" si="4"/>
        <v>105</v>
      </c>
      <c r="F15" s="139">
        <v>0</v>
      </c>
      <c r="G15" s="139">
        <v>0</v>
      </c>
      <c r="H15" s="139">
        <v>0</v>
      </c>
      <c r="I15" s="139">
        <v>105</v>
      </c>
      <c r="J15" s="139">
        <v>0</v>
      </c>
      <c r="K15" s="140">
        <v>2344</v>
      </c>
      <c r="L15" s="139">
        <f t="shared" si="5"/>
        <v>304080</v>
      </c>
      <c r="M15" s="139">
        <f t="shared" si="6"/>
        <v>86694</v>
      </c>
      <c r="N15" s="139">
        <v>81375</v>
      </c>
      <c r="O15" s="139">
        <v>5319</v>
      </c>
      <c r="P15" s="139">
        <v>0</v>
      </c>
      <c r="Q15" s="139">
        <v>0</v>
      </c>
      <c r="R15" s="139">
        <f t="shared" si="7"/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f t="shared" si="8"/>
        <v>217386</v>
      </c>
      <c r="X15" s="139">
        <v>170266</v>
      </c>
      <c r="Y15" s="139">
        <v>0</v>
      </c>
      <c r="Z15" s="139">
        <v>0</v>
      </c>
      <c r="AA15" s="139">
        <v>47120</v>
      </c>
      <c r="AB15" s="140">
        <v>458016</v>
      </c>
      <c r="AC15" s="139">
        <v>0</v>
      </c>
      <c r="AD15" s="139">
        <v>9715</v>
      </c>
      <c r="AE15" s="139">
        <f t="shared" si="9"/>
        <v>313900</v>
      </c>
      <c r="AF15" s="139">
        <f t="shared" si="10"/>
        <v>2809</v>
      </c>
      <c r="AG15" s="139">
        <f t="shared" si="11"/>
        <v>2809</v>
      </c>
      <c r="AH15" s="139">
        <v>0</v>
      </c>
      <c r="AI15" s="139">
        <v>0</v>
      </c>
      <c r="AJ15" s="139">
        <v>0</v>
      </c>
      <c r="AK15" s="139">
        <v>2809</v>
      </c>
      <c r="AL15" s="139">
        <v>0</v>
      </c>
      <c r="AM15" s="140">
        <v>0</v>
      </c>
      <c r="AN15" s="139">
        <f t="shared" si="12"/>
        <v>46685</v>
      </c>
      <c r="AO15" s="139">
        <f t="shared" si="13"/>
        <v>36500</v>
      </c>
      <c r="AP15" s="139">
        <v>36500</v>
      </c>
      <c r="AQ15" s="139">
        <v>0</v>
      </c>
      <c r="AR15" s="139">
        <v>0</v>
      </c>
      <c r="AS15" s="139">
        <v>0</v>
      </c>
      <c r="AT15" s="139">
        <f t="shared" si="14"/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f t="shared" si="15"/>
        <v>10185</v>
      </c>
      <c r="AZ15" s="139">
        <v>0</v>
      </c>
      <c r="BA15" s="139">
        <v>0</v>
      </c>
      <c r="BB15" s="139">
        <v>601</v>
      </c>
      <c r="BC15" s="139">
        <v>9584</v>
      </c>
      <c r="BD15" s="140">
        <v>0</v>
      </c>
      <c r="BE15" s="139">
        <v>0</v>
      </c>
      <c r="BF15" s="139">
        <v>33106</v>
      </c>
      <c r="BG15" s="139">
        <f t="shared" si="16"/>
        <v>82600</v>
      </c>
      <c r="BH15" s="139">
        <f t="shared" si="17"/>
        <v>2914</v>
      </c>
      <c r="BI15" s="139">
        <f t="shared" si="17"/>
        <v>2914</v>
      </c>
      <c r="BJ15" s="139">
        <f t="shared" si="17"/>
        <v>0</v>
      </c>
      <c r="BK15" s="139">
        <f t="shared" si="17"/>
        <v>0</v>
      </c>
      <c r="BL15" s="139">
        <f t="shared" si="17"/>
        <v>0</v>
      </c>
      <c r="BM15" s="139">
        <f t="shared" si="17"/>
        <v>2914</v>
      </c>
      <c r="BN15" s="139">
        <f t="shared" si="17"/>
        <v>0</v>
      </c>
      <c r="BO15" s="140">
        <f t="shared" si="17"/>
        <v>2344</v>
      </c>
      <c r="BP15" s="139">
        <f t="shared" si="17"/>
        <v>350765</v>
      </c>
      <c r="BQ15" s="139">
        <f t="shared" si="17"/>
        <v>123194</v>
      </c>
      <c r="BR15" s="139">
        <f t="shared" si="17"/>
        <v>117875</v>
      </c>
      <c r="BS15" s="139">
        <f t="shared" si="17"/>
        <v>5319</v>
      </c>
      <c r="BT15" s="139">
        <f t="shared" si="17"/>
        <v>0</v>
      </c>
      <c r="BU15" s="139">
        <f t="shared" si="17"/>
        <v>0</v>
      </c>
      <c r="BV15" s="139">
        <f t="shared" si="17"/>
        <v>0</v>
      </c>
      <c r="BW15" s="139">
        <f t="shared" si="17"/>
        <v>0</v>
      </c>
      <c r="BX15" s="139">
        <f t="shared" si="18"/>
        <v>0</v>
      </c>
      <c r="BY15" s="139">
        <f t="shared" si="19"/>
        <v>0</v>
      </c>
      <c r="BZ15" s="139">
        <f t="shared" si="20"/>
        <v>0</v>
      </c>
      <c r="CA15" s="139">
        <f t="shared" si="21"/>
        <v>227571</v>
      </c>
      <c r="CB15" s="139">
        <f t="shared" si="22"/>
        <v>170266</v>
      </c>
      <c r="CC15" s="139">
        <f t="shared" si="23"/>
        <v>0</v>
      </c>
      <c r="CD15" s="139">
        <f t="shared" si="24"/>
        <v>601</v>
      </c>
      <c r="CE15" s="139">
        <f t="shared" si="25"/>
        <v>56704</v>
      </c>
      <c r="CF15" s="140">
        <f t="shared" si="26"/>
        <v>458016</v>
      </c>
      <c r="CG15" s="139">
        <f t="shared" si="27"/>
        <v>0</v>
      </c>
      <c r="CH15" s="139">
        <f t="shared" si="28"/>
        <v>42821</v>
      </c>
      <c r="CI15" s="139">
        <f t="shared" si="29"/>
        <v>396500</v>
      </c>
    </row>
    <row r="16" spans="1:87" s="123" customFormat="1" ht="12" customHeight="1">
      <c r="A16" s="124" t="s">
        <v>207</v>
      </c>
      <c r="B16" s="125" t="s">
        <v>225</v>
      </c>
      <c r="C16" s="124" t="s">
        <v>226</v>
      </c>
      <c r="D16" s="139">
        <f t="shared" si="3"/>
        <v>0</v>
      </c>
      <c r="E16" s="139">
        <f t="shared" si="4"/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40">
        <v>144689</v>
      </c>
      <c r="L16" s="139">
        <f t="shared" si="5"/>
        <v>433628</v>
      </c>
      <c r="M16" s="139">
        <f t="shared" si="6"/>
        <v>116991</v>
      </c>
      <c r="N16" s="139">
        <v>34127</v>
      </c>
      <c r="O16" s="139">
        <v>6768</v>
      </c>
      <c r="P16" s="139">
        <v>76096</v>
      </c>
      <c r="Q16" s="139">
        <v>0</v>
      </c>
      <c r="R16" s="139">
        <f t="shared" si="7"/>
        <v>80519</v>
      </c>
      <c r="S16" s="139">
        <v>2308</v>
      </c>
      <c r="T16" s="139">
        <v>75877</v>
      </c>
      <c r="U16" s="139">
        <v>2334</v>
      </c>
      <c r="V16" s="139">
        <v>0</v>
      </c>
      <c r="W16" s="139">
        <f t="shared" si="8"/>
        <v>236118</v>
      </c>
      <c r="X16" s="139">
        <v>170967</v>
      </c>
      <c r="Y16" s="139">
        <v>64166</v>
      </c>
      <c r="Z16" s="139">
        <v>985</v>
      </c>
      <c r="AA16" s="139">
        <v>0</v>
      </c>
      <c r="AB16" s="140">
        <v>0</v>
      </c>
      <c r="AC16" s="139">
        <v>0</v>
      </c>
      <c r="AD16" s="139">
        <v>0</v>
      </c>
      <c r="AE16" s="139">
        <f t="shared" si="9"/>
        <v>433628</v>
      </c>
      <c r="AF16" s="139">
        <f t="shared" si="10"/>
        <v>0</v>
      </c>
      <c r="AG16" s="139">
        <f t="shared" si="11"/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40">
        <v>0</v>
      </c>
      <c r="AN16" s="139">
        <f t="shared" si="12"/>
        <v>50252</v>
      </c>
      <c r="AO16" s="139">
        <f t="shared" si="13"/>
        <v>17668</v>
      </c>
      <c r="AP16" s="139">
        <v>17668</v>
      </c>
      <c r="AQ16" s="139">
        <v>0</v>
      </c>
      <c r="AR16" s="139">
        <v>0</v>
      </c>
      <c r="AS16" s="139">
        <v>0</v>
      </c>
      <c r="AT16" s="139">
        <f t="shared" si="14"/>
        <v>18499</v>
      </c>
      <c r="AU16" s="139">
        <v>0</v>
      </c>
      <c r="AV16" s="139">
        <v>18499</v>
      </c>
      <c r="AW16" s="139">
        <v>0</v>
      </c>
      <c r="AX16" s="139">
        <v>0</v>
      </c>
      <c r="AY16" s="139">
        <f t="shared" si="15"/>
        <v>14085</v>
      </c>
      <c r="AZ16" s="139">
        <v>4711</v>
      </c>
      <c r="BA16" s="139">
        <v>9374</v>
      </c>
      <c r="BB16" s="139">
        <v>0</v>
      </c>
      <c r="BC16" s="139">
        <v>0</v>
      </c>
      <c r="BD16" s="140">
        <v>100026</v>
      </c>
      <c r="BE16" s="139">
        <v>0</v>
      </c>
      <c r="BF16" s="139">
        <v>0</v>
      </c>
      <c r="BG16" s="139">
        <f t="shared" si="16"/>
        <v>50252</v>
      </c>
      <c r="BH16" s="139">
        <f t="shared" si="17"/>
        <v>0</v>
      </c>
      <c r="BI16" s="139">
        <f t="shared" si="17"/>
        <v>0</v>
      </c>
      <c r="BJ16" s="139">
        <f t="shared" si="17"/>
        <v>0</v>
      </c>
      <c r="BK16" s="139">
        <f t="shared" si="17"/>
        <v>0</v>
      </c>
      <c r="BL16" s="139">
        <f t="shared" si="17"/>
        <v>0</v>
      </c>
      <c r="BM16" s="139">
        <f t="shared" si="17"/>
        <v>0</v>
      </c>
      <c r="BN16" s="139">
        <f t="shared" si="17"/>
        <v>0</v>
      </c>
      <c r="BO16" s="140">
        <f t="shared" si="17"/>
        <v>144689</v>
      </c>
      <c r="BP16" s="139">
        <f t="shared" si="17"/>
        <v>483880</v>
      </c>
      <c r="BQ16" s="139">
        <f t="shared" si="17"/>
        <v>134659</v>
      </c>
      <c r="BR16" s="139">
        <f t="shared" si="17"/>
        <v>51795</v>
      </c>
      <c r="BS16" s="139">
        <f t="shared" si="17"/>
        <v>6768</v>
      </c>
      <c r="BT16" s="139">
        <f t="shared" si="17"/>
        <v>76096</v>
      </c>
      <c r="BU16" s="139">
        <f t="shared" si="17"/>
        <v>0</v>
      </c>
      <c r="BV16" s="139">
        <f t="shared" si="17"/>
        <v>99018</v>
      </c>
      <c r="BW16" s="139">
        <f t="shared" si="17"/>
        <v>2308</v>
      </c>
      <c r="BX16" s="139">
        <f t="shared" si="18"/>
        <v>94376</v>
      </c>
      <c r="BY16" s="139">
        <f t="shared" si="19"/>
        <v>2334</v>
      </c>
      <c r="BZ16" s="139">
        <f t="shared" si="20"/>
        <v>0</v>
      </c>
      <c r="CA16" s="139">
        <f t="shared" si="21"/>
        <v>250203</v>
      </c>
      <c r="CB16" s="139">
        <f t="shared" si="22"/>
        <v>175678</v>
      </c>
      <c r="CC16" s="139">
        <f t="shared" si="23"/>
        <v>73540</v>
      </c>
      <c r="CD16" s="139">
        <f t="shared" si="24"/>
        <v>985</v>
      </c>
      <c r="CE16" s="139">
        <f t="shared" si="25"/>
        <v>0</v>
      </c>
      <c r="CF16" s="140">
        <f t="shared" si="26"/>
        <v>100026</v>
      </c>
      <c r="CG16" s="139">
        <f t="shared" si="27"/>
        <v>0</v>
      </c>
      <c r="CH16" s="139">
        <f t="shared" si="28"/>
        <v>0</v>
      </c>
      <c r="CI16" s="139">
        <f t="shared" si="29"/>
        <v>483880</v>
      </c>
    </row>
    <row r="17" spans="1:87" s="123" customFormat="1" ht="12" customHeight="1">
      <c r="A17" s="124" t="s">
        <v>207</v>
      </c>
      <c r="B17" s="125" t="s">
        <v>227</v>
      </c>
      <c r="C17" s="124" t="s">
        <v>228</v>
      </c>
      <c r="D17" s="139">
        <f t="shared" si="3"/>
        <v>49041</v>
      </c>
      <c r="E17" s="139">
        <f t="shared" si="4"/>
        <v>49041</v>
      </c>
      <c r="F17" s="139">
        <v>0</v>
      </c>
      <c r="G17" s="139">
        <v>0</v>
      </c>
      <c r="H17" s="139">
        <v>49041</v>
      </c>
      <c r="I17" s="139">
        <v>0</v>
      </c>
      <c r="J17" s="139">
        <v>0</v>
      </c>
      <c r="K17" s="140">
        <v>0</v>
      </c>
      <c r="L17" s="139">
        <f t="shared" si="5"/>
        <v>188560</v>
      </c>
      <c r="M17" s="139">
        <f t="shared" si="6"/>
        <v>99694</v>
      </c>
      <c r="N17" s="139">
        <v>7385</v>
      </c>
      <c r="O17" s="139">
        <v>51693</v>
      </c>
      <c r="P17" s="139">
        <v>18462</v>
      </c>
      <c r="Q17" s="139">
        <v>22154</v>
      </c>
      <c r="R17" s="139">
        <f t="shared" si="7"/>
        <v>20289</v>
      </c>
      <c r="S17" s="139">
        <v>14547</v>
      </c>
      <c r="T17" s="139">
        <v>0</v>
      </c>
      <c r="U17" s="139">
        <v>5742</v>
      </c>
      <c r="V17" s="139">
        <v>6832</v>
      </c>
      <c r="W17" s="139">
        <f t="shared" si="8"/>
        <v>61745</v>
      </c>
      <c r="X17" s="139">
        <v>49048</v>
      </c>
      <c r="Y17" s="139">
        <v>1632</v>
      </c>
      <c r="Z17" s="139">
        <v>2525</v>
      </c>
      <c r="AA17" s="139">
        <v>8540</v>
      </c>
      <c r="AB17" s="140">
        <v>148388</v>
      </c>
      <c r="AC17" s="139">
        <v>0</v>
      </c>
      <c r="AD17" s="139">
        <v>3173</v>
      </c>
      <c r="AE17" s="139">
        <f t="shared" si="9"/>
        <v>240774</v>
      </c>
      <c r="AF17" s="139">
        <f t="shared" si="10"/>
        <v>0</v>
      </c>
      <c r="AG17" s="139">
        <f t="shared" si="11"/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40">
        <v>0</v>
      </c>
      <c r="AN17" s="139">
        <f t="shared" si="12"/>
        <v>2801</v>
      </c>
      <c r="AO17" s="139">
        <f t="shared" si="13"/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f t="shared" si="14"/>
        <v>39</v>
      </c>
      <c r="AU17" s="139">
        <v>39</v>
      </c>
      <c r="AV17" s="139">
        <v>0</v>
      </c>
      <c r="AW17" s="139">
        <v>0</v>
      </c>
      <c r="AX17" s="139">
        <v>0</v>
      </c>
      <c r="AY17" s="139">
        <f t="shared" si="15"/>
        <v>2762</v>
      </c>
      <c r="AZ17" s="139">
        <v>2762</v>
      </c>
      <c r="BA17" s="139">
        <v>0</v>
      </c>
      <c r="BB17" s="139">
        <v>0</v>
      </c>
      <c r="BC17" s="139">
        <v>0</v>
      </c>
      <c r="BD17" s="140">
        <v>75570</v>
      </c>
      <c r="BE17" s="139">
        <v>0</v>
      </c>
      <c r="BF17" s="139">
        <v>0</v>
      </c>
      <c r="BG17" s="139">
        <f t="shared" si="16"/>
        <v>2801</v>
      </c>
      <c r="BH17" s="139">
        <f t="shared" si="17"/>
        <v>49041</v>
      </c>
      <c r="BI17" s="139">
        <f t="shared" si="17"/>
        <v>49041</v>
      </c>
      <c r="BJ17" s="139">
        <f t="shared" si="17"/>
        <v>0</v>
      </c>
      <c r="BK17" s="139">
        <f t="shared" si="17"/>
        <v>0</v>
      </c>
      <c r="BL17" s="139">
        <f t="shared" si="17"/>
        <v>49041</v>
      </c>
      <c r="BM17" s="139">
        <f t="shared" si="17"/>
        <v>0</v>
      </c>
      <c r="BN17" s="139">
        <f t="shared" si="17"/>
        <v>0</v>
      </c>
      <c r="BO17" s="140">
        <f t="shared" si="17"/>
        <v>0</v>
      </c>
      <c r="BP17" s="139">
        <f t="shared" si="17"/>
        <v>191361</v>
      </c>
      <c r="BQ17" s="139">
        <f t="shared" si="17"/>
        <v>99694</v>
      </c>
      <c r="BR17" s="139">
        <f t="shared" si="17"/>
        <v>7385</v>
      </c>
      <c r="BS17" s="139">
        <f t="shared" si="17"/>
        <v>51693</v>
      </c>
      <c r="BT17" s="139">
        <f t="shared" si="17"/>
        <v>18462</v>
      </c>
      <c r="BU17" s="139">
        <f t="shared" si="17"/>
        <v>22154</v>
      </c>
      <c r="BV17" s="139">
        <f t="shared" si="17"/>
        <v>20328</v>
      </c>
      <c r="BW17" s="139">
        <f t="shared" si="17"/>
        <v>14586</v>
      </c>
      <c r="BX17" s="139">
        <f t="shared" si="18"/>
        <v>0</v>
      </c>
      <c r="BY17" s="139">
        <f t="shared" si="19"/>
        <v>5742</v>
      </c>
      <c r="BZ17" s="139">
        <f t="shared" si="20"/>
        <v>6832</v>
      </c>
      <c r="CA17" s="139">
        <f t="shared" si="21"/>
        <v>64507</v>
      </c>
      <c r="CB17" s="139">
        <f t="shared" si="22"/>
        <v>51810</v>
      </c>
      <c r="CC17" s="139">
        <f t="shared" si="23"/>
        <v>1632</v>
      </c>
      <c r="CD17" s="139">
        <f t="shared" si="24"/>
        <v>2525</v>
      </c>
      <c r="CE17" s="139">
        <f t="shared" si="25"/>
        <v>8540</v>
      </c>
      <c r="CF17" s="140">
        <f t="shared" si="26"/>
        <v>223958</v>
      </c>
      <c r="CG17" s="139">
        <f t="shared" si="27"/>
        <v>0</v>
      </c>
      <c r="CH17" s="139">
        <f t="shared" si="28"/>
        <v>3173</v>
      </c>
      <c r="CI17" s="139">
        <f t="shared" si="29"/>
        <v>243575</v>
      </c>
    </row>
    <row r="18" spans="1:87" s="123" customFormat="1" ht="12" customHeight="1">
      <c r="A18" s="124" t="s">
        <v>207</v>
      </c>
      <c r="B18" s="125" t="s">
        <v>229</v>
      </c>
      <c r="C18" s="124" t="s">
        <v>230</v>
      </c>
      <c r="D18" s="139">
        <f t="shared" si="3"/>
        <v>0</v>
      </c>
      <c r="E18" s="139">
        <f t="shared" si="4"/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40">
        <v>0</v>
      </c>
      <c r="L18" s="139">
        <f t="shared" si="5"/>
        <v>304507</v>
      </c>
      <c r="M18" s="139">
        <f t="shared" si="6"/>
        <v>44301</v>
      </c>
      <c r="N18" s="139">
        <v>25942</v>
      </c>
      <c r="O18" s="139">
        <v>0</v>
      </c>
      <c r="P18" s="139">
        <v>18359</v>
      </c>
      <c r="Q18" s="139">
        <v>0</v>
      </c>
      <c r="R18" s="139">
        <f t="shared" si="7"/>
        <v>85573</v>
      </c>
      <c r="S18" s="139">
        <v>16326</v>
      </c>
      <c r="T18" s="139">
        <v>69247</v>
      </c>
      <c r="U18" s="139">
        <v>0</v>
      </c>
      <c r="V18" s="139">
        <v>0</v>
      </c>
      <c r="W18" s="139">
        <f t="shared" si="8"/>
        <v>174381</v>
      </c>
      <c r="X18" s="139">
        <v>88492</v>
      </c>
      <c r="Y18" s="139">
        <v>77360</v>
      </c>
      <c r="Z18" s="139">
        <v>6678</v>
      </c>
      <c r="AA18" s="139">
        <v>1851</v>
      </c>
      <c r="AB18" s="140">
        <v>0</v>
      </c>
      <c r="AC18" s="139">
        <v>252</v>
      </c>
      <c r="AD18" s="139"/>
      <c r="AE18" s="139">
        <f t="shared" si="9"/>
        <v>304507</v>
      </c>
      <c r="AF18" s="139">
        <f t="shared" si="10"/>
        <v>0</v>
      </c>
      <c r="AG18" s="139">
        <f t="shared" si="11"/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40">
        <v>0</v>
      </c>
      <c r="AN18" s="139">
        <f t="shared" si="12"/>
        <v>107576</v>
      </c>
      <c r="AO18" s="139">
        <f t="shared" si="13"/>
        <v>48608</v>
      </c>
      <c r="AP18" s="139">
        <v>24675</v>
      </c>
      <c r="AQ18" s="139">
        <v>0</v>
      </c>
      <c r="AR18" s="139">
        <v>23933</v>
      </c>
      <c r="AS18" s="139">
        <v>0</v>
      </c>
      <c r="AT18" s="139">
        <f t="shared" si="14"/>
        <v>45659</v>
      </c>
      <c r="AU18" s="139">
        <v>616</v>
      </c>
      <c r="AV18" s="139">
        <v>45043</v>
      </c>
      <c r="AW18" s="139">
        <v>0</v>
      </c>
      <c r="AX18" s="139">
        <v>0</v>
      </c>
      <c r="AY18" s="139">
        <f t="shared" si="15"/>
        <v>13309</v>
      </c>
      <c r="AZ18" s="139">
        <v>0</v>
      </c>
      <c r="BA18" s="139">
        <v>13022</v>
      </c>
      <c r="BB18" s="139">
        <v>53</v>
      </c>
      <c r="BC18" s="139">
        <v>234</v>
      </c>
      <c r="BD18" s="140">
        <v>0</v>
      </c>
      <c r="BE18" s="139">
        <v>0</v>
      </c>
      <c r="BF18" s="139">
        <v>0</v>
      </c>
      <c r="BG18" s="139">
        <f t="shared" si="16"/>
        <v>107576</v>
      </c>
      <c r="BH18" s="139">
        <f t="shared" si="17"/>
        <v>0</v>
      </c>
      <c r="BI18" s="139">
        <f t="shared" si="17"/>
        <v>0</v>
      </c>
      <c r="BJ18" s="139">
        <f t="shared" si="17"/>
        <v>0</v>
      </c>
      <c r="BK18" s="139">
        <f t="shared" si="17"/>
        <v>0</v>
      </c>
      <c r="BL18" s="139">
        <f t="shared" si="17"/>
        <v>0</v>
      </c>
      <c r="BM18" s="139">
        <f t="shared" si="17"/>
        <v>0</v>
      </c>
      <c r="BN18" s="139">
        <f t="shared" si="17"/>
        <v>0</v>
      </c>
      <c r="BO18" s="140">
        <f t="shared" si="17"/>
        <v>0</v>
      </c>
      <c r="BP18" s="139">
        <f t="shared" si="17"/>
        <v>412083</v>
      </c>
      <c r="BQ18" s="139">
        <f t="shared" si="17"/>
        <v>92909</v>
      </c>
      <c r="BR18" s="139">
        <f t="shared" si="17"/>
        <v>50617</v>
      </c>
      <c r="BS18" s="139">
        <f t="shared" si="17"/>
        <v>0</v>
      </c>
      <c r="BT18" s="139">
        <f t="shared" si="17"/>
        <v>42292</v>
      </c>
      <c r="BU18" s="139">
        <f t="shared" si="17"/>
        <v>0</v>
      </c>
      <c r="BV18" s="139">
        <f t="shared" si="17"/>
        <v>131232</v>
      </c>
      <c r="BW18" s="139">
        <f t="shared" si="17"/>
        <v>16942</v>
      </c>
      <c r="BX18" s="139">
        <f t="shared" si="18"/>
        <v>114290</v>
      </c>
      <c r="BY18" s="139">
        <f t="shared" si="19"/>
        <v>0</v>
      </c>
      <c r="BZ18" s="139">
        <f t="shared" si="20"/>
        <v>0</v>
      </c>
      <c r="CA18" s="139">
        <f t="shared" si="21"/>
        <v>187690</v>
      </c>
      <c r="CB18" s="139">
        <f t="shared" si="22"/>
        <v>88492</v>
      </c>
      <c r="CC18" s="139">
        <f t="shared" si="23"/>
        <v>90382</v>
      </c>
      <c r="CD18" s="139">
        <f t="shared" si="24"/>
        <v>6731</v>
      </c>
      <c r="CE18" s="139">
        <f t="shared" si="25"/>
        <v>2085</v>
      </c>
      <c r="CF18" s="140">
        <f t="shared" si="26"/>
        <v>0</v>
      </c>
      <c r="CG18" s="139">
        <f t="shared" si="27"/>
        <v>252</v>
      </c>
      <c r="CH18" s="139">
        <f t="shared" si="28"/>
        <v>0</v>
      </c>
      <c r="CI18" s="139">
        <f t="shared" si="29"/>
        <v>412083</v>
      </c>
    </row>
    <row r="19" spans="1:87" s="123" customFormat="1" ht="12" customHeight="1">
      <c r="A19" s="124" t="s">
        <v>207</v>
      </c>
      <c r="B19" s="125" t="s">
        <v>231</v>
      </c>
      <c r="C19" s="124" t="s">
        <v>232</v>
      </c>
      <c r="D19" s="139">
        <f t="shared" si="3"/>
        <v>0</v>
      </c>
      <c r="E19" s="139">
        <f t="shared" si="4"/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40">
        <v>0</v>
      </c>
      <c r="L19" s="139">
        <f t="shared" si="5"/>
        <v>1485647</v>
      </c>
      <c r="M19" s="139">
        <f t="shared" si="6"/>
        <v>257368</v>
      </c>
      <c r="N19" s="139">
        <v>97931</v>
      </c>
      <c r="O19" s="139">
        <v>142259</v>
      </c>
      <c r="P19" s="139">
        <v>9496</v>
      </c>
      <c r="Q19" s="139">
        <v>7682</v>
      </c>
      <c r="R19" s="139">
        <f t="shared" si="7"/>
        <v>173932</v>
      </c>
      <c r="S19" s="139">
        <v>10304</v>
      </c>
      <c r="T19" s="139">
        <v>102053</v>
      </c>
      <c r="U19" s="139">
        <v>61575</v>
      </c>
      <c r="V19" s="139">
        <v>0</v>
      </c>
      <c r="W19" s="139">
        <f t="shared" si="8"/>
        <v>1054347</v>
      </c>
      <c r="X19" s="139">
        <v>623218</v>
      </c>
      <c r="Y19" s="139">
        <v>389537</v>
      </c>
      <c r="Z19" s="139">
        <v>41592</v>
      </c>
      <c r="AA19" s="139">
        <v>0</v>
      </c>
      <c r="AB19" s="140">
        <v>716100</v>
      </c>
      <c r="AC19" s="139">
        <v>0</v>
      </c>
      <c r="AD19" s="139">
        <v>702037</v>
      </c>
      <c r="AE19" s="139">
        <f t="shared" si="9"/>
        <v>2187684</v>
      </c>
      <c r="AF19" s="139">
        <f t="shared" si="10"/>
        <v>0</v>
      </c>
      <c r="AG19" s="139">
        <f t="shared" si="11"/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40">
        <v>0</v>
      </c>
      <c r="AN19" s="139">
        <f t="shared" si="12"/>
        <v>348179</v>
      </c>
      <c r="AO19" s="139">
        <f t="shared" si="13"/>
        <v>19361</v>
      </c>
      <c r="AP19" s="139">
        <v>6449</v>
      </c>
      <c r="AQ19" s="139">
        <v>0</v>
      </c>
      <c r="AR19" s="139">
        <v>12912</v>
      </c>
      <c r="AS19" s="139">
        <v>0</v>
      </c>
      <c r="AT19" s="139">
        <f t="shared" si="14"/>
        <v>136208</v>
      </c>
      <c r="AU19" s="139">
        <v>563</v>
      </c>
      <c r="AV19" s="139">
        <v>135645</v>
      </c>
      <c r="AW19" s="139">
        <v>0</v>
      </c>
      <c r="AX19" s="139">
        <v>0</v>
      </c>
      <c r="AY19" s="139">
        <f t="shared" si="15"/>
        <v>192610</v>
      </c>
      <c r="AZ19" s="139">
        <v>180348</v>
      </c>
      <c r="BA19" s="139">
        <v>11254</v>
      </c>
      <c r="BB19" s="139">
        <v>0</v>
      </c>
      <c r="BC19" s="139">
        <v>1008</v>
      </c>
      <c r="BD19" s="140">
        <v>46395</v>
      </c>
      <c r="BE19" s="139">
        <v>0</v>
      </c>
      <c r="BF19" s="139">
        <v>61</v>
      </c>
      <c r="BG19" s="139">
        <f t="shared" si="16"/>
        <v>348240</v>
      </c>
      <c r="BH19" s="139">
        <f t="shared" si="17"/>
        <v>0</v>
      </c>
      <c r="BI19" s="139">
        <f t="shared" si="17"/>
        <v>0</v>
      </c>
      <c r="BJ19" s="139">
        <f t="shared" si="17"/>
        <v>0</v>
      </c>
      <c r="BK19" s="139">
        <f t="shared" si="17"/>
        <v>0</v>
      </c>
      <c r="BL19" s="139">
        <f t="shared" si="17"/>
        <v>0</v>
      </c>
      <c r="BM19" s="139">
        <f t="shared" si="17"/>
        <v>0</v>
      </c>
      <c r="BN19" s="139">
        <f t="shared" si="17"/>
        <v>0</v>
      </c>
      <c r="BO19" s="140">
        <f t="shared" si="17"/>
        <v>0</v>
      </c>
      <c r="BP19" s="139">
        <f t="shared" si="17"/>
        <v>1833826</v>
      </c>
      <c r="BQ19" s="139">
        <f t="shared" si="17"/>
        <v>276729</v>
      </c>
      <c r="BR19" s="139">
        <f t="shared" si="17"/>
        <v>104380</v>
      </c>
      <c r="BS19" s="139">
        <f t="shared" si="17"/>
        <v>142259</v>
      </c>
      <c r="BT19" s="139">
        <f t="shared" si="17"/>
        <v>22408</v>
      </c>
      <c r="BU19" s="139">
        <f t="shared" si="17"/>
        <v>7682</v>
      </c>
      <c r="BV19" s="139">
        <f t="shared" si="17"/>
        <v>310140</v>
      </c>
      <c r="BW19" s="139">
        <f t="shared" si="17"/>
        <v>10867</v>
      </c>
      <c r="BX19" s="139">
        <f t="shared" si="18"/>
        <v>237698</v>
      </c>
      <c r="BY19" s="139">
        <f t="shared" si="19"/>
        <v>61575</v>
      </c>
      <c r="BZ19" s="139">
        <f t="shared" si="20"/>
        <v>0</v>
      </c>
      <c r="CA19" s="139">
        <f t="shared" si="21"/>
        <v>1246957</v>
      </c>
      <c r="CB19" s="139">
        <f t="shared" si="22"/>
        <v>803566</v>
      </c>
      <c r="CC19" s="139">
        <f t="shared" si="23"/>
        <v>400791</v>
      </c>
      <c r="CD19" s="139">
        <f t="shared" si="24"/>
        <v>41592</v>
      </c>
      <c r="CE19" s="139">
        <f t="shared" si="25"/>
        <v>1008</v>
      </c>
      <c r="CF19" s="140">
        <f t="shared" si="26"/>
        <v>762495</v>
      </c>
      <c r="CG19" s="139">
        <f t="shared" si="27"/>
        <v>0</v>
      </c>
      <c r="CH19" s="139">
        <f t="shared" si="28"/>
        <v>702098</v>
      </c>
      <c r="CI19" s="139">
        <f t="shared" si="29"/>
        <v>2535924</v>
      </c>
    </row>
    <row r="20" spans="1:87" s="123" customFormat="1" ht="12" customHeight="1">
      <c r="A20" s="124" t="s">
        <v>207</v>
      </c>
      <c r="B20" s="125" t="s">
        <v>233</v>
      </c>
      <c r="C20" s="124" t="s">
        <v>234</v>
      </c>
      <c r="D20" s="139">
        <f t="shared" si="3"/>
        <v>187400</v>
      </c>
      <c r="E20" s="139">
        <f t="shared" si="4"/>
        <v>181229</v>
      </c>
      <c r="F20" s="139">
        <v>0</v>
      </c>
      <c r="G20" s="139">
        <v>181229</v>
      </c>
      <c r="H20" s="139">
        <v>0</v>
      </c>
      <c r="I20" s="139">
        <v>0</v>
      </c>
      <c r="J20" s="139">
        <v>6171</v>
      </c>
      <c r="K20" s="140">
        <v>0</v>
      </c>
      <c r="L20" s="139">
        <f t="shared" si="5"/>
        <v>655103</v>
      </c>
      <c r="M20" s="139">
        <f t="shared" si="6"/>
        <v>347907</v>
      </c>
      <c r="N20" s="139">
        <v>22103</v>
      </c>
      <c r="O20" s="139">
        <v>239524</v>
      </c>
      <c r="P20" s="139">
        <v>78585</v>
      </c>
      <c r="Q20" s="139">
        <v>7695</v>
      </c>
      <c r="R20" s="139">
        <f t="shared" si="7"/>
        <v>77989</v>
      </c>
      <c r="S20" s="139">
        <v>13788</v>
      </c>
      <c r="T20" s="139">
        <v>58128</v>
      </c>
      <c r="U20" s="139">
        <v>6073</v>
      </c>
      <c r="V20" s="139">
        <v>6804</v>
      </c>
      <c r="W20" s="139">
        <f t="shared" si="8"/>
        <v>220049</v>
      </c>
      <c r="X20" s="139">
        <v>65843</v>
      </c>
      <c r="Y20" s="139">
        <v>142315</v>
      </c>
      <c r="Z20" s="139">
        <v>11163</v>
      </c>
      <c r="AA20" s="139">
        <v>728</v>
      </c>
      <c r="AB20" s="140">
        <v>0</v>
      </c>
      <c r="AC20" s="139">
        <v>2354</v>
      </c>
      <c r="AD20" s="139">
        <v>7301</v>
      </c>
      <c r="AE20" s="139">
        <f t="shared" si="9"/>
        <v>849804</v>
      </c>
      <c r="AF20" s="139">
        <f t="shared" si="10"/>
        <v>59875</v>
      </c>
      <c r="AG20" s="139">
        <f t="shared" si="11"/>
        <v>59875</v>
      </c>
      <c r="AH20" s="139">
        <v>0</v>
      </c>
      <c r="AI20" s="139">
        <v>59875</v>
      </c>
      <c r="AJ20" s="139">
        <v>0</v>
      </c>
      <c r="AK20" s="139">
        <v>0</v>
      </c>
      <c r="AL20" s="139">
        <v>0</v>
      </c>
      <c r="AM20" s="140">
        <v>0</v>
      </c>
      <c r="AN20" s="139">
        <f t="shared" si="12"/>
        <v>180995</v>
      </c>
      <c r="AO20" s="139">
        <f t="shared" si="13"/>
        <v>29444</v>
      </c>
      <c r="AP20" s="139">
        <v>15019</v>
      </c>
      <c r="AQ20" s="139">
        <v>0</v>
      </c>
      <c r="AR20" s="139">
        <v>14425</v>
      </c>
      <c r="AS20" s="139">
        <v>0</v>
      </c>
      <c r="AT20" s="139">
        <f t="shared" si="14"/>
        <v>75831</v>
      </c>
      <c r="AU20" s="139">
        <v>0</v>
      </c>
      <c r="AV20" s="139">
        <v>75831</v>
      </c>
      <c r="AW20" s="139">
        <v>0</v>
      </c>
      <c r="AX20" s="139">
        <v>0</v>
      </c>
      <c r="AY20" s="139">
        <f t="shared" si="15"/>
        <v>74639</v>
      </c>
      <c r="AZ20" s="139">
        <v>22631</v>
      </c>
      <c r="BA20" s="139">
        <v>52008</v>
      </c>
      <c r="BB20" s="139">
        <v>0</v>
      </c>
      <c r="BC20" s="139">
        <v>0</v>
      </c>
      <c r="BD20" s="140">
        <v>0</v>
      </c>
      <c r="BE20" s="139">
        <v>1081</v>
      </c>
      <c r="BF20" s="139">
        <v>4693</v>
      </c>
      <c r="BG20" s="139">
        <f t="shared" si="16"/>
        <v>245563</v>
      </c>
      <c r="BH20" s="139">
        <f t="shared" si="17"/>
        <v>247275</v>
      </c>
      <c r="BI20" s="139">
        <f t="shared" si="17"/>
        <v>241104</v>
      </c>
      <c r="BJ20" s="139">
        <f t="shared" si="17"/>
        <v>0</v>
      </c>
      <c r="BK20" s="139">
        <f t="shared" si="17"/>
        <v>241104</v>
      </c>
      <c r="BL20" s="139">
        <f t="shared" si="17"/>
        <v>0</v>
      </c>
      <c r="BM20" s="139">
        <f t="shared" si="17"/>
        <v>0</v>
      </c>
      <c r="BN20" s="139">
        <f t="shared" si="17"/>
        <v>6171</v>
      </c>
      <c r="BO20" s="140">
        <f t="shared" si="17"/>
        <v>0</v>
      </c>
      <c r="BP20" s="139">
        <f t="shared" si="17"/>
        <v>836098</v>
      </c>
      <c r="BQ20" s="139">
        <f t="shared" si="17"/>
        <v>377351</v>
      </c>
      <c r="BR20" s="139">
        <f t="shared" si="17"/>
        <v>37122</v>
      </c>
      <c r="BS20" s="139">
        <f t="shared" si="17"/>
        <v>239524</v>
      </c>
      <c r="BT20" s="139">
        <f t="shared" si="17"/>
        <v>93010</v>
      </c>
      <c r="BU20" s="139">
        <f t="shared" si="17"/>
        <v>7695</v>
      </c>
      <c r="BV20" s="139">
        <f t="shared" si="17"/>
        <v>153820</v>
      </c>
      <c r="BW20" s="139">
        <f t="shared" si="17"/>
        <v>13788</v>
      </c>
      <c r="BX20" s="139">
        <f t="shared" si="18"/>
        <v>133959</v>
      </c>
      <c r="BY20" s="139">
        <f t="shared" si="19"/>
        <v>6073</v>
      </c>
      <c r="BZ20" s="139">
        <f t="shared" si="20"/>
        <v>6804</v>
      </c>
      <c r="CA20" s="139">
        <f t="shared" si="21"/>
        <v>294688</v>
      </c>
      <c r="CB20" s="139">
        <f t="shared" si="22"/>
        <v>88474</v>
      </c>
      <c r="CC20" s="139">
        <f t="shared" si="23"/>
        <v>194323</v>
      </c>
      <c r="CD20" s="139">
        <f t="shared" si="24"/>
        <v>11163</v>
      </c>
      <c r="CE20" s="139">
        <f t="shared" si="25"/>
        <v>728</v>
      </c>
      <c r="CF20" s="140">
        <f t="shared" si="26"/>
        <v>0</v>
      </c>
      <c r="CG20" s="139">
        <f t="shared" si="27"/>
        <v>3435</v>
      </c>
      <c r="CH20" s="139">
        <f t="shared" si="28"/>
        <v>11994</v>
      </c>
      <c r="CI20" s="139">
        <f t="shared" si="29"/>
        <v>1095367</v>
      </c>
    </row>
    <row r="21" spans="1:87" s="123" customFormat="1" ht="12" customHeight="1">
      <c r="A21" s="124" t="s">
        <v>207</v>
      </c>
      <c r="B21" s="125" t="s">
        <v>235</v>
      </c>
      <c r="C21" s="124" t="s">
        <v>236</v>
      </c>
      <c r="D21" s="139">
        <f t="shared" si="3"/>
        <v>0</v>
      </c>
      <c r="E21" s="139">
        <f t="shared" si="4"/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40">
        <v>0</v>
      </c>
      <c r="L21" s="139">
        <f t="shared" si="5"/>
        <v>315433</v>
      </c>
      <c r="M21" s="139">
        <f t="shared" si="6"/>
        <v>94662</v>
      </c>
      <c r="N21" s="139">
        <v>59490</v>
      </c>
      <c r="O21" s="139">
        <v>0</v>
      </c>
      <c r="P21" s="139">
        <v>30147</v>
      </c>
      <c r="Q21" s="139">
        <v>5025</v>
      </c>
      <c r="R21" s="139">
        <f t="shared" si="7"/>
        <v>92884</v>
      </c>
      <c r="S21" s="139">
        <v>0</v>
      </c>
      <c r="T21" s="139">
        <v>92884</v>
      </c>
      <c r="U21" s="139">
        <v>0</v>
      </c>
      <c r="V21" s="139">
        <v>10896</v>
      </c>
      <c r="W21" s="139">
        <f t="shared" si="8"/>
        <v>116991</v>
      </c>
      <c r="X21" s="139">
        <v>37188</v>
      </c>
      <c r="Y21" s="139">
        <v>78907</v>
      </c>
      <c r="Z21" s="139">
        <v>896</v>
      </c>
      <c r="AA21" s="139">
        <v>0</v>
      </c>
      <c r="AB21" s="140">
        <v>0</v>
      </c>
      <c r="AC21" s="139">
        <v>0</v>
      </c>
      <c r="AD21" s="139">
        <v>0</v>
      </c>
      <c r="AE21" s="139">
        <f t="shared" si="9"/>
        <v>315433</v>
      </c>
      <c r="AF21" s="139">
        <f t="shared" si="10"/>
        <v>0</v>
      </c>
      <c r="AG21" s="139">
        <f t="shared" si="11"/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40">
        <v>0</v>
      </c>
      <c r="AN21" s="139">
        <f t="shared" si="12"/>
        <v>133948</v>
      </c>
      <c r="AO21" s="139">
        <f t="shared" si="13"/>
        <v>25747</v>
      </c>
      <c r="AP21" s="139">
        <v>25747</v>
      </c>
      <c r="AQ21" s="139">
        <v>0</v>
      </c>
      <c r="AR21" s="139">
        <v>0</v>
      </c>
      <c r="AS21" s="139">
        <v>0</v>
      </c>
      <c r="AT21" s="139">
        <f t="shared" si="14"/>
        <v>65011</v>
      </c>
      <c r="AU21" s="139">
        <v>18</v>
      </c>
      <c r="AV21" s="139">
        <v>64993</v>
      </c>
      <c r="AW21" s="139">
        <v>0</v>
      </c>
      <c r="AX21" s="139">
        <v>0</v>
      </c>
      <c r="AY21" s="139">
        <f t="shared" si="15"/>
        <v>43190</v>
      </c>
      <c r="AZ21" s="139">
        <v>1050</v>
      </c>
      <c r="BA21" s="139">
        <v>32258</v>
      </c>
      <c r="BB21" s="139">
        <v>9882</v>
      </c>
      <c r="BC21" s="139">
        <v>0</v>
      </c>
      <c r="BD21" s="140">
        <v>0</v>
      </c>
      <c r="BE21" s="139">
        <v>0</v>
      </c>
      <c r="BF21" s="139">
        <v>0</v>
      </c>
      <c r="BG21" s="139">
        <f t="shared" si="16"/>
        <v>133948</v>
      </c>
      <c r="BH21" s="139">
        <f t="shared" si="17"/>
        <v>0</v>
      </c>
      <c r="BI21" s="139">
        <f t="shared" si="17"/>
        <v>0</v>
      </c>
      <c r="BJ21" s="139">
        <f t="shared" si="17"/>
        <v>0</v>
      </c>
      <c r="BK21" s="139">
        <f t="shared" si="17"/>
        <v>0</v>
      </c>
      <c r="BL21" s="139">
        <f t="shared" si="17"/>
        <v>0</v>
      </c>
      <c r="BM21" s="139">
        <f t="shared" si="17"/>
        <v>0</v>
      </c>
      <c r="BN21" s="139">
        <f t="shared" si="17"/>
        <v>0</v>
      </c>
      <c r="BO21" s="140">
        <f t="shared" si="17"/>
        <v>0</v>
      </c>
      <c r="BP21" s="139">
        <f t="shared" si="17"/>
        <v>449381</v>
      </c>
      <c r="BQ21" s="139">
        <f t="shared" si="17"/>
        <v>120409</v>
      </c>
      <c r="BR21" s="139">
        <f t="shared" si="17"/>
        <v>85237</v>
      </c>
      <c r="BS21" s="139">
        <f t="shared" si="17"/>
        <v>0</v>
      </c>
      <c r="BT21" s="139">
        <f t="shared" si="17"/>
        <v>30147</v>
      </c>
      <c r="BU21" s="139">
        <f t="shared" si="17"/>
        <v>5025</v>
      </c>
      <c r="BV21" s="139">
        <f t="shared" si="17"/>
        <v>157895</v>
      </c>
      <c r="BW21" s="139">
        <f t="shared" si="17"/>
        <v>18</v>
      </c>
      <c r="BX21" s="139">
        <f t="shared" si="18"/>
        <v>157877</v>
      </c>
      <c r="BY21" s="139">
        <f t="shared" si="19"/>
        <v>0</v>
      </c>
      <c r="BZ21" s="139">
        <f t="shared" si="20"/>
        <v>10896</v>
      </c>
      <c r="CA21" s="139">
        <f t="shared" si="21"/>
        <v>160181</v>
      </c>
      <c r="CB21" s="139">
        <f t="shared" si="22"/>
        <v>38238</v>
      </c>
      <c r="CC21" s="139">
        <f t="shared" si="23"/>
        <v>111165</v>
      </c>
      <c r="CD21" s="139">
        <f t="shared" si="24"/>
        <v>10778</v>
      </c>
      <c r="CE21" s="139">
        <f t="shared" si="25"/>
        <v>0</v>
      </c>
      <c r="CF21" s="140">
        <f t="shared" si="26"/>
        <v>0</v>
      </c>
      <c r="CG21" s="139">
        <f t="shared" si="27"/>
        <v>0</v>
      </c>
      <c r="CH21" s="139">
        <f t="shared" si="28"/>
        <v>0</v>
      </c>
      <c r="CI21" s="139">
        <f t="shared" si="29"/>
        <v>449381</v>
      </c>
    </row>
    <row r="22" spans="1:87" s="123" customFormat="1" ht="12" customHeight="1">
      <c r="A22" s="124" t="s">
        <v>207</v>
      </c>
      <c r="B22" s="125" t="s">
        <v>237</v>
      </c>
      <c r="C22" s="124" t="s">
        <v>238</v>
      </c>
      <c r="D22" s="139">
        <f t="shared" si="3"/>
        <v>0</v>
      </c>
      <c r="E22" s="139">
        <f t="shared" si="4"/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40">
        <v>0</v>
      </c>
      <c r="L22" s="139">
        <f t="shared" si="5"/>
        <v>63539</v>
      </c>
      <c r="M22" s="139">
        <f t="shared" si="6"/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f t="shared" si="7"/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f t="shared" si="8"/>
        <v>63539</v>
      </c>
      <c r="X22" s="139">
        <v>31618</v>
      </c>
      <c r="Y22" s="139">
        <v>0</v>
      </c>
      <c r="Z22" s="139">
        <v>15820</v>
      </c>
      <c r="AA22" s="139">
        <v>16101</v>
      </c>
      <c r="AB22" s="140">
        <v>51328</v>
      </c>
      <c r="AC22" s="139">
        <v>0</v>
      </c>
      <c r="AD22" s="139">
        <v>14558</v>
      </c>
      <c r="AE22" s="139">
        <f t="shared" si="9"/>
        <v>78097</v>
      </c>
      <c r="AF22" s="139">
        <f t="shared" si="10"/>
        <v>0</v>
      </c>
      <c r="AG22" s="139">
        <f t="shared" si="11"/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40">
        <v>0</v>
      </c>
      <c r="AN22" s="139">
        <f t="shared" si="12"/>
        <v>16</v>
      </c>
      <c r="AO22" s="139">
        <f t="shared" si="13"/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f t="shared" si="14"/>
        <v>0</v>
      </c>
      <c r="AU22" s="139">
        <v>0</v>
      </c>
      <c r="AV22" s="139">
        <v>0</v>
      </c>
      <c r="AW22" s="139">
        <v>0</v>
      </c>
      <c r="AX22" s="139">
        <v>0</v>
      </c>
      <c r="AY22" s="139">
        <f t="shared" si="15"/>
        <v>16</v>
      </c>
      <c r="AZ22" s="139">
        <v>0</v>
      </c>
      <c r="BA22" s="139">
        <v>0</v>
      </c>
      <c r="BB22" s="139">
        <v>16</v>
      </c>
      <c r="BC22" s="139">
        <v>0</v>
      </c>
      <c r="BD22" s="140">
        <v>0</v>
      </c>
      <c r="BE22" s="139">
        <v>0</v>
      </c>
      <c r="BF22" s="139">
        <v>0</v>
      </c>
      <c r="BG22" s="139">
        <f t="shared" si="16"/>
        <v>16</v>
      </c>
      <c r="BH22" s="139">
        <f t="shared" si="17"/>
        <v>0</v>
      </c>
      <c r="BI22" s="139">
        <f t="shared" si="17"/>
        <v>0</v>
      </c>
      <c r="BJ22" s="139">
        <f t="shared" si="17"/>
        <v>0</v>
      </c>
      <c r="BK22" s="139">
        <f t="shared" si="17"/>
        <v>0</v>
      </c>
      <c r="BL22" s="139">
        <f t="shared" si="17"/>
        <v>0</v>
      </c>
      <c r="BM22" s="139">
        <f t="shared" si="17"/>
        <v>0</v>
      </c>
      <c r="BN22" s="139">
        <f t="shared" si="17"/>
        <v>0</v>
      </c>
      <c r="BO22" s="140">
        <f t="shared" si="17"/>
        <v>0</v>
      </c>
      <c r="BP22" s="139">
        <f t="shared" si="17"/>
        <v>63555</v>
      </c>
      <c r="BQ22" s="139">
        <f t="shared" si="17"/>
        <v>0</v>
      </c>
      <c r="BR22" s="139">
        <f t="shared" si="17"/>
        <v>0</v>
      </c>
      <c r="BS22" s="139">
        <f t="shared" si="17"/>
        <v>0</v>
      </c>
      <c r="BT22" s="139">
        <f t="shared" si="17"/>
        <v>0</v>
      </c>
      <c r="BU22" s="139">
        <f t="shared" si="17"/>
        <v>0</v>
      </c>
      <c r="BV22" s="139">
        <f t="shared" si="17"/>
        <v>0</v>
      </c>
      <c r="BW22" s="139">
        <f t="shared" si="17"/>
        <v>0</v>
      </c>
      <c r="BX22" s="139">
        <f t="shared" si="18"/>
        <v>0</v>
      </c>
      <c r="BY22" s="139">
        <f t="shared" si="19"/>
        <v>0</v>
      </c>
      <c r="BZ22" s="139">
        <f t="shared" si="20"/>
        <v>0</v>
      </c>
      <c r="CA22" s="139">
        <f t="shared" si="21"/>
        <v>63555</v>
      </c>
      <c r="CB22" s="139">
        <f t="shared" si="22"/>
        <v>31618</v>
      </c>
      <c r="CC22" s="139">
        <f t="shared" si="23"/>
        <v>0</v>
      </c>
      <c r="CD22" s="139">
        <f t="shared" si="24"/>
        <v>15836</v>
      </c>
      <c r="CE22" s="139">
        <f t="shared" si="25"/>
        <v>16101</v>
      </c>
      <c r="CF22" s="140">
        <f t="shared" si="26"/>
        <v>51328</v>
      </c>
      <c r="CG22" s="139">
        <f t="shared" si="27"/>
        <v>0</v>
      </c>
      <c r="CH22" s="139">
        <f t="shared" si="28"/>
        <v>14558</v>
      </c>
      <c r="CI22" s="139">
        <f t="shared" si="29"/>
        <v>78113</v>
      </c>
    </row>
    <row r="23" spans="1:87" s="123" customFormat="1" ht="12" customHeight="1">
      <c r="A23" s="124" t="s">
        <v>207</v>
      </c>
      <c r="B23" s="125" t="s">
        <v>239</v>
      </c>
      <c r="C23" s="124" t="s">
        <v>240</v>
      </c>
      <c r="D23" s="139">
        <f t="shared" si="3"/>
        <v>0</v>
      </c>
      <c r="E23" s="139">
        <f t="shared" si="4"/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0</v>
      </c>
      <c r="L23" s="139">
        <f t="shared" si="5"/>
        <v>26863</v>
      </c>
      <c r="M23" s="139">
        <f t="shared" si="6"/>
        <v>6102</v>
      </c>
      <c r="N23" s="139">
        <v>4373</v>
      </c>
      <c r="O23" s="139">
        <v>0</v>
      </c>
      <c r="P23" s="139">
        <v>1729</v>
      </c>
      <c r="Q23" s="139">
        <v>0</v>
      </c>
      <c r="R23" s="139">
        <f t="shared" si="7"/>
        <v>4746</v>
      </c>
      <c r="S23" s="139">
        <v>4746</v>
      </c>
      <c r="T23" s="139">
        <v>0</v>
      </c>
      <c r="U23" s="139">
        <v>0</v>
      </c>
      <c r="V23" s="139">
        <v>0</v>
      </c>
      <c r="W23" s="139">
        <f t="shared" si="8"/>
        <v>16015</v>
      </c>
      <c r="X23" s="139">
        <v>14027</v>
      </c>
      <c r="Y23" s="139">
        <v>907</v>
      </c>
      <c r="Z23" s="139">
        <v>1081</v>
      </c>
      <c r="AA23" s="139">
        <v>0</v>
      </c>
      <c r="AB23" s="140">
        <v>11843</v>
      </c>
      <c r="AC23" s="139">
        <v>0</v>
      </c>
      <c r="AD23" s="139">
        <v>0</v>
      </c>
      <c r="AE23" s="139">
        <f t="shared" si="9"/>
        <v>26863</v>
      </c>
      <c r="AF23" s="139">
        <f t="shared" si="10"/>
        <v>0</v>
      </c>
      <c r="AG23" s="139">
        <f t="shared" si="11"/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40">
        <v>0</v>
      </c>
      <c r="AN23" s="139">
        <f t="shared" si="12"/>
        <v>20524</v>
      </c>
      <c r="AO23" s="139">
        <f t="shared" si="13"/>
        <v>4373</v>
      </c>
      <c r="AP23" s="139">
        <v>4373</v>
      </c>
      <c r="AQ23" s="139">
        <v>0</v>
      </c>
      <c r="AR23" s="139">
        <v>0</v>
      </c>
      <c r="AS23" s="139">
        <v>0</v>
      </c>
      <c r="AT23" s="139">
        <f t="shared" si="14"/>
        <v>7073</v>
      </c>
      <c r="AU23" s="139">
        <v>1687</v>
      </c>
      <c r="AV23" s="139">
        <v>0</v>
      </c>
      <c r="AW23" s="139">
        <v>5386</v>
      </c>
      <c r="AX23" s="139">
        <v>0</v>
      </c>
      <c r="AY23" s="139">
        <f t="shared" si="15"/>
        <v>9078</v>
      </c>
      <c r="AZ23" s="139">
        <v>0</v>
      </c>
      <c r="BA23" s="139">
        <v>0</v>
      </c>
      <c r="BB23" s="139">
        <v>9078</v>
      </c>
      <c r="BC23" s="139">
        <v>0</v>
      </c>
      <c r="BD23" s="140">
        <v>9461</v>
      </c>
      <c r="BE23" s="139">
        <v>0</v>
      </c>
      <c r="BF23" s="139">
        <v>0</v>
      </c>
      <c r="BG23" s="139">
        <f t="shared" si="16"/>
        <v>20524</v>
      </c>
      <c r="BH23" s="139">
        <f t="shared" si="17"/>
        <v>0</v>
      </c>
      <c r="BI23" s="139">
        <f t="shared" si="17"/>
        <v>0</v>
      </c>
      <c r="BJ23" s="139">
        <f t="shared" si="17"/>
        <v>0</v>
      </c>
      <c r="BK23" s="139">
        <f t="shared" si="17"/>
        <v>0</v>
      </c>
      <c r="BL23" s="139">
        <f t="shared" si="17"/>
        <v>0</v>
      </c>
      <c r="BM23" s="139">
        <f t="shared" si="17"/>
        <v>0</v>
      </c>
      <c r="BN23" s="139">
        <f t="shared" si="17"/>
        <v>0</v>
      </c>
      <c r="BO23" s="140">
        <f t="shared" si="17"/>
        <v>0</v>
      </c>
      <c r="BP23" s="139">
        <f t="shared" si="17"/>
        <v>47387</v>
      </c>
      <c r="BQ23" s="139">
        <f t="shared" si="17"/>
        <v>10475</v>
      </c>
      <c r="BR23" s="139">
        <f t="shared" si="17"/>
        <v>8746</v>
      </c>
      <c r="BS23" s="139">
        <f t="shared" si="17"/>
        <v>0</v>
      </c>
      <c r="BT23" s="139">
        <f t="shared" si="17"/>
        <v>1729</v>
      </c>
      <c r="BU23" s="139">
        <f t="shared" si="17"/>
        <v>0</v>
      </c>
      <c r="BV23" s="139">
        <f t="shared" si="17"/>
        <v>11819</v>
      </c>
      <c r="BW23" s="139">
        <f>SUM(S23,AU23)</f>
        <v>6433</v>
      </c>
      <c r="BX23" s="139">
        <f t="shared" si="18"/>
        <v>0</v>
      </c>
      <c r="BY23" s="139">
        <f t="shared" si="19"/>
        <v>5386</v>
      </c>
      <c r="BZ23" s="139">
        <f t="shared" si="20"/>
        <v>0</v>
      </c>
      <c r="CA23" s="139">
        <f t="shared" si="21"/>
        <v>25093</v>
      </c>
      <c r="CB23" s="139">
        <f t="shared" si="22"/>
        <v>14027</v>
      </c>
      <c r="CC23" s="139">
        <f t="shared" si="23"/>
        <v>907</v>
      </c>
      <c r="CD23" s="139">
        <f t="shared" si="24"/>
        <v>10159</v>
      </c>
      <c r="CE23" s="139">
        <f t="shared" si="25"/>
        <v>0</v>
      </c>
      <c r="CF23" s="140">
        <f t="shared" si="26"/>
        <v>21304</v>
      </c>
      <c r="CG23" s="139">
        <f t="shared" si="27"/>
        <v>0</v>
      </c>
      <c r="CH23" s="139">
        <f t="shared" si="28"/>
        <v>0</v>
      </c>
      <c r="CI23" s="139">
        <f t="shared" si="29"/>
        <v>47387</v>
      </c>
    </row>
    <row r="24" spans="1:87" s="123" customFormat="1" ht="12" customHeight="1">
      <c r="A24" s="124" t="s">
        <v>207</v>
      </c>
      <c r="B24" s="125" t="s">
        <v>241</v>
      </c>
      <c r="C24" s="124" t="s">
        <v>242</v>
      </c>
      <c r="D24" s="139">
        <f t="shared" si="3"/>
        <v>0</v>
      </c>
      <c r="E24" s="139">
        <f t="shared" si="4"/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40">
        <v>0</v>
      </c>
      <c r="L24" s="139">
        <f t="shared" si="5"/>
        <v>0</v>
      </c>
      <c r="M24" s="139">
        <f t="shared" si="6"/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f t="shared" si="7"/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f t="shared" si="8"/>
        <v>0</v>
      </c>
      <c r="X24" s="139">
        <v>0</v>
      </c>
      <c r="Y24" s="139">
        <v>0</v>
      </c>
      <c r="Z24" s="139">
        <v>0</v>
      </c>
      <c r="AA24" s="139">
        <v>0</v>
      </c>
      <c r="AB24" s="140">
        <v>100911</v>
      </c>
      <c r="AC24" s="139">
        <v>0</v>
      </c>
      <c r="AD24" s="139">
        <v>0</v>
      </c>
      <c r="AE24" s="139">
        <f t="shared" si="9"/>
        <v>0</v>
      </c>
      <c r="AF24" s="139">
        <f t="shared" si="10"/>
        <v>0</v>
      </c>
      <c r="AG24" s="139">
        <f t="shared" si="11"/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40">
        <v>0</v>
      </c>
      <c r="AN24" s="139">
        <f t="shared" si="12"/>
        <v>0</v>
      </c>
      <c r="AO24" s="139">
        <f t="shared" si="13"/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f t="shared" si="14"/>
        <v>0</v>
      </c>
      <c r="AU24" s="139">
        <v>0</v>
      </c>
      <c r="AV24" s="139">
        <v>0</v>
      </c>
      <c r="AW24" s="139">
        <v>0</v>
      </c>
      <c r="AX24" s="139">
        <v>0</v>
      </c>
      <c r="AY24" s="139">
        <f t="shared" si="15"/>
        <v>0</v>
      </c>
      <c r="AZ24" s="139">
        <v>0</v>
      </c>
      <c r="BA24" s="139">
        <v>0</v>
      </c>
      <c r="BB24" s="139">
        <v>0</v>
      </c>
      <c r="BC24" s="139">
        <v>0</v>
      </c>
      <c r="BD24" s="140">
        <v>26044</v>
      </c>
      <c r="BE24" s="139">
        <v>0</v>
      </c>
      <c r="BF24" s="139">
        <v>0</v>
      </c>
      <c r="BG24" s="139">
        <f t="shared" si="16"/>
        <v>0</v>
      </c>
      <c r="BH24" s="139">
        <f aca="true" t="shared" si="30" ref="BH24:BH34">SUM(D24,AF24)</f>
        <v>0</v>
      </c>
      <c r="BI24" s="139">
        <f aca="true" t="shared" si="31" ref="BI24:BI34">SUM(E24,AG24)</f>
        <v>0</v>
      </c>
      <c r="BJ24" s="139">
        <f aca="true" t="shared" si="32" ref="BJ24:BJ34">SUM(F24,AH24)</f>
        <v>0</v>
      </c>
      <c r="BK24" s="139">
        <f aca="true" t="shared" si="33" ref="BK24:BK34">SUM(G24,AI24)</f>
        <v>0</v>
      </c>
      <c r="BL24" s="139">
        <f aca="true" t="shared" si="34" ref="BL24:BL34">SUM(H24,AJ24)</f>
        <v>0</v>
      </c>
      <c r="BM24" s="139">
        <f aca="true" t="shared" si="35" ref="BM24:BM34">SUM(I24,AK24)</f>
        <v>0</v>
      </c>
      <c r="BN24" s="139">
        <f aca="true" t="shared" si="36" ref="BN24:BN34">SUM(J24,AL24)</f>
        <v>0</v>
      </c>
      <c r="BO24" s="140">
        <f>SUM(K24,AM24)</f>
        <v>0</v>
      </c>
      <c r="BP24" s="139">
        <f aca="true" t="shared" si="37" ref="BP24:BP34">SUM(L24,AN24)</f>
        <v>0</v>
      </c>
      <c r="BQ24" s="139">
        <f aca="true" t="shared" si="38" ref="BQ24:BQ34">SUM(M24,AO24)</f>
        <v>0</v>
      </c>
      <c r="BR24" s="139">
        <f aca="true" t="shared" si="39" ref="BR24:BR34">SUM(N24,AP24)</f>
        <v>0</v>
      </c>
      <c r="BS24" s="139">
        <f aca="true" t="shared" si="40" ref="BS24:BS34">SUM(O24,AQ24)</f>
        <v>0</v>
      </c>
      <c r="BT24" s="139">
        <f aca="true" t="shared" si="41" ref="BT24:BT34">SUM(P24,AR24)</f>
        <v>0</v>
      </c>
      <c r="BU24" s="139">
        <f aca="true" t="shared" si="42" ref="BU24:BU34">SUM(Q24,AS24)</f>
        <v>0</v>
      </c>
      <c r="BV24" s="139">
        <f aca="true" t="shared" si="43" ref="BV24:BV34">SUM(R24,AT24)</f>
        <v>0</v>
      </c>
      <c r="BW24" s="139">
        <f>SUM(S24,AU24)</f>
        <v>0</v>
      </c>
      <c r="BX24" s="139">
        <f t="shared" si="18"/>
        <v>0</v>
      </c>
      <c r="BY24" s="139">
        <f t="shared" si="19"/>
        <v>0</v>
      </c>
      <c r="BZ24" s="139">
        <f t="shared" si="20"/>
        <v>0</v>
      </c>
      <c r="CA24" s="139">
        <f t="shared" si="21"/>
        <v>0</v>
      </c>
      <c r="CB24" s="139">
        <f t="shared" si="22"/>
        <v>0</v>
      </c>
      <c r="CC24" s="139">
        <f t="shared" si="23"/>
        <v>0</v>
      </c>
      <c r="CD24" s="139">
        <f t="shared" si="24"/>
        <v>0</v>
      </c>
      <c r="CE24" s="139">
        <f t="shared" si="25"/>
        <v>0</v>
      </c>
      <c r="CF24" s="140">
        <f t="shared" si="26"/>
        <v>126955</v>
      </c>
      <c r="CG24" s="139">
        <f t="shared" si="27"/>
        <v>0</v>
      </c>
      <c r="CH24" s="139">
        <f t="shared" si="28"/>
        <v>0</v>
      </c>
      <c r="CI24" s="139">
        <f t="shared" si="29"/>
        <v>0</v>
      </c>
    </row>
    <row r="25" spans="1:87" s="123" customFormat="1" ht="12" customHeight="1">
      <c r="A25" s="124" t="s">
        <v>207</v>
      </c>
      <c r="B25" s="125" t="s">
        <v>243</v>
      </c>
      <c r="C25" s="124" t="s">
        <v>244</v>
      </c>
      <c r="D25" s="139">
        <f t="shared" si="3"/>
        <v>0</v>
      </c>
      <c r="E25" s="139">
        <f t="shared" si="4"/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40">
        <v>0</v>
      </c>
      <c r="L25" s="139">
        <f t="shared" si="5"/>
        <v>0</v>
      </c>
      <c r="M25" s="139">
        <f t="shared" si="6"/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f t="shared" si="7"/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f t="shared" si="8"/>
        <v>0</v>
      </c>
      <c r="X25" s="139">
        <v>0</v>
      </c>
      <c r="Y25" s="139">
        <v>0</v>
      </c>
      <c r="Z25" s="139">
        <v>0</v>
      </c>
      <c r="AA25" s="139">
        <v>0</v>
      </c>
      <c r="AB25" s="140">
        <v>98709</v>
      </c>
      <c r="AC25" s="139">
        <v>0</v>
      </c>
      <c r="AD25" s="139">
        <v>0</v>
      </c>
      <c r="AE25" s="139">
        <f t="shared" si="9"/>
        <v>0</v>
      </c>
      <c r="AF25" s="139">
        <f t="shared" si="10"/>
        <v>0</v>
      </c>
      <c r="AG25" s="139">
        <f t="shared" si="11"/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40">
        <v>0</v>
      </c>
      <c r="AN25" s="139">
        <f t="shared" si="12"/>
        <v>0</v>
      </c>
      <c r="AO25" s="139">
        <f t="shared" si="13"/>
        <v>0</v>
      </c>
      <c r="AP25" s="139">
        <v>0</v>
      </c>
      <c r="AQ25" s="139">
        <v>0</v>
      </c>
      <c r="AR25" s="139">
        <v>0</v>
      </c>
      <c r="AS25" s="139">
        <v>0</v>
      </c>
      <c r="AT25" s="139">
        <f t="shared" si="14"/>
        <v>0</v>
      </c>
      <c r="AU25" s="139">
        <v>0</v>
      </c>
      <c r="AV25" s="139">
        <v>0</v>
      </c>
      <c r="AW25" s="139">
        <v>0</v>
      </c>
      <c r="AX25" s="139">
        <v>0</v>
      </c>
      <c r="AY25" s="139">
        <f t="shared" si="15"/>
        <v>0</v>
      </c>
      <c r="AZ25" s="139">
        <v>0</v>
      </c>
      <c r="BA25" s="139">
        <v>0</v>
      </c>
      <c r="BB25" s="139">
        <v>0</v>
      </c>
      <c r="BC25" s="139">
        <v>0</v>
      </c>
      <c r="BD25" s="140">
        <v>22346</v>
      </c>
      <c r="BE25" s="139">
        <v>0</v>
      </c>
      <c r="BF25" s="139">
        <v>0</v>
      </c>
      <c r="BG25" s="139">
        <f t="shared" si="16"/>
        <v>0</v>
      </c>
      <c r="BH25" s="139">
        <f t="shared" si="30"/>
        <v>0</v>
      </c>
      <c r="BI25" s="139">
        <f t="shared" si="31"/>
        <v>0</v>
      </c>
      <c r="BJ25" s="139">
        <f t="shared" si="32"/>
        <v>0</v>
      </c>
      <c r="BK25" s="139">
        <f t="shared" si="33"/>
        <v>0</v>
      </c>
      <c r="BL25" s="139">
        <f t="shared" si="34"/>
        <v>0</v>
      </c>
      <c r="BM25" s="139">
        <f t="shared" si="35"/>
        <v>0</v>
      </c>
      <c r="BN25" s="139">
        <f t="shared" si="36"/>
        <v>0</v>
      </c>
      <c r="BO25" s="140">
        <f>SUM(K25,AM25)</f>
        <v>0</v>
      </c>
      <c r="BP25" s="139">
        <f t="shared" si="37"/>
        <v>0</v>
      </c>
      <c r="BQ25" s="139">
        <f t="shared" si="38"/>
        <v>0</v>
      </c>
      <c r="BR25" s="139">
        <f t="shared" si="39"/>
        <v>0</v>
      </c>
      <c r="BS25" s="139">
        <f t="shared" si="40"/>
        <v>0</v>
      </c>
      <c r="BT25" s="139">
        <f t="shared" si="41"/>
        <v>0</v>
      </c>
      <c r="BU25" s="139">
        <f t="shared" si="42"/>
        <v>0</v>
      </c>
      <c r="BV25" s="139">
        <f t="shared" si="43"/>
        <v>0</v>
      </c>
      <c r="BW25" s="139">
        <f>SUM(S25,AU25)</f>
        <v>0</v>
      </c>
      <c r="BX25" s="139">
        <f t="shared" si="18"/>
        <v>0</v>
      </c>
      <c r="BY25" s="139">
        <f t="shared" si="19"/>
        <v>0</v>
      </c>
      <c r="BZ25" s="139">
        <f t="shared" si="20"/>
        <v>0</v>
      </c>
      <c r="CA25" s="139">
        <f t="shared" si="21"/>
        <v>0</v>
      </c>
      <c r="CB25" s="139">
        <f t="shared" si="22"/>
        <v>0</v>
      </c>
      <c r="CC25" s="139">
        <f t="shared" si="23"/>
        <v>0</v>
      </c>
      <c r="CD25" s="139">
        <f t="shared" si="24"/>
        <v>0</v>
      </c>
      <c r="CE25" s="139">
        <f t="shared" si="25"/>
        <v>0</v>
      </c>
      <c r="CF25" s="140">
        <f t="shared" si="26"/>
        <v>121055</v>
      </c>
      <c r="CG25" s="139">
        <f t="shared" si="27"/>
        <v>0</v>
      </c>
      <c r="CH25" s="139">
        <f t="shared" si="28"/>
        <v>0</v>
      </c>
      <c r="CI25" s="139">
        <f t="shared" si="29"/>
        <v>0</v>
      </c>
    </row>
    <row r="26" spans="1:87" s="123" customFormat="1" ht="12" customHeight="1">
      <c r="A26" s="124" t="s">
        <v>207</v>
      </c>
      <c r="B26" s="125" t="s">
        <v>245</v>
      </c>
      <c r="C26" s="124" t="s">
        <v>246</v>
      </c>
      <c r="D26" s="139">
        <f t="shared" si="3"/>
        <v>0</v>
      </c>
      <c r="E26" s="139">
        <f t="shared" si="4"/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40">
        <v>0</v>
      </c>
      <c r="L26" s="139">
        <f t="shared" si="5"/>
        <v>29659</v>
      </c>
      <c r="M26" s="139">
        <f t="shared" si="6"/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f t="shared" si="7"/>
        <v>3153</v>
      </c>
      <c r="S26" s="139">
        <v>1937</v>
      </c>
      <c r="T26" s="139">
        <v>1216</v>
      </c>
      <c r="U26" s="139">
        <v>0</v>
      </c>
      <c r="V26" s="139">
        <v>0</v>
      </c>
      <c r="W26" s="139">
        <f t="shared" si="8"/>
        <v>26506</v>
      </c>
      <c r="X26" s="139">
        <v>11792</v>
      </c>
      <c r="Y26" s="139">
        <v>2905</v>
      </c>
      <c r="Z26" s="139">
        <v>11771</v>
      </c>
      <c r="AA26" s="139">
        <v>38</v>
      </c>
      <c r="AB26" s="140">
        <v>0</v>
      </c>
      <c r="AC26" s="139">
        <v>0</v>
      </c>
      <c r="AD26" s="139">
        <v>3079</v>
      </c>
      <c r="AE26" s="139">
        <f t="shared" si="9"/>
        <v>32738</v>
      </c>
      <c r="AF26" s="139">
        <f t="shared" si="10"/>
        <v>0</v>
      </c>
      <c r="AG26" s="139">
        <f t="shared" si="11"/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40">
        <v>0</v>
      </c>
      <c r="AN26" s="139">
        <f t="shared" si="12"/>
        <v>1295</v>
      </c>
      <c r="AO26" s="139">
        <f t="shared" si="13"/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f t="shared" si="14"/>
        <v>0</v>
      </c>
      <c r="AU26" s="139">
        <v>0</v>
      </c>
      <c r="AV26" s="139">
        <v>0</v>
      </c>
      <c r="AW26" s="139">
        <v>0</v>
      </c>
      <c r="AX26" s="139">
        <v>0</v>
      </c>
      <c r="AY26" s="139">
        <f t="shared" si="15"/>
        <v>1295</v>
      </c>
      <c r="AZ26" s="139">
        <v>0</v>
      </c>
      <c r="BA26" s="139">
        <v>0</v>
      </c>
      <c r="BB26" s="139">
        <v>1295</v>
      </c>
      <c r="BC26" s="139">
        <v>0</v>
      </c>
      <c r="BD26" s="140">
        <v>0</v>
      </c>
      <c r="BE26" s="139">
        <v>0</v>
      </c>
      <c r="BF26" s="139">
        <v>0</v>
      </c>
      <c r="BG26" s="139">
        <f t="shared" si="16"/>
        <v>1295</v>
      </c>
      <c r="BH26" s="139">
        <f t="shared" si="30"/>
        <v>0</v>
      </c>
      <c r="BI26" s="139">
        <f t="shared" si="31"/>
        <v>0</v>
      </c>
      <c r="BJ26" s="139">
        <f t="shared" si="32"/>
        <v>0</v>
      </c>
      <c r="BK26" s="139">
        <f t="shared" si="33"/>
        <v>0</v>
      </c>
      <c r="BL26" s="139">
        <f t="shared" si="34"/>
        <v>0</v>
      </c>
      <c r="BM26" s="139">
        <f t="shared" si="35"/>
        <v>0</v>
      </c>
      <c r="BN26" s="139">
        <f t="shared" si="36"/>
        <v>0</v>
      </c>
      <c r="BO26" s="140">
        <f>SUM(K26,AM26)</f>
        <v>0</v>
      </c>
      <c r="BP26" s="139">
        <f t="shared" si="37"/>
        <v>30954</v>
      </c>
      <c r="BQ26" s="139">
        <f t="shared" si="38"/>
        <v>0</v>
      </c>
      <c r="BR26" s="139">
        <f t="shared" si="39"/>
        <v>0</v>
      </c>
      <c r="BS26" s="139">
        <f t="shared" si="40"/>
        <v>0</v>
      </c>
      <c r="BT26" s="139">
        <f t="shared" si="41"/>
        <v>0</v>
      </c>
      <c r="BU26" s="139">
        <f t="shared" si="42"/>
        <v>0</v>
      </c>
      <c r="BV26" s="139">
        <f t="shared" si="43"/>
        <v>3153</v>
      </c>
      <c r="BW26" s="139">
        <f>SUM(S26,AU26)</f>
        <v>1937</v>
      </c>
      <c r="BX26" s="139">
        <f t="shared" si="18"/>
        <v>1216</v>
      </c>
      <c r="BY26" s="139">
        <f t="shared" si="19"/>
        <v>0</v>
      </c>
      <c r="BZ26" s="139">
        <f t="shared" si="20"/>
        <v>0</v>
      </c>
      <c r="CA26" s="139">
        <f t="shared" si="21"/>
        <v>27801</v>
      </c>
      <c r="CB26" s="139">
        <f t="shared" si="22"/>
        <v>11792</v>
      </c>
      <c r="CC26" s="139">
        <f t="shared" si="23"/>
        <v>2905</v>
      </c>
      <c r="CD26" s="139">
        <f t="shared" si="24"/>
        <v>13066</v>
      </c>
      <c r="CE26" s="139">
        <f t="shared" si="25"/>
        <v>38</v>
      </c>
      <c r="CF26" s="140">
        <f t="shared" si="26"/>
        <v>0</v>
      </c>
      <c r="CG26" s="139">
        <f t="shared" si="27"/>
        <v>0</v>
      </c>
      <c r="CH26" s="139">
        <f t="shared" si="28"/>
        <v>3079</v>
      </c>
      <c r="CI26" s="139">
        <f t="shared" si="29"/>
        <v>34033</v>
      </c>
    </row>
    <row r="27" spans="1:87" s="123" customFormat="1" ht="12" customHeight="1">
      <c r="A27" s="124" t="s">
        <v>207</v>
      </c>
      <c r="B27" s="125" t="s">
        <v>247</v>
      </c>
      <c r="C27" s="124" t="s">
        <v>248</v>
      </c>
      <c r="D27" s="139">
        <f t="shared" si="3"/>
        <v>0</v>
      </c>
      <c r="E27" s="139">
        <f t="shared" si="4"/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9">
        <f t="shared" si="5"/>
        <v>0</v>
      </c>
      <c r="M27" s="139">
        <f t="shared" si="6"/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f t="shared" si="7"/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f t="shared" si="8"/>
        <v>0</v>
      </c>
      <c r="X27" s="139">
        <v>0</v>
      </c>
      <c r="Y27" s="139">
        <v>0</v>
      </c>
      <c r="Z27" s="139">
        <v>0</v>
      </c>
      <c r="AA27" s="139">
        <v>0</v>
      </c>
      <c r="AB27" s="140">
        <v>0</v>
      </c>
      <c r="AC27" s="139">
        <v>0</v>
      </c>
      <c r="AD27" s="139">
        <v>0</v>
      </c>
      <c r="AE27" s="139">
        <f t="shared" si="9"/>
        <v>0</v>
      </c>
      <c r="AF27" s="139">
        <f t="shared" si="10"/>
        <v>0</v>
      </c>
      <c r="AG27" s="139">
        <f t="shared" si="11"/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40">
        <v>0</v>
      </c>
      <c r="AN27" s="139">
        <f t="shared" si="12"/>
        <v>506762</v>
      </c>
      <c r="AO27" s="139">
        <f t="shared" si="13"/>
        <v>56719</v>
      </c>
      <c r="AP27" s="139">
        <v>56719</v>
      </c>
      <c r="AQ27" s="139">
        <v>0</v>
      </c>
      <c r="AR27" s="139">
        <v>0</v>
      </c>
      <c r="AS27" s="139">
        <v>0</v>
      </c>
      <c r="AT27" s="139">
        <f t="shared" si="14"/>
        <v>365867</v>
      </c>
      <c r="AU27" s="139">
        <v>0</v>
      </c>
      <c r="AV27" s="139">
        <v>365867</v>
      </c>
      <c r="AW27" s="139">
        <v>0</v>
      </c>
      <c r="AX27" s="139">
        <v>0</v>
      </c>
      <c r="AY27" s="139">
        <f t="shared" si="15"/>
        <v>84176</v>
      </c>
      <c r="AZ27" s="139">
        <v>53278</v>
      </c>
      <c r="BA27" s="139">
        <v>21180</v>
      </c>
      <c r="BB27" s="139">
        <v>9239</v>
      </c>
      <c r="BC27" s="139">
        <v>479</v>
      </c>
      <c r="BD27" s="140">
        <v>0</v>
      </c>
      <c r="BE27" s="139">
        <v>0</v>
      </c>
      <c r="BF27" s="139">
        <v>38107</v>
      </c>
      <c r="BG27" s="139">
        <f t="shared" si="16"/>
        <v>544869</v>
      </c>
      <c r="BH27" s="139">
        <f t="shared" si="30"/>
        <v>0</v>
      </c>
      <c r="BI27" s="139">
        <f t="shared" si="31"/>
        <v>0</v>
      </c>
      <c r="BJ27" s="139">
        <f t="shared" si="32"/>
        <v>0</v>
      </c>
      <c r="BK27" s="139">
        <f t="shared" si="33"/>
        <v>0</v>
      </c>
      <c r="BL27" s="139">
        <f t="shared" si="34"/>
        <v>0</v>
      </c>
      <c r="BM27" s="139">
        <f t="shared" si="35"/>
        <v>0</v>
      </c>
      <c r="BN27" s="139">
        <f t="shared" si="36"/>
        <v>0</v>
      </c>
      <c r="BO27" s="140">
        <v>0</v>
      </c>
      <c r="BP27" s="139">
        <f t="shared" si="37"/>
        <v>506762</v>
      </c>
      <c r="BQ27" s="139">
        <f t="shared" si="38"/>
        <v>56719</v>
      </c>
      <c r="BR27" s="139">
        <f t="shared" si="39"/>
        <v>56719</v>
      </c>
      <c r="BS27" s="139">
        <f t="shared" si="40"/>
        <v>0</v>
      </c>
      <c r="BT27" s="139">
        <f t="shared" si="41"/>
        <v>0</v>
      </c>
      <c r="BU27" s="139">
        <f t="shared" si="42"/>
        <v>0</v>
      </c>
      <c r="BV27" s="139">
        <f t="shared" si="43"/>
        <v>365867</v>
      </c>
      <c r="BW27" s="139">
        <f aca="true" t="shared" si="44" ref="BW27:BW34">SUM(S27,AU27)</f>
        <v>0</v>
      </c>
      <c r="BX27" s="139">
        <f t="shared" si="18"/>
        <v>365867</v>
      </c>
      <c r="BY27" s="139">
        <f t="shared" si="19"/>
        <v>0</v>
      </c>
      <c r="BZ27" s="139">
        <f t="shared" si="20"/>
        <v>0</v>
      </c>
      <c r="CA27" s="139">
        <f t="shared" si="21"/>
        <v>84176</v>
      </c>
      <c r="CB27" s="139">
        <f t="shared" si="22"/>
        <v>53278</v>
      </c>
      <c r="CC27" s="139">
        <f t="shared" si="23"/>
        <v>21180</v>
      </c>
      <c r="CD27" s="139">
        <f t="shared" si="24"/>
        <v>9239</v>
      </c>
      <c r="CE27" s="139">
        <f t="shared" si="25"/>
        <v>479</v>
      </c>
      <c r="CF27" s="140">
        <v>0</v>
      </c>
      <c r="CG27" s="139">
        <f t="shared" si="27"/>
        <v>0</v>
      </c>
      <c r="CH27" s="139">
        <f t="shared" si="28"/>
        <v>38107</v>
      </c>
      <c r="CI27" s="139">
        <f t="shared" si="29"/>
        <v>544869</v>
      </c>
    </row>
    <row r="28" spans="1:87" s="123" customFormat="1" ht="12" customHeight="1">
      <c r="A28" s="124" t="s">
        <v>207</v>
      </c>
      <c r="B28" s="125" t="s">
        <v>249</v>
      </c>
      <c r="C28" s="124" t="s">
        <v>250</v>
      </c>
      <c r="D28" s="139">
        <f t="shared" si="3"/>
        <v>0</v>
      </c>
      <c r="E28" s="139">
        <f t="shared" si="4"/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9">
        <f t="shared" si="5"/>
        <v>0</v>
      </c>
      <c r="M28" s="139">
        <f t="shared" si="6"/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f t="shared" si="7"/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f t="shared" si="8"/>
        <v>0</v>
      </c>
      <c r="X28" s="139">
        <v>0</v>
      </c>
      <c r="Y28" s="139">
        <v>0</v>
      </c>
      <c r="Z28" s="139">
        <v>0</v>
      </c>
      <c r="AA28" s="139">
        <v>0</v>
      </c>
      <c r="AB28" s="140">
        <v>0</v>
      </c>
      <c r="AC28" s="139">
        <v>0</v>
      </c>
      <c r="AD28" s="139">
        <v>0</v>
      </c>
      <c r="AE28" s="139">
        <f t="shared" si="9"/>
        <v>0</v>
      </c>
      <c r="AF28" s="139">
        <f t="shared" si="10"/>
        <v>0</v>
      </c>
      <c r="AG28" s="139">
        <f t="shared" si="11"/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40">
        <v>0</v>
      </c>
      <c r="AN28" s="139">
        <f t="shared" si="12"/>
        <v>152528</v>
      </c>
      <c r="AO28" s="139">
        <f t="shared" si="13"/>
        <v>26333</v>
      </c>
      <c r="AP28" s="139">
        <v>26333</v>
      </c>
      <c r="AQ28" s="139">
        <v>0</v>
      </c>
      <c r="AR28" s="139">
        <v>0</v>
      </c>
      <c r="AS28" s="139">
        <v>0</v>
      </c>
      <c r="AT28" s="139">
        <f t="shared" si="14"/>
        <v>100854</v>
      </c>
      <c r="AU28" s="139">
        <v>30531</v>
      </c>
      <c r="AV28" s="139">
        <v>70323</v>
      </c>
      <c r="AW28" s="139">
        <v>0</v>
      </c>
      <c r="AX28" s="139">
        <v>0</v>
      </c>
      <c r="AY28" s="139">
        <f t="shared" si="15"/>
        <v>25341</v>
      </c>
      <c r="AZ28" s="139">
        <v>0</v>
      </c>
      <c r="BA28" s="139">
        <v>0</v>
      </c>
      <c r="BB28" s="139">
        <v>866</v>
      </c>
      <c r="BC28" s="139">
        <v>24475</v>
      </c>
      <c r="BD28" s="140">
        <v>0</v>
      </c>
      <c r="BE28" s="139">
        <v>0</v>
      </c>
      <c r="BF28" s="139">
        <v>17721</v>
      </c>
      <c r="BG28" s="139">
        <f t="shared" si="16"/>
        <v>170249</v>
      </c>
      <c r="BH28" s="139">
        <f t="shared" si="30"/>
        <v>0</v>
      </c>
      <c r="BI28" s="139">
        <f t="shared" si="31"/>
        <v>0</v>
      </c>
      <c r="BJ28" s="139">
        <f t="shared" si="32"/>
        <v>0</v>
      </c>
      <c r="BK28" s="139">
        <f t="shared" si="33"/>
        <v>0</v>
      </c>
      <c r="BL28" s="139">
        <f t="shared" si="34"/>
        <v>0</v>
      </c>
      <c r="BM28" s="139">
        <f t="shared" si="35"/>
        <v>0</v>
      </c>
      <c r="BN28" s="139">
        <f t="shared" si="36"/>
        <v>0</v>
      </c>
      <c r="BO28" s="140">
        <v>0</v>
      </c>
      <c r="BP28" s="139">
        <f t="shared" si="37"/>
        <v>152528</v>
      </c>
      <c r="BQ28" s="139">
        <f t="shared" si="38"/>
        <v>26333</v>
      </c>
      <c r="BR28" s="139">
        <f t="shared" si="39"/>
        <v>26333</v>
      </c>
      <c r="BS28" s="139">
        <f t="shared" si="40"/>
        <v>0</v>
      </c>
      <c r="BT28" s="139">
        <f t="shared" si="41"/>
        <v>0</v>
      </c>
      <c r="BU28" s="139">
        <f t="shared" si="42"/>
        <v>0</v>
      </c>
      <c r="BV28" s="139">
        <f t="shared" si="43"/>
        <v>100854</v>
      </c>
      <c r="BW28" s="139">
        <f t="shared" si="44"/>
        <v>30531</v>
      </c>
      <c r="BX28" s="139">
        <f t="shared" si="18"/>
        <v>70323</v>
      </c>
      <c r="BY28" s="139">
        <f t="shared" si="19"/>
        <v>0</v>
      </c>
      <c r="BZ28" s="139">
        <f t="shared" si="20"/>
        <v>0</v>
      </c>
      <c r="CA28" s="139">
        <f t="shared" si="21"/>
        <v>25341</v>
      </c>
      <c r="CB28" s="139">
        <f t="shared" si="22"/>
        <v>0</v>
      </c>
      <c r="CC28" s="139">
        <f t="shared" si="23"/>
        <v>0</v>
      </c>
      <c r="CD28" s="139">
        <f t="shared" si="24"/>
        <v>866</v>
      </c>
      <c r="CE28" s="139">
        <f t="shared" si="25"/>
        <v>24475</v>
      </c>
      <c r="CF28" s="140">
        <v>0</v>
      </c>
      <c r="CG28" s="139">
        <f t="shared" si="27"/>
        <v>0</v>
      </c>
      <c r="CH28" s="139">
        <f t="shared" si="28"/>
        <v>17721</v>
      </c>
      <c r="CI28" s="139">
        <f t="shared" si="29"/>
        <v>170249</v>
      </c>
    </row>
    <row r="29" spans="1:87" s="123" customFormat="1" ht="12" customHeight="1">
      <c r="A29" s="124" t="s">
        <v>207</v>
      </c>
      <c r="B29" s="125" t="s">
        <v>251</v>
      </c>
      <c r="C29" s="124" t="s">
        <v>252</v>
      </c>
      <c r="D29" s="139">
        <f t="shared" si="3"/>
        <v>144480</v>
      </c>
      <c r="E29" s="139">
        <f t="shared" si="4"/>
        <v>144480</v>
      </c>
      <c r="F29" s="139">
        <v>0</v>
      </c>
      <c r="G29" s="139">
        <v>144480</v>
      </c>
      <c r="H29" s="139">
        <v>0</v>
      </c>
      <c r="I29" s="139">
        <v>0</v>
      </c>
      <c r="J29" s="139">
        <v>0</v>
      </c>
      <c r="K29" s="140">
        <v>0</v>
      </c>
      <c r="L29" s="139">
        <f t="shared" si="5"/>
        <v>274357</v>
      </c>
      <c r="M29" s="139">
        <f t="shared" si="6"/>
        <v>86744</v>
      </c>
      <c r="N29" s="139">
        <v>15771</v>
      </c>
      <c r="O29" s="139">
        <v>0</v>
      </c>
      <c r="P29" s="139">
        <v>70973</v>
      </c>
      <c r="Q29" s="139">
        <v>0</v>
      </c>
      <c r="R29" s="139">
        <f t="shared" si="7"/>
        <v>80666</v>
      </c>
      <c r="S29" s="139">
        <v>0</v>
      </c>
      <c r="T29" s="139">
        <v>80666</v>
      </c>
      <c r="U29" s="139">
        <v>0</v>
      </c>
      <c r="V29" s="139">
        <v>0</v>
      </c>
      <c r="W29" s="139">
        <f t="shared" si="8"/>
        <v>106947</v>
      </c>
      <c r="X29" s="139">
        <v>0</v>
      </c>
      <c r="Y29" s="139">
        <v>106947</v>
      </c>
      <c r="Z29" s="139">
        <v>0</v>
      </c>
      <c r="AA29" s="139">
        <v>0</v>
      </c>
      <c r="AB29" s="140">
        <v>0</v>
      </c>
      <c r="AC29" s="139">
        <v>0</v>
      </c>
      <c r="AD29" s="139">
        <v>31083</v>
      </c>
      <c r="AE29" s="139">
        <f t="shared" si="9"/>
        <v>449920</v>
      </c>
      <c r="AF29" s="139">
        <f t="shared" si="10"/>
        <v>36635</v>
      </c>
      <c r="AG29" s="139">
        <f t="shared" si="11"/>
        <v>36635</v>
      </c>
      <c r="AH29" s="139">
        <v>0</v>
      </c>
      <c r="AI29" s="139">
        <v>35805</v>
      </c>
      <c r="AJ29" s="139">
        <v>0</v>
      </c>
      <c r="AK29" s="139">
        <v>830</v>
      </c>
      <c r="AL29" s="139">
        <v>0</v>
      </c>
      <c r="AM29" s="140">
        <v>0</v>
      </c>
      <c r="AN29" s="139">
        <f t="shared" si="12"/>
        <v>128852</v>
      </c>
      <c r="AO29" s="139">
        <f t="shared" si="13"/>
        <v>13168</v>
      </c>
      <c r="AP29" s="139">
        <v>6584</v>
      </c>
      <c r="AQ29" s="139">
        <v>0</v>
      </c>
      <c r="AR29" s="139">
        <v>6584</v>
      </c>
      <c r="AS29" s="139">
        <v>0</v>
      </c>
      <c r="AT29" s="139">
        <f t="shared" si="14"/>
        <v>57200</v>
      </c>
      <c r="AU29" s="139">
        <v>0</v>
      </c>
      <c r="AV29" s="139">
        <v>57200</v>
      </c>
      <c r="AW29" s="139">
        <v>0</v>
      </c>
      <c r="AX29" s="139">
        <v>0</v>
      </c>
      <c r="AY29" s="139">
        <f t="shared" si="15"/>
        <v>58484</v>
      </c>
      <c r="AZ29" s="139">
        <v>0</v>
      </c>
      <c r="BA29" s="139">
        <v>58484</v>
      </c>
      <c r="BB29" s="139">
        <v>0</v>
      </c>
      <c r="BC29" s="139">
        <v>0</v>
      </c>
      <c r="BD29" s="140">
        <v>0</v>
      </c>
      <c r="BE29" s="139">
        <v>0</v>
      </c>
      <c r="BF29" s="139">
        <v>7039</v>
      </c>
      <c r="BG29" s="139">
        <f t="shared" si="16"/>
        <v>172526</v>
      </c>
      <c r="BH29" s="139">
        <f t="shared" si="30"/>
        <v>181115</v>
      </c>
      <c r="BI29" s="139">
        <f t="shared" si="31"/>
        <v>181115</v>
      </c>
      <c r="BJ29" s="139">
        <f t="shared" si="32"/>
        <v>0</v>
      </c>
      <c r="BK29" s="139">
        <f t="shared" si="33"/>
        <v>180285</v>
      </c>
      <c r="BL29" s="139">
        <f t="shared" si="34"/>
        <v>0</v>
      </c>
      <c r="BM29" s="139">
        <f t="shared" si="35"/>
        <v>830</v>
      </c>
      <c r="BN29" s="139">
        <f t="shared" si="36"/>
        <v>0</v>
      </c>
      <c r="BO29" s="140">
        <v>0</v>
      </c>
      <c r="BP29" s="139">
        <f t="shared" si="37"/>
        <v>403209</v>
      </c>
      <c r="BQ29" s="139">
        <f t="shared" si="38"/>
        <v>99912</v>
      </c>
      <c r="BR29" s="139">
        <f t="shared" si="39"/>
        <v>22355</v>
      </c>
      <c r="BS29" s="139">
        <f t="shared" si="40"/>
        <v>0</v>
      </c>
      <c r="BT29" s="139">
        <f t="shared" si="41"/>
        <v>77557</v>
      </c>
      <c r="BU29" s="139">
        <f t="shared" si="42"/>
        <v>0</v>
      </c>
      <c r="BV29" s="139">
        <f t="shared" si="43"/>
        <v>137866</v>
      </c>
      <c r="BW29" s="139">
        <f t="shared" si="44"/>
        <v>0</v>
      </c>
      <c r="BX29" s="139">
        <f t="shared" si="18"/>
        <v>137866</v>
      </c>
      <c r="BY29" s="139">
        <f t="shared" si="19"/>
        <v>0</v>
      </c>
      <c r="BZ29" s="139">
        <f t="shared" si="20"/>
        <v>0</v>
      </c>
      <c r="CA29" s="139">
        <f t="shared" si="21"/>
        <v>165431</v>
      </c>
      <c r="CB29" s="139">
        <f t="shared" si="22"/>
        <v>0</v>
      </c>
      <c r="CC29" s="139">
        <f t="shared" si="23"/>
        <v>165431</v>
      </c>
      <c r="CD29" s="139">
        <f t="shared" si="24"/>
        <v>0</v>
      </c>
      <c r="CE29" s="139">
        <f t="shared" si="25"/>
        <v>0</v>
      </c>
      <c r="CF29" s="140">
        <v>0</v>
      </c>
      <c r="CG29" s="139">
        <f t="shared" si="27"/>
        <v>0</v>
      </c>
      <c r="CH29" s="139">
        <f t="shared" si="28"/>
        <v>38122</v>
      </c>
      <c r="CI29" s="139">
        <f t="shared" si="29"/>
        <v>622446</v>
      </c>
    </row>
    <row r="30" spans="1:87" s="123" customFormat="1" ht="12" customHeight="1">
      <c r="A30" s="124" t="s">
        <v>207</v>
      </c>
      <c r="B30" s="125" t="s">
        <v>253</v>
      </c>
      <c r="C30" s="124" t="s">
        <v>254</v>
      </c>
      <c r="D30" s="139">
        <f t="shared" si="3"/>
        <v>0</v>
      </c>
      <c r="E30" s="139">
        <f t="shared" si="4"/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40">
        <v>0</v>
      </c>
      <c r="L30" s="139">
        <f t="shared" si="5"/>
        <v>131266</v>
      </c>
      <c r="M30" s="139">
        <f t="shared" si="6"/>
        <v>38708</v>
      </c>
      <c r="N30" s="139">
        <v>17699</v>
      </c>
      <c r="O30" s="139">
        <v>0</v>
      </c>
      <c r="P30" s="139">
        <v>21009</v>
      </c>
      <c r="Q30" s="139">
        <v>0</v>
      </c>
      <c r="R30" s="139">
        <f t="shared" si="7"/>
        <v>17820</v>
      </c>
      <c r="S30" s="139">
        <v>9980</v>
      </c>
      <c r="T30" s="139">
        <v>7840</v>
      </c>
      <c r="U30" s="139">
        <v>0</v>
      </c>
      <c r="V30" s="139">
        <v>0</v>
      </c>
      <c r="W30" s="139">
        <f t="shared" si="8"/>
        <v>74738</v>
      </c>
      <c r="X30" s="139">
        <v>67769</v>
      </c>
      <c r="Y30" s="139">
        <v>2191</v>
      </c>
      <c r="Z30" s="139">
        <v>0</v>
      </c>
      <c r="AA30" s="139">
        <v>4778</v>
      </c>
      <c r="AB30" s="140">
        <v>0</v>
      </c>
      <c r="AC30" s="139">
        <v>0</v>
      </c>
      <c r="AD30" s="139">
        <v>11417</v>
      </c>
      <c r="AE30" s="139">
        <f t="shared" si="9"/>
        <v>142683</v>
      </c>
      <c r="AF30" s="139">
        <f t="shared" si="10"/>
        <v>0</v>
      </c>
      <c r="AG30" s="139">
        <f t="shared" si="11"/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40">
        <v>0</v>
      </c>
      <c r="AN30" s="139">
        <f t="shared" si="12"/>
        <v>0</v>
      </c>
      <c r="AO30" s="139">
        <f t="shared" si="13"/>
        <v>0</v>
      </c>
      <c r="AP30" s="139">
        <v>0</v>
      </c>
      <c r="AQ30" s="139">
        <v>0</v>
      </c>
      <c r="AR30" s="139">
        <v>0</v>
      </c>
      <c r="AS30" s="139">
        <v>0</v>
      </c>
      <c r="AT30" s="139">
        <f t="shared" si="14"/>
        <v>0</v>
      </c>
      <c r="AU30" s="139">
        <v>0</v>
      </c>
      <c r="AV30" s="139">
        <v>0</v>
      </c>
      <c r="AW30" s="139">
        <v>0</v>
      </c>
      <c r="AX30" s="139">
        <v>0</v>
      </c>
      <c r="AY30" s="139">
        <f t="shared" si="15"/>
        <v>0</v>
      </c>
      <c r="AZ30" s="139">
        <v>0</v>
      </c>
      <c r="BA30" s="139">
        <v>0</v>
      </c>
      <c r="BB30" s="139">
        <v>0</v>
      </c>
      <c r="BC30" s="139">
        <v>0</v>
      </c>
      <c r="BD30" s="140">
        <v>0</v>
      </c>
      <c r="BE30" s="139">
        <v>0</v>
      </c>
      <c r="BF30" s="139">
        <v>0</v>
      </c>
      <c r="BG30" s="139">
        <f t="shared" si="16"/>
        <v>0</v>
      </c>
      <c r="BH30" s="139">
        <f t="shared" si="30"/>
        <v>0</v>
      </c>
      <c r="BI30" s="139">
        <f t="shared" si="31"/>
        <v>0</v>
      </c>
      <c r="BJ30" s="139">
        <f t="shared" si="32"/>
        <v>0</v>
      </c>
      <c r="BK30" s="139">
        <f t="shared" si="33"/>
        <v>0</v>
      </c>
      <c r="BL30" s="139">
        <f t="shared" si="34"/>
        <v>0</v>
      </c>
      <c r="BM30" s="139">
        <f t="shared" si="35"/>
        <v>0</v>
      </c>
      <c r="BN30" s="139">
        <f t="shared" si="36"/>
        <v>0</v>
      </c>
      <c r="BO30" s="140">
        <v>0</v>
      </c>
      <c r="BP30" s="139">
        <f t="shared" si="37"/>
        <v>131266</v>
      </c>
      <c r="BQ30" s="139">
        <f t="shared" si="38"/>
        <v>38708</v>
      </c>
      <c r="BR30" s="139">
        <f t="shared" si="39"/>
        <v>17699</v>
      </c>
      <c r="BS30" s="139">
        <f t="shared" si="40"/>
        <v>0</v>
      </c>
      <c r="BT30" s="139">
        <f t="shared" si="41"/>
        <v>21009</v>
      </c>
      <c r="BU30" s="139">
        <f t="shared" si="42"/>
        <v>0</v>
      </c>
      <c r="BV30" s="139">
        <f t="shared" si="43"/>
        <v>17820</v>
      </c>
      <c r="BW30" s="139">
        <f t="shared" si="44"/>
        <v>9980</v>
      </c>
      <c r="BX30" s="139">
        <f t="shared" si="18"/>
        <v>7840</v>
      </c>
      <c r="BY30" s="139">
        <f t="shared" si="19"/>
        <v>0</v>
      </c>
      <c r="BZ30" s="139">
        <f t="shared" si="20"/>
        <v>0</v>
      </c>
      <c r="CA30" s="139">
        <f t="shared" si="21"/>
        <v>74738</v>
      </c>
      <c r="CB30" s="139">
        <f t="shared" si="22"/>
        <v>67769</v>
      </c>
      <c r="CC30" s="139">
        <f t="shared" si="23"/>
        <v>2191</v>
      </c>
      <c r="CD30" s="139">
        <f t="shared" si="24"/>
        <v>0</v>
      </c>
      <c r="CE30" s="139">
        <f t="shared" si="25"/>
        <v>4778</v>
      </c>
      <c r="CF30" s="140">
        <v>0</v>
      </c>
      <c r="CG30" s="139">
        <f t="shared" si="27"/>
        <v>0</v>
      </c>
      <c r="CH30" s="139">
        <f t="shared" si="28"/>
        <v>11417</v>
      </c>
      <c r="CI30" s="139">
        <f t="shared" si="29"/>
        <v>142683</v>
      </c>
    </row>
    <row r="31" spans="1:87" s="123" customFormat="1" ht="12" customHeight="1">
      <c r="A31" s="124" t="s">
        <v>207</v>
      </c>
      <c r="B31" s="125" t="s">
        <v>255</v>
      </c>
      <c r="C31" s="124" t="s">
        <v>256</v>
      </c>
      <c r="D31" s="139">
        <f t="shared" si="3"/>
        <v>0</v>
      </c>
      <c r="E31" s="139">
        <f t="shared" si="4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40">
        <v>0</v>
      </c>
      <c r="L31" s="139">
        <f t="shared" si="5"/>
        <v>1216228</v>
      </c>
      <c r="M31" s="139">
        <f t="shared" si="6"/>
        <v>275061</v>
      </c>
      <c r="N31" s="139">
        <v>275061</v>
      </c>
      <c r="O31" s="139">
        <v>0</v>
      </c>
      <c r="P31" s="139">
        <v>0</v>
      </c>
      <c r="Q31" s="139">
        <v>0</v>
      </c>
      <c r="R31" s="139">
        <f t="shared" si="7"/>
        <v>654700</v>
      </c>
      <c r="S31" s="139">
        <v>0</v>
      </c>
      <c r="T31" s="139">
        <v>654700</v>
      </c>
      <c r="U31" s="139">
        <v>0</v>
      </c>
      <c r="V31" s="139">
        <v>0</v>
      </c>
      <c r="W31" s="139">
        <f t="shared" si="8"/>
        <v>286467</v>
      </c>
      <c r="X31" s="139">
        <v>0</v>
      </c>
      <c r="Y31" s="139">
        <v>286467</v>
      </c>
      <c r="Z31" s="139">
        <v>0</v>
      </c>
      <c r="AA31" s="139">
        <v>0</v>
      </c>
      <c r="AB31" s="140">
        <v>0</v>
      </c>
      <c r="AC31" s="139">
        <v>0</v>
      </c>
      <c r="AD31" s="139">
        <v>367353</v>
      </c>
      <c r="AE31" s="139">
        <f t="shared" si="9"/>
        <v>1583581</v>
      </c>
      <c r="AF31" s="139">
        <f t="shared" si="10"/>
        <v>0</v>
      </c>
      <c r="AG31" s="139">
        <f t="shared" si="11"/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40">
        <v>0</v>
      </c>
      <c r="AN31" s="139">
        <f t="shared" si="12"/>
        <v>0</v>
      </c>
      <c r="AO31" s="139">
        <f t="shared" si="13"/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f t="shared" si="14"/>
        <v>0</v>
      </c>
      <c r="AU31" s="139">
        <v>0</v>
      </c>
      <c r="AV31" s="139">
        <v>0</v>
      </c>
      <c r="AW31" s="139">
        <v>0</v>
      </c>
      <c r="AX31" s="139">
        <v>0</v>
      </c>
      <c r="AY31" s="139">
        <f t="shared" si="15"/>
        <v>0</v>
      </c>
      <c r="AZ31" s="139">
        <v>0</v>
      </c>
      <c r="BA31" s="139">
        <v>0</v>
      </c>
      <c r="BB31" s="139">
        <v>0</v>
      </c>
      <c r="BC31" s="139">
        <v>0</v>
      </c>
      <c r="BD31" s="140">
        <v>0</v>
      </c>
      <c r="BE31" s="139">
        <v>0</v>
      </c>
      <c r="BF31" s="139">
        <v>0</v>
      </c>
      <c r="BG31" s="139">
        <f t="shared" si="16"/>
        <v>0</v>
      </c>
      <c r="BH31" s="139">
        <f t="shared" si="30"/>
        <v>0</v>
      </c>
      <c r="BI31" s="139">
        <f t="shared" si="31"/>
        <v>0</v>
      </c>
      <c r="BJ31" s="139">
        <f t="shared" si="32"/>
        <v>0</v>
      </c>
      <c r="BK31" s="139">
        <f t="shared" si="33"/>
        <v>0</v>
      </c>
      <c r="BL31" s="139">
        <f t="shared" si="34"/>
        <v>0</v>
      </c>
      <c r="BM31" s="139">
        <f t="shared" si="35"/>
        <v>0</v>
      </c>
      <c r="BN31" s="139">
        <f t="shared" si="36"/>
        <v>0</v>
      </c>
      <c r="BO31" s="140">
        <v>0</v>
      </c>
      <c r="BP31" s="139">
        <f t="shared" si="37"/>
        <v>1216228</v>
      </c>
      <c r="BQ31" s="139">
        <f t="shared" si="38"/>
        <v>275061</v>
      </c>
      <c r="BR31" s="139">
        <f t="shared" si="39"/>
        <v>275061</v>
      </c>
      <c r="BS31" s="139">
        <f t="shared" si="40"/>
        <v>0</v>
      </c>
      <c r="BT31" s="139">
        <f t="shared" si="41"/>
        <v>0</v>
      </c>
      <c r="BU31" s="139">
        <f t="shared" si="42"/>
        <v>0</v>
      </c>
      <c r="BV31" s="139">
        <f t="shared" si="43"/>
        <v>654700</v>
      </c>
      <c r="BW31" s="139">
        <f t="shared" si="44"/>
        <v>0</v>
      </c>
      <c r="BX31" s="139">
        <f t="shared" si="18"/>
        <v>654700</v>
      </c>
      <c r="BY31" s="139">
        <f t="shared" si="19"/>
        <v>0</v>
      </c>
      <c r="BZ31" s="139">
        <f t="shared" si="20"/>
        <v>0</v>
      </c>
      <c r="CA31" s="139">
        <f t="shared" si="21"/>
        <v>286467</v>
      </c>
      <c r="CB31" s="139">
        <f t="shared" si="22"/>
        <v>0</v>
      </c>
      <c r="CC31" s="139">
        <f t="shared" si="23"/>
        <v>286467</v>
      </c>
      <c r="CD31" s="139">
        <f t="shared" si="24"/>
        <v>0</v>
      </c>
      <c r="CE31" s="139">
        <f t="shared" si="25"/>
        <v>0</v>
      </c>
      <c r="CF31" s="140">
        <v>0</v>
      </c>
      <c r="CG31" s="139">
        <f t="shared" si="27"/>
        <v>0</v>
      </c>
      <c r="CH31" s="139">
        <f t="shared" si="28"/>
        <v>367353</v>
      </c>
      <c r="CI31" s="139">
        <f t="shared" si="29"/>
        <v>1583581</v>
      </c>
    </row>
    <row r="32" spans="1:87" s="123" customFormat="1" ht="12" customHeight="1">
      <c r="A32" s="124" t="s">
        <v>207</v>
      </c>
      <c r="B32" s="125" t="s">
        <v>257</v>
      </c>
      <c r="C32" s="124" t="s">
        <v>258</v>
      </c>
      <c r="D32" s="139">
        <f t="shared" si="3"/>
        <v>0</v>
      </c>
      <c r="E32" s="139">
        <f t="shared" si="4"/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40">
        <v>0</v>
      </c>
      <c r="L32" s="139">
        <f t="shared" si="5"/>
        <v>404044</v>
      </c>
      <c r="M32" s="139">
        <f t="shared" si="6"/>
        <v>55960</v>
      </c>
      <c r="N32" s="139">
        <v>15338</v>
      </c>
      <c r="O32" s="139">
        <v>0</v>
      </c>
      <c r="P32" s="139">
        <v>40622</v>
      </c>
      <c r="Q32" s="139">
        <v>0</v>
      </c>
      <c r="R32" s="139">
        <f t="shared" si="7"/>
        <v>61702</v>
      </c>
      <c r="S32" s="139">
        <v>0</v>
      </c>
      <c r="T32" s="139">
        <v>61702</v>
      </c>
      <c r="U32" s="139">
        <v>0</v>
      </c>
      <c r="V32" s="139">
        <v>0</v>
      </c>
      <c r="W32" s="139">
        <f t="shared" si="8"/>
        <v>286382</v>
      </c>
      <c r="X32" s="139">
        <v>0</v>
      </c>
      <c r="Y32" s="139">
        <v>286382</v>
      </c>
      <c r="Z32" s="139">
        <v>0</v>
      </c>
      <c r="AA32" s="139">
        <v>0</v>
      </c>
      <c r="AB32" s="140">
        <v>0</v>
      </c>
      <c r="AC32" s="139">
        <v>0</v>
      </c>
      <c r="AD32" s="139">
        <v>0</v>
      </c>
      <c r="AE32" s="139">
        <f t="shared" si="9"/>
        <v>404044</v>
      </c>
      <c r="AF32" s="139">
        <f t="shared" si="10"/>
        <v>0</v>
      </c>
      <c r="AG32" s="139">
        <f t="shared" si="11"/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40">
        <v>0</v>
      </c>
      <c r="AN32" s="139">
        <f t="shared" si="12"/>
        <v>0</v>
      </c>
      <c r="AO32" s="139">
        <f t="shared" si="13"/>
        <v>0</v>
      </c>
      <c r="AP32" s="139">
        <v>0</v>
      </c>
      <c r="AQ32" s="139">
        <v>0</v>
      </c>
      <c r="AR32" s="139">
        <v>0</v>
      </c>
      <c r="AS32" s="139">
        <v>0</v>
      </c>
      <c r="AT32" s="139">
        <f t="shared" si="14"/>
        <v>0</v>
      </c>
      <c r="AU32" s="139">
        <v>0</v>
      </c>
      <c r="AV32" s="139">
        <v>0</v>
      </c>
      <c r="AW32" s="139">
        <v>0</v>
      </c>
      <c r="AX32" s="139">
        <v>0</v>
      </c>
      <c r="AY32" s="139">
        <f t="shared" si="15"/>
        <v>0</v>
      </c>
      <c r="AZ32" s="139">
        <v>0</v>
      </c>
      <c r="BA32" s="139">
        <v>0</v>
      </c>
      <c r="BB32" s="139">
        <v>0</v>
      </c>
      <c r="BC32" s="139">
        <v>0</v>
      </c>
      <c r="BD32" s="140">
        <v>0</v>
      </c>
      <c r="BE32" s="139">
        <v>0</v>
      </c>
      <c r="BF32" s="139">
        <v>0</v>
      </c>
      <c r="BG32" s="139">
        <f t="shared" si="16"/>
        <v>0</v>
      </c>
      <c r="BH32" s="139">
        <f t="shared" si="30"/>
        <v>0</v>
      </c>
      <c r="BI32" s="139">
        <f t="shared" si="31"/>
        <v>0</v>
      </c>
      <c r="BJ32" s="139">
        <f t="shared" si="32"/>
        <v>0</v>
      </c>
      <c r="BK32" s="139">
        <f t="shared" si="33"/>
        <v>0</v>
      </c>
      <c r="BL32" s="139">
        <f t="shared" si="34"/>
        <v>0</v>
      </c>
      <c r="BM32" s="139">
        <f t="shared" si="35"/>
        <v>0</v>
      </c>
      <c r="BN32" s="139">
        <f t="shared" si="36"/>
        <v>0</v>
      </c>
      <c r="BO32" s="140">
        <v>0</v>
      </c>
      <c r="BP32" s="139">
        <f t="shared" si="37"/>
        <v>404044</v>
      </c>
      <c r="BQ32" s="139">
        <f t="shared" si="38"/>
        <v>55960</v>
      </c>
      <c r="BR32" s="139">
        <f t="shared" si="39"/>
        <v>15338</v>
      </c>
      <c r="BS32" s="139">
        <f t="shared" si="40"/>
        <v>0</v>
      </c>
      <c r="BT32" s="139">
        <f t="shared" si="41"/>
        <v>40622</v>
      </c>
      <c r="BU32" s="139">
        <f t="shared" si="42"/>
        <v>0</v>
      </c>
      <c r="BV32" s="139">
        <f t="shared" si="43"/>
        <v>61702</v>
      </c>
      <c r="BW32" s="139">
        <f t="shared" si="44"/>
        <v>0</v>
      </c>
      <c r="BX32" s="139">
        <f t="shared" si="18"/>
        <v>61702</v>
      </c>
      <c r="BY32" s="139">
        <f t="shared" si="19"/>
        <v>0</v>
      </c>
      <c r="BZ32" s="139">
        <f t="shared" si="20"/>
        <v>0</v>
      </c>
      <c r="CA32" s="139">
        <f t="shared" si="21"/>
        <v>286382</v>
      </c>
      <c r="CB32" s="139">
        <f t="shared" si="22"/>
        <v>0</v>
      </c>
      <c r="CC32" s="139">
        <f t="shared" si="23"/>
        <v>286382</v>
      </c>
      <c r="CD32" s="139">
        <f t="shared" si="24"/>
        <v>0</v>
      </c>
      <c r="CE32" s="139">
        <f t="shared" si="25"/>
        <v>0</v>
      </c>
      <c r="CF32" s="140">
        <v>0</v>
      </c>
      <c r="CG32" s="139">
        <f t="shared" si="27"/>
        <v>0</v>
      </c>
      <c r="CH32" s="139">
        <f t="shared" si="28"/>
        <v>0</v>
      </c>
      <c r="CI32" s="139">
        <f t="shared" si="29"/>
        <v>404044</v>
      </c>
    </row>
    <row r="33" spans="1:87" s="123" customFormat="1" ht="12" customHeight="1">
      <c r="A33" s="124" t="s">
        <v>207</v>
      </c>
      <c r="B33" s="125" t="s">
        <v>259</v>
      </c>
      <c r="C33" s="124" t="s">
        <v>260</v>
      </c>
      <c r="D33" s="139">
        <f t="shared" si="3"/>
        <v>22707</v>
      </c>
      <c r="E33" s="139">
        <f t="shared" si="4"/>
        <v>22707</v>
      </c>
      <c r="F33" s="139">
        <v>0</v>
      </c>
      <c r="G33" s="139">
        <v>0</v>
      </c>
      <c r="H33" s="139">
        <v>22707</v>
      </c>
      <c r="I33" s="139">
        <v>0</v>
      </c>
      <c r="J33" s="139">
        <v>0</v>
      </c>
      <c r="K33" s="140">
        <v>0</v>
      </c>
      <c r="L33" s="139">
        <f t="shared" si="5"/>
        <v>343309</v>
      </c>
      <c r="M33" s="139">
        <f t="shared" si="6"/>
        <v>53369</v>
      </c>
      <c r="N33" s="139">
        <v>53369</v>
      </c>
      <c r="O33" s="139">
        <v>0</v>
      </c>
      <c r="P33" s="139">
        <v>0</v>
      </c>
      <c r="Q33" s="139">
        <v>0</v>
      </c>
      <c r="R33" s="139">
        <f t="shared" si="7"/>
        <v>107287</v>
      </c>
      <c r="S33" s="139">
        <v>0</v>
      </c>
      <c r="T33" s="139">
        <v>46154</v>
      </c>
      <c r="U33" s="139">
        <v>61133</v>
      </c>
      <c r="V33" s="139">
        <v>0</v>
      </c>
      <c r="W33" s="139">
        <f t="shared" si="8"/>
        <v>182653</v>
      </c>
      <c r="X33" s="139">
        <v>0</v>
      </c>
      <c r="Y33" s="139">
        <v>114998</v>
      </c>
      <c r="Z33" s="139">
        <v>67655</v>
      </c>
      <c r="AA33" s="139">
        <v>0</v>
      </c>
      <c r="AB33" s="140">
        <v>0</v>
      </c>
      <c r="AC33" s="139">
        <v>0</v>
      </c>
      <c r="AD33" s="139">
        <v>28347</v>
      </c>
      <c r="AE33" s="139">
        <f t="shared" si="9"/>
        <v>394363</v>
      </c>
      <c r="AF33" s="139">
        <f t="shared" si="10"/>
        <v>0</v>
      </c>
      <c r="AG33" s="139">
        <f t="shared" si="11"/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40">
        <v>0</v>
      </c>
      <c r="AN33" s="139">
        <f t="shared" si="12"/>
        <v>0</v>
      </c>
      <c r="AO33" s="139">
        <f t="shared" si="13"/>
        <v>0</v>
      </c>
      <c r="AP33" s="139">
        <v>0</v>
      </c>
      <c r="AQ33" s="139">
        <v>0</v>
      </c>
      <c r="AR33" s="139">
        <v>0</v>
      </c>
      <c r="AS33" s="139">
        <v>0</v>
      </c>
      <c r="AT33" s="139">
        <f t="shared" si="14"/>
        <v>0</v>
      </c>
      <c r="AU33" s="139">
        <v>0</v>
      </c>
      <c r="AV33" s="139">
        <v>0</v>
      </c>
      <c r="AW33" s="139">
        <v>0</v>
      </c>
      <c r="AX33" s="139">
        <v>0</v>
      </c>
      <c r="AY33" s="139">
        <f t="shared" si="15"/>
        <v>0</v>
      </c>
      <c r="AZ33" s="139">
        <v>0</v>
      </c>
      <c r="BA33" s="139">
        <v>0</v>
      </c>
      <c r="BB33" s="139">
        <v>0</v>
      </c>
      <c r="BC33" s="139">
        <v>0</v>
      </c>
      <c r="BD33" s="140">
        <v>0</v>
      </c>
      <c r="BE33" s="139">
        <v>0</v>
      </c>
      <c r="BF33" s="139">
        <v>0</v>
      </c>
      <c r="BG33" s="139">
        <f t="shared" si="16"/>
        <v>0</v>
      </c>
      <c r="BH33" s="139">
        <f t="shared" si="30"/>
        <v>22707</v>
      </c>
      <c r="BI33" s="139">
        <f t="shared" si="31"/>
        <v>22707</v>
      </c>
      <c r="BJ33" s="139">
        <f t="shared" si="32"/>
        <v>0</v>
      </c>
      <c r="BK33" s="139">
        <f t="shared" si="33"/>
        <v>0</v>
      </c>
      <c r="BL33" s="139">
        <f t="shared" si="34"/>
        <v>22707</v>
      </c>
      <c r="BM33" s="139">
        <f t="shared" si="35"/>
        <v>0</v>
      </c>
      <c r="BN33" s="139">
        <f t="shared" si="36"/>
        <v>0</v>
      </c>
      <c r="BO33" s="140">
        <v>0</v>
      </c>
      <c r="BP33" s="139">
        <f t="shared" si="37"/>
        <v>343309</v>
      </c>
      <c r="BQ33" s="139">
        <f t="shared" si="38"/>
        <v>53369</v>
      </c>
      <c r="BR33" s="139">
        <f t="shared" si="39"/>
        <v>53369</v>
      </c>
      <c r="BS33" s="139">
        <f t="shared" si="40"/>
        <v>0</v>
      </c>
      <c r="BT33" s="139">
        <f t="shared" si="41"/>
        <v>0</v>
      </c>
      <c r="BU33" s="139">
        <f t="shared" si="42"/>
        <v>0</v>
      </c>
      <c r="BV33" s="139">
        <f t="shared" si="43"/>
        <v>107287</v>
      </c>
      <c r="BW33" s="139">
        <f t="shared" si="44"/>
        <v>0</v>
      </c>
      <c r="BX33" s="139">
        <f t="shared" si="18"/>
        <v>46154</v>
      </c>
      <c r="BY33" s="139">
        <f t="shared" si="19"/>
        <v>61133</v>
      </c>
      <c r="BZ33" s="139">
        <f t="shared" si="20"/>
        <v>0</v>
      </c>
      <c r="CA33" s="139">
        <f t="shared" si="21"/>
        <v>182653</v>
      </c>
      <c r="CB33" s="139">
        <f t="shared" si="22"/>
        <v>0</v>
      </c>
      <c r="CC33" s="139">
        <f t="shared" si="23"/>
        <v>114998</v>
      </c>
      <c r="CD33" s="139">
        <f t="shared" si="24"/>
        <v>67655</v>
      </c>
      <c r="CE33" s="139">
        <f t="shared" si="25"/>
        <v>0</v>
      </c>
      <c r="CF33" s="140">
        <v>0</v>
      </c>
      <c r="CG33" s="139">
        <f t="shared" si="27"/>
        <v>0</v>
      </c>
      <c r="CH33" s="139">
        <f t="shared" si="28"/>
        <v>28347</v>
      </c>
      <c r="CI33" s="139">
        <f t="shared" si="29"/>
        <v>394363</v>
      </c>
    </row>
    <row r="34" spans="1:87" s="123" customFormat="1" ht="12" customHeight="1">
      <c r="A34" s="124" t="s">
        <v>207</v>
      </c>
      <c r="B34" s="125" t="s">
        <v>261</v>
      </c>
      <c r="C34" s="124" t="s">
        <v>262</v>
      </c>
      <c r="D34" s="139">
        <f t="shared" si="3"/>
        <v>265206</v>
      </c>
      <c r="E34" s="139">
        <f t="shared" si="4"/>
        <v>265206</v>
      </c>
      <c r="F34" s="139">
        <v>0</v>
      </c>
      <c r="G34" s="139">
        <v>265206</v>
      </c>
      <c r="H34" s="139">
        <v>0</v>
      </c>
      <c r="I34" s="139">
        <v>0</v>
      </c>
      <c r="J34" s="139">
        <v>0</v>
      </c>
      <c r="K34" s="140">
        <v>0</v>
      </c>
      <c r="L34" s="139">
        <f t="shared" si="5"/>
        <v>0</v>
      </c>
      <c r="M34" s="139">
        <f t="shared" si="6"/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f t="shared" si="7"/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f t="shared" si="8"/>
        <v>0</v>
      </c>
      <c r="X34" s="139">
        <v>0</v>
      </c>
      <c r="Y34" s="139">
        <v>0</v>
      </c>
      <c r="Z34" s="139">
        <v>0</v>
      </c>
      <c r="AA34" s="139">
        <v>0</v>
      </c>
      <c r="AB34" s="140">
        <v>0</v>
      </c>
      <c r="AC34" s="139">
        <v>0</v>
      </c>
      <c r="AD34" s="139">
        <v>222080</v>
      </c>
      <c r="AE34" s="139">
        <f t="shared" si="9"/>
        <v>487286</v>
      </c>
      <c r="AF34" s="139">
        <f t="shared" si="10"/>
        <v>0</v>
      </c>
      <c r="AG34" s="139">
        <f t="shared" si="11"/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40">
        <v>0</v>
      </c>
      <c r="AN34" s="139">
        <f t="shared" si="12"/>
        <v>0</v>
      </c>
      <c r="AO34" s="139">
        <f t="shared" si="13"/>
        <v>0</v>
      </c>
      <c r="AP34" s="139">
        <v>0</v>
      </c>
      <c r="AQ34" s="139">
        <v>0</v>
      </c>
      <c r="AR34" s="139">
        <v>0</v>
      </c>
      <c r="AS34" s="139">
        <v>0</v>
      </c>
      <c r="AT34" s="139">
        <f t="shared" si="14"/>
        <v>0</v>
      </c>
      <c r="AU34" s="139">
        <v>0</v>
      </c>
      <c r="AV34" s="139">
        <v>0</v>
      </c>
      <c r="AW34" s="139">
        <v>0</v>
      </c>
      <c r="AX34" s="139">
        <v>0</v>
      </c>
      <c r="AY34" s="139">
        <f t="shared" si="15"/>
        <v>0</v>
      </c>
      <c r="AZ34" s="139">
        <v>0</v>
      </c>
      <c r="BA34" s="139">
        <v>0</v>
      </c>
      <c r="BB34" s="139">
        <v>0</v>
      </c>
      <c r="BC34" s="139">
        <v>0</v>
      </c>
      <c r="BD34" s="140">
        <v>0</v>
      </c>
      <c r="BE34" s="139">
        <v>0</v>
      </c>
      <c r="BF34" s="139">
        <v>0</v>
      </c>
      <c r="BG34" s="139">
        <f t="shared" si="16"/>
        <v>0</v>
      </c>
      <c r="BH34" s="139">
        <f t="shared" si="30"/>
        <v>265206</v>
      </c>
      <c r="BI34" s="139">
        <f t="shared" si="31"/>
        <v>265206</v>
      </c>
      <c r="BJ34" s="139">
        <f t="shared" si="32"/>
        <v>0</v>
      </c>
      <c r="BK34" s="139">
        <f t="shared" si="33"/>
        <v>265206</v>
      </c>
      <c r="BL34" s="139">
        <f t="shared" si="34"/>
        <v>0</v>
      </c>
      <c r="BM34" s="139">
        <f t="shared" si="35"/>
        <v>0</v>
      </c>
      <c r="BN34" s="139">
        <f t="shared" si="36"/>
        <v>0</v>
      </c>
      <c r="BO34" s="140">
        <v>0</v>
      </c>
      <c r="BP34" s="139">
        <f t="shared" si="37"/>
        <v>0</v>
      </c>
      <c r="BQ34" s="139">
        <f t="shared" si="38"/>
        <v>0</v>
      </c>
      <c r="BR34" s="139">
        <f t="shared" si="39"/>
        <v>0</v>
      </c>
      <c r="BS34" s="139">
        <f t="shared" si="40"/>
        <v>0</v>
      </c>
      <c r="BT34" s="139">
        <f t="shared" si="41"/>
        <v>0</v>
      </c>
      <c r="BU34" s="139">
        <f t="shared" si="42"/>
        <v>0</v>
      </c>
      <c r="BV34" s="139">
        <f t="shared" si="43"/>
        <v>0</v>
      </c>
      <c r="BW34" s="139">
        <f t="shared" si="44"/>
        <v>0</v>
      </c>
      <c r="BX34" s="139">
        <f t="shared" si="18"/>
        <v>0</v>
      </c>
      <c r="BY34" s="139">
        <f t="shared" si="19"/>
        <v>0</v>
      </c>
      <c r="BZ34" s="139">
        <f t="shared" si="20"/>
        <v>0</v>
      </c>
      <c r="CA34" s="139">
        <f t="shared" si="21"/>
        <v>0</v>
      </c>
      <c r="CB34" s="139">
        <f t="shared" si="22"/>
        <v>0</v>
      </c>
      <c r="CC34" s="139">
        <f t="shared" si="23"/>
        <v>0</v>
      </c>
      <c r="CD34" s="139">
        <f t="shared" si="24"/>
        <v>0</v>
      </c>
      <c r="CE34" s="139">
        <f t="shared" si="25"/>
        <v>0</v>
      </c>
      <c r="CF34" s="140">
        <v>0</v>
      </c>
      <c r="CG34" s="139">
        <f t="shared" si="27"/>
        <v>0</v>
      </c>
      <c r="CH34" s="139">
        <f t="shared" si="28"/>
        <v>222080</v>
      </c>
      <c r="CI34" s="139">
        <f t="shared" si="29"/>
        <v>487286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9" width="13.8984375" style="138" customWidth="1"/>
    <col min="10" max="10" width="6.59765625" style="137" customWidth="1"/>
    <col min="11" max="11" width="35.59765625" style="136" customWidth="1"/>
    <col min="12" max="17" width="13.8984375" style="138" customWidth="1"/>
    <col min="18" max="18" width="6.59765625" style="137" customWidth="1"/>
    <col min="19" max="19" width="35.59765625" style="136" customWidth="1"/>
    <col min="20" max="25" width="13.8984375" style="138" customWidth="1"/>
    <col min="26" max="26" width="6.59765625" style="137" customWidth="1"/>
    <col min="27" max="27" width="35.59765625" style="136" customWidth="1"/>
    <col min="28" max="33" width="13.8984375" style="138" customWidth="1"/>
    <col min="34" max="34" width="6.59765625" style="137" customWidth="1"/>
    <col min="35" max="35" width="35.59765625" style="136" customWidth="1"/>
    <col min="36" max="41" width="13.8984375" style="138" customWidth="1"/>
    <col min="42" max="42" width="6.59765625" style="137" customWidth="1"/>
    <col min="43" max="43" width="35.59765625" style="136" customWidth="1"/>
    <col min="44" max="49" width="13.8984375" style="138" customWidth="1"/>
    <col min="50" max="50" width="6.59765625" style="137" customWidth="1"/>
    <col min="51" max="51" width="35.59765625" style="136" customWidth="1"/>
    <col min="52" max="52" width="14.09765625" style="138" customWidth="1"/>
    <col min="53" max="57" width="13.8984375" style="138" customWidth="1"/>
    <col min="58" max="16384" width="9" style="136" customWidth="1"/>
  </cols>
  <sheetData>
    <row r="1" spans="1:57" s="44" customFormat="1" ht="17.25">
      <c r="A1" s="114" t="s">
        <v>204</v>
      </c>
      <c r="B1" s="133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2" t="s">
        <v>149</v>
      </c>
      <c r="B2" s="155" t="s">
        <v>150</v>
      </c>
      <c r="C2" s="158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3"/>
      <c r="B3" s="156"/>
      <c r="C3" s="159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3"/>
      <c r="B4" s="156"/>
      <c r="C4" s="160"/>
      <c r="D4" s="99" t="s">
        <v>0</v>
      </c>
      <c r="E4" s="50"/>
      <c r="F4" s="98"/>
      <c r="G4" s="99" t="s">
        <v>153</v>
      </c>
      <c r="H4" s="50"/>
      <c r="I4" s="98"/>
      <c r="J4" s="152" t="s">
        <v>33</v>
      </c>
      <c r="K4" s="158" t="s">
        <v>154</v>
      </c>
      <c r="L4" s="99" t="s">
        <v>0</v>
      </c>
      <c r="M4" s="50"/>
      <c r="N4" s="98"/>
      <c r="O4" s="99" t="s">
        <v>153</v>
      </c>
      <c r="P4" s="50"/>
      <c r="Q4" s="98"/>
      <c r="R4" s="152" t="s">
        <v>33</v>
      </c>
      <c r="S4" s="158" t="s">
        <v>154</v>
      </c>
      <c r="T4" s="99" t="s">
        <v>0</v>
      </c>
      <c r="U4" s="50"/>
      <c r="V4" s="98"/>
      <c r="W4" s="99" t="s">
        <v>153</v>
      </c>
      <c r="X4" s="50"/>
      <c r="Y4" s="98"/>
      <c r="Z4" s="152" t="s">
        <v>33</v>
      </c>
      <c r="AA4" s="158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2" t="s">
        <v>33</v>
      </c>
      <c r="AI4" s="158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2" t="s">
        <v>33</v>
      </c>
      <c r="AQ4" s="158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2" t="s">
        <v>33</v>
      </c>
      <c r="AY4" s="158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3"/>
      <c r="B5" s="156"/>
      <c r="C5" s="160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3"/>
      <c r="K5" s="160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3"/>
      <c r="S5" s="160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3"/>
      <c r="AA5" s="160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3"/>
      <c r="AI5" s="160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3"/>
      <c r="AQ5" s="160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3"/>
      <c r="AY5" s="160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4"/>
      <c r="B6" s="157"/>
      <c r="C6" s="161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4"/>
      <c r="K6" s="161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4"/>
      <c r="S6" s="161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4"/>
      <c r="AA6" s="161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4"/>
      <c r="AI6" s="161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4"/>
      <c r="AQ6" s="161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4"/>
      <c r="AY6" s="161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263</v>
      </c>
      <c r="B7" s="121">
        <v>35000</v>
      </c>
      <c r="C7" s="120" t="s">
        <v>157</v>
      </c>
      <c r="D7" s="122">
        <f aca="true" t="shared" si="0" ref="D7:I7">SUM(D8:D26)</f>
        <v>319645</v>
      </c>
      <c r="E7" s="122">
        <f t="shared" si="0"/>
        <v>2280487</v>
      </c>
      <c r="F7" s="122">
        <f t="shared" si="0"/>
        <v>2600132</v>
      </c>
      <c r="G7" s="122">
        <f t="shared" si="0"/>
        <v>0</v>
      </c>
      <c r="H7" s="122">
        <f t="shared" si="0"/>
        <v>832966</v>
      </c>
      <c r="I7" s="122">
        <f t="shared" si="0"/>
        <v>832966</v>
      </c>
      <c r="J7" s="132">
        <f>COUNTIF(J8:J26,"&lt;&gt;")</f>
        <v>12</v>
      </c>
      <c r="K7" s="132">
        <f>COUNTIF(K8:K26,"&lt;&gt;")</f>
        <v>12</v>
      </c>
      <c r="L7" s="122">
        <f aca="true" t="shared" si="1" ref="L7:Q7">SUM(L8:L26)</f>
        <v>172612</v>
      </c>
      <c r="M7" s="122">
        <f t="shared" si="1"/>
        <v>1798221</v>
      </c>
      <c r="N7" s="122">
        <f t="shared" si="1"/>
        <v>1970833</v>
      </c>
      <c r="O7" s="122">
        <f t="shared" si="1"/>
        <v>0</v>
      </c>
      <c r="P7" s="122">
        <f t="shared" si="1"/>
        <v>678290</v>
      </c>
      <c r="Q7" s="122">
        <f t="shared" si="1"/>
        <v>678290</v>
      </c>
      <c r="R7" s="132">
        <f>COUNTIF(R8:R26,"&lt;&gt;")</f>
        <v>7</v>
      </c>
      <c r="S7" s="132">
        <f>COUNTIF(S8:S26,"&lt;&gt;")</f>
        <v>7</v>
      </c>
      <c r="T7" s="122">
        <f aca="true" t="shared" si="2" ref="T7:Y7">SUM(T8:T26)</f>
        <v>147033</v>
      </c>
      <c r="U7" s="122">
        <f t="shared" si="2"/>
        <v>482266</v>
      </c>
      <c r="V7" s="122">
        <f t="shared" si="2"/>
        <v>629299</v>
      </c>
      <c r="W7" s="122">
        <f t="shared" si="2"/>
        <v>0</v>
      </c>
      <c r="X7" s="122">
        <f t="shared" si="2"/>
        <v>14505</v>
      </c>
      <c r="Y7" s="122">
        <f t="shared" si="2"/>
        <v>14505</v>
      </c>
      <c r="Z7" s="132">
        <f>COUNTIF(Z8:Z26,"&lt;&gt;")</f>
        <v>2</v>
      </c>
      <c r="AA7" s="132">
        <f>COUNTIF(AA8:AA26,"&lt;&gt;")</f>
        <v>2</v>
      </c>
      <c r="AB7" s="122">
        <f aca="true" t="shared" si="3" ref="AB7:AG7">SUM(AB8:AB26)</f>
        <v>0</v>
      </c>
      <c r="AC7" s="122">
        <f t="shared" si="3"/>
        <v>0</v>
      </c>
      <c r="AD7" s="122">
        <f t="shared" si="3"/>
        <v>0</v>
      </c>
      <c r="AE7" s="122">
        <f t="shared" si="3"/>
        <v>0</v>
      </c>
      <c r="AF7" s="122">
        <f t="shared" si="3"/>
        <v>140171</v>
      </c>
      <c r="AG7" s="122">
        <f t="shared" si="3"/>
        <v>140171</v>
      </c>
      <c r="AH7" s="132">
        <f>COUNTIF(AH8:AH26,"&lt;&gt;")</f>
        <v>0</v>
      </c>
      <c r="AI7" s="132">
        <f>COUNTIF(AI8:AI26,"&lt;&gt;")</f>
        <v>0</v>
      </c>
      <c r="AJ7" s="122">
        <f aca="true" t="shared" si="4" ref="AJ7:AO7">SUM(AJ8:AJ26)</f>
        <v>0</v>
      </c>
      <c r="AK7" s="122">
        <f t="shared" si="4"/>
        <v>0</v>
      </c>
      <c r="AL7" s="122">
        <f t="shared" si="4"/>
        <v>0</v>
      </c>
      <c r="AM7" s="122">
        <f t="shared" si="4"/>
        <v>0</v>
      </c>
      <c r="AN7" s="122">
        <f t="shared" si="4"/>
        <v>0</v>
      </c>
      <c r="AO7" s="122">
        <f t="shared" si="4"/>
        <v>0</v>
      </c>
      <c r="AP7" s="132">
        <f>COUNTIF(AP8:AP26,"&lt;&gt;")</f>
        <v>0</v>
      </c>
      <c r="AQ7" s="132">
        <f>COUNTIF(AQ8:AQ26,"&lt;&gt;")</f>
        <v>0</v>
      </c>
      <c r="AR7" s="122">
        <f aca="true" t="shared" si="5" ref="AR7:AW7">SUM(AR8:AR26)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2">
        <f>COUNTIF(AX8:AX26,"&lt;&gt;")</f>
        <v>0</v>
      </c>
      <c r="AY7" s="132">
        <f>COUNTIF(AY8:AY26,"&lt;&gt;")</f>
        <v>0</v>
      </c>
      <c r="AZ7" s="122">
        <f aca="true" t="shared" si="6" ref="AZ7:BE7">SUM(AZ8:AZ26)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263</v>
      </c>
      <c r="B8" s="125" t="s">
        <v>264</v>
      </c>
      <c r="C8" s="124" t="s">
        <v>265</v>
      </c>
      <c r="D8" s="126">
        <f aca="true" t="shared" si="7" ref="D8:D26">SUM(L8,T8,AB8,AJ8,AR8,AZ8)</f>
        <v>0</v>
      </c>
      <c r="E8" s="126">
        <f aca="true" t="shared" si="8" ref="E8:E26">SUM(M8,U8,AC8,AK8,AS8,BA8)</f>
        <v>0</v>
      </c>
      <c r="F8" s="126">
        <f aca="true" t="shared" si="9" ref="F8:F26">SUM(D8:E8)</f>
        <v>0</v>
      </c>
      <c r="G8" s="126">
        <f aca="true" t="shared" si="10" ref="G8:G26">SUM(O8,W8,AE8,AM8,AU8,BC8)</f>
        <v>0</v>
      </c>
      <c r="H8" s="126">
        <f aca="true" t="shared" si="11" ref="H8:H26">SUM(P8,X8,AF8,AN8,AV8,BD8)</f>
        <v>444843</v>
      </c>
      <c r="I8" s="126">
        <f aca="true" t="shared" si="12" ref="I8:I26">SUM(G8:H8)</f>
        <v>444843</v>
      </c>
      <c r="J8" s="129" t="s">
        <v>266</v>
      </c>
      <c r="K8" s="130" t="s">
        <v>267</v>
      </c>
      <c r="L8" s="126">
        <v>0</v>
      </c>
      <c r="M8" s="126">
        <v>0</v>
      </c>
      <c r="N8" s="126">
        <f aca="true" t="shared" si="13" ref="N8:N26">SUM(L8,+M8)</f>
        <v>0</v>
      </c>
      <c r="O8" s="126">
        <v>0</v>
      </c>
      <c r="P8" s="126">
        <v>444843</v>
      </c>
      <c r="Q8" s="126">
        <f aca="true" t="shared" si="14" ref="Q8:Q26">SUM(O8,+P8)</f>
        <v>444843</v>
      </c>
      <c r="R8" s="129"/>
      <c r="S8" s="130"/>
      <c r="T8" s="126">
        <v>0</v>
      </c>
      <c r="U8" s="126">
        <v>0</v>
      </c>
      <c r="V8" s="126">
        <f aca="true" t="shared" si="15" ref="V8:V26">+SUM(T8,U8)</f>
        <v>0</v>
      </c>
      <c r="W8" s="126">
        <v>0</v>
      </c>
      <c r="X8" s="126">
        <v>0</v>
      </c>
      <c r="Y8" s="126">
        <f aca="true" t="shared" si="16" ref="Y8:Y26">+SUM(W8,X8)</f>
        <v>0</v>
      </c>
      <c r="Z8" s="129"/>
      <c r="AA8" s="130"/>
      <c r="AB8" s="126">
        <v>0</v>
      </c>
      <c r="AC8" s="126">
        <v>0</v>
      </c>
      <c r="AD8" s="126">
        <f aca="true" t="shared" si="17" ref="AD8:AD26">+SUM(AB8,AC8)</f>
        <v>0</v>
      </c>
      <c r="AE8" s="126">
        <v>0</v>
      </c>
      <c r="AF8" s="126">
        <v>0</v>
      </c>
      <c r="AG8" s="126">
        <f aca="true" t="shared" si="18" ref="AG8:AG26">SUM(AE8,+AF8)</f>
        <v>0</v>
      </c>
      <c r="AH8" s="129"/>
      <c r="AI8" s="130"/>
      <c r="AJ8" s="126">
        <v>0</v>
      </c>
      <c r="AK8" s="126">
        <v>0</v>
      </c>
      <c r="AL8" s="126">
        <f aca="true" t="shared" si="19" ref="AL8:AL26">SUM(AJ8,+AK8)</f>
        <v>0</v>
      </c>
      <c r="AM8" s="126">
        <v>0</v>
      </c>
      <c r="AN8" s="126">
        <v>0</v>
      </c>
      <c r="AO8" s="126">
        <f aca="true" t="shared" si="20" ref="AO8:AO26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26">SUM(AR8,+AS8)</f>
        <v>0</v>
      </c>
      <c r="AU8" s="126">
        <v>0</v>
      </c>
      <c r="AV8" s="126">
        <v>0</v>
      </c>
      <c r="AW8" s="126">
        <f aca="true" t="shared" si="22" ref="AW8:AW26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26">SUM(AZ8,BA8)</f>
        <v>0</v>
      </c>
      <c r="BC8" s="126">
        <v>0</v>
      </c>
      <c r="BD8" s="126">
        <v>0</v>
      </c>
      <c r="BE8" s="126">
        <f aca="true" t="shared" si="24" ref="BE8:BE26">SUM(BC8,+BD8)</f>
        <v>0</v>
      </c>
    </row>
    <row r="9" spans="1:57" s="123" customFormat="1" ht="12" customHeight="1">
      <c r="A9" s="124" t="s">
        <v>263</v>
      </c>
      <c r="B9" s="125" t="s">
        <v>313</v>
      </c>
      <c r="C9" s="124" t="s">
        <v>268</v>
      </c>
      <c r="D9" s="126">
        <f t="shared" si="7"/>
        <v>0</v>
      </c>
      <c r="E9" s="126">
        <f t="shared" si="8"/>
        <v>0</v>
      </c>
      <c r="F9" s="126">
        <f t="shared" si="9"/>
        <v>0</v>
      </c>
      <c r="G9" s="126">
        <f t="shared" si="10"/>
        <v>0</v>
      </c>
      <c r="H9" s="126">
        <f t="shared" si="11"/>
        <v>0</v>
      </c>
      <c r="I9" s="126">
        <f t="shared" si="12"/>
        <v>0</v>
      </c>
      <c r="J9" s="129"/>
      <c r="K9" s="130"/>
      <c r="L9" s="126">
        <v>0</v>
      </c>
      <c r="M9" s="126">
        <v>0</v>
      </c>
      <c r="N9" s="126">
        <f t="shared" si="13"/>
        <v>0</v>
      </c>
      <c r="O9" s="126">
        <v>0</v>
      </c>
      <c r="P9" s="126">
        <v>0</v>
      </c>
      <c r="Q9" s="126">
        <f t="shared" si="14"/>
        <v>0</v>
      </c>
      <c r="R9" s="129"/>
      <c r="S9" s="130"/>
      <c r="T9" s="126">
        <v>0</v>
      </c>
      <c r="U9" s="126">
        <v>0</v>
      </c>
      <c r="V9" s="126">
        <f t="shared" si="15"/>
        <v>0</v>
      </c>
      <c r="W9" s="126">
        <v>0</v>
      </c>
      <c r="X9" s="126">
        <v>0</v>
      </c>
      <c r="Y9" s="126">
        <f t="shared" si="16"/>
        <v>0</v>
      </c>
      <c r="Z9" s="129"/>
      <c r="AA9" s="130"/>
      <c r="AB9" s="126">
        <v>0</v>
      </c>
      <c r="AC9" s="126">
        <v>0</v>
      </c>
      <c r="AD9" s="126">
        <f t="shared" si="17"/>
        <v>0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263</v>
      </c>
      <c r="B10" s="125" t="s">
        <v>314</v>
      </c>
      <c r="C10" s="124" t="s">
        <v>269</v>
      </c>
      <c r="D10" s="126">
        <f t="shared" si="7"/>
        <v>0</v>
      </c>
      <c r="E10" s="126">
        <f t="shared" si="8"/>
        <v>0</v>
      </c>
      <c r="F10" s="126">
        <f t="shared" si="9"/>
        <v>0</v>
      </c>
      <c r="G10" s="126">
        <f t="shared" si="10"/>
        <v>0</v>
      </c>
      <c r="H10" s="126">
        <f t="shared" si="11"/>
        <v>0</v>
      </c>
      <c r="I10" s="126">
        <f t="shared" si="12"/>
        <v>0</v>
      </c>
      <c r="J10" s="129"/>
      <c r="K10" s="130"/>
      <c r="L10" s="126">
        <v>0</v>
      </c>
      <c r="M10" s="126">
        <v>0</v>
      </c>
      <c r="N10" s="126">
        <f t="shared" si="13"/>
        <v>0</v>
      </c>
      <c r="O10" s="126">
        <v>0</v>
      </c>
      <c r="P10" s="126">
        <v>0</v>
      </c>
      <c r="Q10" s="126">
        <f t="shared" si="14"/>
        <v>0</v>
      </c>
      <c r="R10" s="129"/>
      <c r="S10" s="130"/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0</v>
      </c>
      <c r="Y10" s="126">
        <f t="shared" si="16"/>
        <v>0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263</v>
      </c>
      <c r="B11" s="125" t="s">
        <v>270</v>
      </c>
      <c r="C11" s="124" t="s">
        <v>271</v>
      </c>
      <c r="D11" s="126">
        <f t="shared" si="7"/>
        <v>172612</v>
      </c>
      <c r="E11" s="126">
        <f t="shared" si="8"/>
        <v>0</v>
      </c>
      <c r="F11" s="126">
        <f t="shared" si="9"/>
        <v>172612</v>
      </c>
      <c r="G11" s="126">
        <f t="shared" si="10"/>
        <v>0</v>
      </c>
      <c r="H11" s="126">
        <f t="shared" si="11"/>
        <v>0</v>
      </c>
      <c r="I11" s="126">
        <f t="shared" si="12"/>
        <v>0</v>
      </c>
      <c r="J11" s="129" t="s">
        <v>272</v>
      </c>
      <c r="K11" s="130" t="s">
        <v>273</v>
      </c>
      <c r="L11" s="126">
        <v>172612</v>
      </c>
      <c r="M11" s="126">
        <v>0</v>
      </c>
      <c r="N11" s="126">
        <f t="shared" si="13"/>
        <v>172612</v>
      </c>
      <c r="O11" s="126">
        <v>0</v>
      </c>
      <c r="P11" s="126">
        <v>0</v>
      </c>
      <c r="Q11" s="126">
        <f t="shared" si="14"/>
        <v>0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263</v>
      </c>
      <c r="B12" s="125" t="s">
        <v>315</v>
      </c>
      <c r="C12" s="124" t="s">
        <v>274</v>
      </c>
      <c r="D12" s="139">
        <f t="shared" si="7"/>
        <v>0</v>
      </c>
      <c r="E12" s="139">
        <f t="shared" si="8"/>
        <v>0</v>
      </c>
      <c r="F12" s="139">
        <f t="shared" si="9"/>
        <v>0</v>
      </c>
      <c r="G12" s="139">
        <f t="shared" si="10"/>
        <v>0</v>
      </c>
      <c r="H12" s="139">
        <f t="shared" si="11"/>
        <v>0</v>
      </c>
      <c r="I12" s="139">
        <f t="shared" si="12"/>
        <v>0</v>
      </c>
      <c r="J12" s="125"/>
      <c r="K12" s="124"/>
      <c r="L12" s="139">
        <v>0</v>
      </c>
      <c r="M12" s="139">
        <v>0</v>
      </c>
      <c r="N12" s="139">
        <f t="shared" si="13"/>
        <v>0</v>
      </c>
      <c r="O12" s="139">
        <v>0</v>
      </c>
      <c r="P12" s="139">
        <v>0</v>
      </c>
      <c r="Q12" s="139">
        <f t="shared" si="14"/>
        <v>0</v>
      </c>
      <c r="R12" s="125"/>
      <c r="S12" s="124"/>
      <c r="T12" s="139">
        <v>0</v>
      </c>
      <c r="U12" s="139">
        <v>0</v>
      </c>
      <c r="V12" s="139">
        <f t="shared" si="15"/>
        <v>0</v>
      </c>
      <c r="W12" s="139">
        <v>0</v>
      </c>
      <c r="X12" s="139">
        <v>0</v>
      </c>
      <c r="Y12" s="139">
        <f t="shared" si="16"/>
        <v>0</v>
      </c>
      <c r="Z12" s="125"/>
      <c r="AA12" s="124"/>
      <c r="AB12" s="139">
        <v>0</v>
      </c>
      <c r="AC12" s="139">
        <v>0</v>
      </c>
      <c r="AD12" s="139">
        <f t="shared" si="17"/>
        <v>0</v>
      </c>
      <c r="AE12" s="139">
        <v>0</v>
      </c>
      <c r="AF12" s="139">
        <v>0</v>
      </c>
      <c r="AG12" s="139">
        <f t="shared" si="18"/>
        <v>0</v>
      </c>
      <c r="AH12" s="125"/>
      <c r="AI12" s="124"/>
      <c r="AJ12" s="139">
        <v>0</v>
      </c>
      <c r="AK12" s="139">
        <v>0</v>
      </c>
      <c r="AL12" s="139">
        <f t="shared" si="19"/>
        <v>0</v>
      </c>
      <c r="AM12" s="139">
        <v>0</v>
      </c>
      <c r="AN12" s="139">
        <v>0</v>
      </c>
      <c r="AO12" s="139">
        <f t="shared" si="20"/>
        <v>0</v>
      </c>
      <c r="AP12" s="125"/>
      <c r="AQ12" s="124"/>
      <c r="AR12" s="139">
        <v>0</v>
      </c>
      <c r="AS12" s="139">
        <v>0</v>
      </c>
      <c r="AT12" s="139">
        <f t="shared" si="21"/>
        <v>0</v>
      </c>
      <c r="AU12" s="139">
        <v>0</v>
      </c>
      <c r="AV12" s="139">
        <v>0</v>
      </c>
      <c r="AW12" s="139">
        <f t="shared" si="22"/>
        <v>0</v>
      </c>
      <c r="AX12" s="125"/>
      <c r="AY12" s="124"/>
      <c r="AZ12" s="139">
        <v>0</v>
      </c>
      <c r="BA12" s="139">
        <v>0</v>
      </c>
      <c r="BB12" s="139">
        <f t="shared" si="23"/>
        <v>0</v>
      </c>
      <c r="BC12" s="139">
        <v>0</v>
      </c>
      <c r="BD12" s="139">
        <v>0</v>
      </c>
      <c r="BE12" s="139">
        <f t="shared" si="24"/>
        <v>0</v>
      </c>
    </row>
    <row r="13" spans="1:57" s="123" customFormat="1" ht="12" customHeight="1">
      <c r="A13" s="124" t="s">
        <v>263</v>
      </c>
      <c r="B13" s="125" t="s">
        <v>275</v>
      </c>
      <c r="C13" s="124" t="s">
        <v>276</v>
      </c>
      <c r="D13" s="139">
        <f t="shared" si="7"/>
        <v>0</v>
      </c>
      <c r="E13" s="139">
        <f t="shared" si="8"/>
        <v>483507</v>
      </c>
      <c r="F13" s="139">
        <f t="shared" si="9"/>
        <v>483507</v>
      </c>
      <c r="G13" s="139">
        <f t="shared" si="10"/>
        <v>0</v>
      </c>
      <c r="H13" s="139">
        <f t="shared" si="11"/>
        <v>0</v>
      </c>
      <c r="I13" s="139">
        <f t="shared" si="12"/>
        <v>0</v>
      </c>
      <c r="J13" s="125" t="s">
        <v>277</v>
      </c>
      <c r="K13" s="124" t="s">
        <v>278</v>
      </c>
      <c r="L13" s="139">
        <v>0</v>
      </c>
      <c r="M13" s="139">
        <v>336828</v>
      </c>
      <c r="N13" s="139">
        <f t="shared" si="13"/>
        <v>336828</v>
      </c>
      <c r="O13" s="139">
        <v>0</v>
      </c>
      <c r="P13" s="139">
        <v>0</v>
      </c>
      <c r="Q13" s="139">
        <f t="shared" si="14"/>
        <v>0</v>
      </c>
      <c r="R13" s="125" t="s">
        <v>279</v>
      </c>
      <c r="S13" s="124" t="s">
        <v>280</v>
      </c>
      <c r="T13" s="139">
        <v>0</v>
      </c>
      <c r="U13" s="139">
        <v>146679</v>
      </c>
      <c r="V13" s="139">
        <f t="shared" si="15"/>
        <v>146679</v>
      </c>
      <c r="W13" s="139">
        <v>0</v>
      </c>
      <c r="X13" s="139">
        <v>0</v>
      </c>
      <c r="Y13" s="139">
        <f t="shared" si="16"/>
        <v>0</v>
      </c>
      <c r="Z13" s="125"/>
      <c r="AA13" s="124"/>
      <c r="AB13" s="139">
        <v>0</v>
      </c>
      <c r="AC13" s="139">
        <v>0</v>
      </c>
      <c r="AD13" s="139">
        <f t="shared" si="17"/>
        <v>0</v>
      </c>
      <c r="AE13" s="139">
        <v>0</v>
      </c>
      <c r="AF13" s="139">
        <v>0</v>
      </c>
      <c r="AG13" s="139">
        <f t="shared" si="18"/>
        <v>0</v>
      </c>
      <c r="AH13" s="125"/>
      <c r="AI13" s="124"/>
      <c r="AJ13" s="139">
        <v>0</v>
      </c>
      <c r="AK13" s="139">
        <v>0</v>
      </c>
      <c r="AL13" s="139">
        <f t="shared" si="19"/>
        <v>0</v>
      </c>
      <c r="AM13" s="139">
        <v>0</v>
      </c>
      <c r="AN13" s="139">
        <v>0</v>
      </c>
      <c r="AO13" s="139">
        <f t="shared" si="20"/>
        <v>0</v>
      </c>
      <c r="AP13" s="125"/>
      <c r="AQ13" s="124"/>
      <c r="AR13" s="139">
        <v>0</v>
      </c>
      <c r="AS13" s="139">
        <v>0</v>
      </c>
      <c r="AT13" s="139">
        <f t="shared" si="21"/>
        <v>0</v>
      </c>
      <c r="AU13" s="139">
        <v>0</v>
      </c>
      <c r="AV13" s="139">
        <v>0</v>
      </c>
      <c r="AW13" s="139">
        <f t="shared" si="22"/>
        <v>0</v>
      </c>
      <c r="AX13" s="125"/>
      <c r="AY13" s="124"/>
      <c r="AZ13" s="139">
        <v>0</v>
      </c>
      <c r="BA13" s="139">
        <v>0</v>
      </c>
      <c r="BB13" s="139">
        <f t="shared" si="23"/>
        <v>0</v>
      </c>
      <c r="BC13" s="139">
        <v>0</v>
      </c>
      <c r="BD13" s="139">
        <v>0</v>
      </c>
      <c r="BE13" s="139">
        <f t="shared" si="24"/>
        <v>0</v>
      </c>
    </row>
    <row r="14" spans="1:57" s="123" customFormat="1" ht="12" customHeight="1">
      <c r="A14" s="124" t="s">
        <v>263</v>
      </c>
      <c r="B14" s="125" t="s">
        <v>281</v>
      </c>
      <c r="C14" s="124" t="s">
        <v>282</v>
      </c>
      <c r="D14" s="139">
        <f t="shared" si="7"/>
        <v>0</v>
      </c>
      <c r="E14" s="139">
        <f t="shared" si="8"/>
        <v>211685</v>
      </c>
      <c r="F14" s="139">
        <f t="shared" si="9"/>
        <v>211685</v>
      </c>
      <c r="G14" s="139">
        <f t="shared" si="10"/>
        <v>0</v>
      </c>
      <c r="H14" s="139">
        <f t="shared" si="11"/>
        <v>108281</v>
      </c>
      <c r="I14" s="139">
        <f t="shared" si="12"/>
        <v>108281</v>
      </c>
      <c r="J14" s="125" t="s">
        <v>283</v>
      </c>
      <c r="K14" s="124" t="s">
        <v>284</v>
      </c>
      <c r="L14" s="139">
        <v>0</v>
      </c>
      <c r="M14" s="139">
        <v>211685</v>
      </c>
      <c r="N14" s="139">
        <f t="shared" si="13"/>
        <v>211685</v>
      </c>
      <c r="O14" s="139">
        <v>0</v>
      </c>
      <c r="P14" s="139">
        <v>0</v>
      </c>
      <c r="Q14" s="139">
        <f t="shared" si="14"/>
        <v>0</v>
      </c>
      <c r="R14" s="125" t="s">
        <v>285</v>
      </c>
      <c r="S14" s="124" t="s">
        <v>286</v>
      </c>
      <c r="T14" s="139">
        <v>0</v>
      </c>
      <c r="U14" s="139">
        <v>0</v>
      </c>
      <c r="V14" s="139">
        <f t="shared" si="15"/>
        <v>0</v>
      </c>
      <c r="W14" s="139">
        <v>0</v>
      </c>
      <c r="X14" s="139">
        <v>14505</v>
      </c>
      <c r="Y14" s="139">
        <f t="shared" si="16"/>
        <v>14505</v>
      </c>
      <c r="Z14" s="125" t="s">
        <v>287</v>
      </c>
      <c r="AA14" s="124" t="s">
        <v>288</v>
      </c>
      <c r="AB14" s="139">
        <v>0</v>
      </c>
      <c r="AC14" s="139">
        <v>0</v>
      </c>
      <c r="AD14" s="139">
        <f t="shared" si="17"/>
        <v>0</v>
      </c>
      <c r="AE14" s="139">
        <v>0</v>
      </c>
      <c r="AF14" s="139">
        <v>93776</v>
      </c>
      <c r="AG14" s="139">
        <f t="shared" si="18"/>
        <v>93776</v>
      </c>
      <c r="AH14" s="125"/>
      <c r="AI14" s="124"/>
      <c r="AJ14" s="139">
        <v>0</v>
      </c>
      <c r="AK14" s="139">
        <v>0</v>
      </c>
      <c r="AL14" s="139">
        <f t="shared" si="19"/>
        <v>0</v>
      </c>
      <c r="AM14" s="139">
        <v>0</v>
      </c>
      <c r="AN14" s="139">
        <v>0</v>
      </c>
      <c r="AO14" s="139">
        <f t="shared" si="20"/>
        <v>0</v>
      </c>
      <c r="AP14" s="125"/>
      <c r="AQ14" s="124"/>
      <c r="AR14" s="139">
        <v>0</v>
      </c>
      <c r="AS14" s="139">
        <v>0</v>
      </c>
      <c r="AT14" s="139">
        <f t="shared" si="21"/>
        <v>0</v>
      </c>
      <c r="AU14" s="139">
        <v>0</v>
      </c>
      <c r="AV14" s="139">
        <v>0</v>
      </c>
      <c r="AW14" s="139">
        <f t="shared" si="22"/>
        <v>0</v>
      </c>
      <c r="AX14" s="125"/>
      <c r="AY14" s="124"/>
      <c r="AZ14" s="139">
        <v>0</v>
      </c>
      <c r="BA14" s="139">
        <v>0</v>
      </c>
      <c r="BB14" s="139">
        <f t="shared" si="23"/>
        <v>0</v>
      </c>
      <c r="BC14" s="139">
        <v>0</v>
      </c>
      <c r="BD14" s="139">
        <v>0</v>
      </c>
      <c r="BE14" s="139">
        <f t="shared" si="24"/>
        <v>0</v>
      </c>
    </row>
    <row r="15" spans="1:57" s="123" customFormat="1" ht="12" customHeight="1">
      <c r="A15" s="124" t="s">
        <v>263</v>
      </c>
      <c r="B15" s="125" t="s">
        <v>289</v>
      </c>
      <c r="C15" s="124" t="s">
        <v>290</v>
      </c>
      <c r="D15" s="139">
        <f t="shared" si="7"/>
        <v>2344</v>
      </c>
      <c r="E15" s="139">
        <f t="shared" si="8"/>
        <v>458016</v>
      </c>
      <c r="F15" s="139">
        <f t="shared" si="9"/>
        <v>460360</v>
      </c>
      <c r="G15" s="139">
        <f t="shared" si="10"/>
        <v>0</v>
      </c>
      <c r="H15" s="139">
        <f t="shared" si="11"/>
        <v>0</v>
      </c>
      <c r="I15" s="139">
        <f t="shared" si="12"/>
        <v>0</v>
      </c>
      <c r="J15" s="125" t="s">
        <v>277</v>
      </c>
      <c r="K15" s="124" t="s">
        <v>278</v>
      </c>
      <c r="L15" s="139">
        <v>0</v>
      </c>
      <c r="M15" s="139">
        <v>324419</v>
      </c>
      <c r="N15" s="139">
        <f t="shared" si="13"/>
        <v>324419</v>
      </c>
      <c r="O15" s="139">
        <v>0</v>
      </c>
      <c r="P15" s="139">
        <v>0</v>
      </c>
      <c r="Q15" s="139">
        <f t="shared" si="14"/>
        <v>0</v>
      </c>
      <c r="R15" s="125" t="s">
        <v>279</v>
      </c>
      <c r="S15" s="124" t="s">
        <v>280</v>
      </c>
      <c r="T15" s="139">
        <v>2344</v>
      </c>
      <c r="U15" s="139">
        <v>133597</v>
      </c>
      <c r="V15" s="139">
        <f t="shared" si="15"/>
        <v>135941</v>
      </c>
      <c r="W15" s="139">
        <v>0</v>
      </c>
      <c r="X15" s="139">
        <v>0</v>
      </c>
      <c r="Y15" s="139">
        <f t="shared" si="16"/>
        <v>0</v>
      </c>
      <c r="Z15" s="125"/>
      <c r="AA15" s="124"/>
      <c r="AB15" s="139">
        <v>0</v>
      </c>
      <c r="AC15" s="139">
        <v>0</v>
      </c>
      <c r="AD15" s="139">
        <f t="shared" si="17"/>
        <v>0</v>
      </c>
      <c r="AE15" s="139">
        <v>0</v>
      </c>
      <c r="AF15" s="139">
        <v>0</v>
      </c>
      <c r="AG15" s="139">
        <f t="shared" si="18"/>
        <v>0</v>
      </c>
      <c r="AH15" s="125"/>
      <c r="AI15" s="124"/>
      <c r="AJ15" s="139">
        <v>0</v>
      </c>
      <c r="AK15" s="139">
        <v>0</v>
      </c>
      <c r="AL15" s="139">
        <f t="shared" si="19"/>
        <v>0</v>
      </c>
      <c r="AM15" s="139">
        <v>0</v>
      </c>
      <c r="AN15" s="139">
        <v>0</v>
      </c>
      <c r="AO15" s="139">
        <f t="shared" si="20"/>
        <v>0</v>
      </c>
      <c r="AP15" s="125"/>
      <c r="AQ15" s="124"/>
      <c r="AR15" s="139">
        <v>0</v>
      </c>
      <c r="AS15" s="139">
        <v>0</v>
      </c>
      <c r="AT15" s="139">
        <f t="shared" si="21"/>
        <v>0</v>
      </c>
      <c r="AU15" s="139">
        <v>0</v>
      </c>
      <c r="AV15" s="139">
        <v>0</v>
      </c>
      <c r="AW15" s="139">
        <f t="shared" si="22"/>
        <v>0</v>
      </c>
      <c r="AX15" s="125"/>
      <c r="AY15" s="124"/>
      <c r="AZ15" s="139">
        <v>0</v>
      </c>
      <c r="BA15" s="139">
        <v>0</v>
      </c>
      <c r="BB15" s="139">
        <f t="shared" si="23"/>
        <v>0</v>
      </c>
      <c r="BC15" s="139">
        <v>0</v>
      </c>
      <c r="BD15" s="139">
        <v>0</v>
      </c>
      <c r="BE15" s="139">
        <f t="shared" si="24"/>
        <v>0</v>
      </c>
    </row>
    <row r="16" spans="1:57" s="123" customFormat="1" ht="12" customHeight="1">
      <c r="A16" s="124" t="s">
        <v>263</v>
      </c>
      <c r="B16" s="125" t="s">
        <v>291</v>
      </c>
      <c r="C16" s="124" t="s">
        <v>292</v>
      </c>
      <c r="D16" s="139">
        <f t="shared" si="7"/>
        <v>144689</v>
      </c>
      <c r="E16" s="139">
        <f t="shared" si="8"/>
        <v>0</v>
      </c>
      <c r="F16" s="139">
        <f t="shared" si="9"/>
        <v>144689</v>
      </c>
      <c r="G16" s="139">
        <f t="shared" si="10"/>
        <v>0</v>
      </c>
      <c r="H16" s="139">
        <f t="shared" si="11"/>
        <v>100026</v>
      </c>
      <c r="I16" s="139">
        <f t="shared" si="12"/>
        <v>100026</v>
      </c>
      <c r="J16" s="125" t="s">
        <v>266</v>
      </c>
      <c r="K16" s="124" t="s">
        <v>267</v>
      </c>
      <c r="L16" s="139">
        <v>0</v>
      </c>
      <c r="M16" s="139">
        <v>0</v>
      </c>
      <c r="N16" s="139">
        <f t="shared" si="13"/>
        <v>0</v>
      </c>
      <c r="O16" s="139">
        <v>0</v>
      </c>
      <c r="P16" s="139">
        <v>100026</v>
      </c>
      <c r="Q16" s="139">
        <f t="shared" si="14"/>
        <v>100026</v>
      </c>
      <c r="R16" s="125" t="s">
        <v>272</v>
      </c>
      <c r="S16" s="124" t="s">
        <v>293</v>
      </c>
      <c r="T16" s="139">
        <v>144689</v>
      </c>
      <c r="U16" s="139">
        <v>0</v>
      </c>
      <c r="V16" s="139">
        <f t="shared" si="15"/>
        <v>144689</v>
      </c>
      <c r="W16" s="139">
        <v>0</v>
      </c>
      <c r="X16" s="139">
        <v>0</v>
      </c>
      <c r="Y16" s="139">
        <f t="shared" si="16"/>
        <v>0</v>
      </c>
      <c r="Z16" s="125"/>
      <c r="AA16" s="124"/>
      <c r="AB16" s="139">
        <v>0</v>
      </c>
      <c r="AC16" s="139">
        <v>0</v>
      </c>
      <c r="AD16" s="139">
        <f t="shared" si="17"/>
        <v>0</v>
      </c>
      <c r="AE16" s="139">
        <v>0</v>
      </c>
      <c r="AF16" s="139">
        <v>0</v>
      </c>
      <c r="AG16" s="139">
        <f t="shared" si="18"/>
        <v>0</v>
      </c>
      <c r="AH16" s="125"/>
      <c r="AI16" s="124"/>
      <c r="AJ16" s="139">
        <v>0</v>
      </c>
      <c r="AK16" s="139">
        <v>0</v>
      </c>
      <c r="AL16" s="139">
        <f t="shared" si="19"/>
        <v>0</v>
      </c>
      <c r="AM16" s="139">
        <v>0</v>
      </c>
      <c r="AN16" s="139">
        <v>0</v>
      </c>
      <c r="AO16" s="139">
        <f t="shared" si="20"/>
        <v>0</v>
      </c>
      <c r="AP16" s="125"/>
      <c r="AQ16" s="124"/>
      <c r="AR16" s="139">
        <v>0</v>
      </c>
      <c r="AS16" s="139">
        <v>0</v>
      </c>
      <c r="AT16" s="139">
        <f t="shared" si="21"/>
        <v>0</v>
      </c>
      <c r="AU16" s="139">
        <v>0</v>
      </c>
      <c r="AV16" s="139">
        <v>0</v>
      </c>
      <c r="AW16" s="139">
        <f t="shared" si="22"/>
        <v>0</v>
      </c>
      <c r="AX16" s="125"/>
      <c r="AY16" s="124"/>
      <c r="AZ16" s="139">
        <v>0</v>
      </c>
      <c r="BA16" s="139">
        <v>0</v>
      </c>
      <c r="BB16" s="139">
        <f t="shared" si="23"/>
        <v>0</v>
      </c>
      <c r="BC16" s="139">
        <v>0</v>
      </c>
      <c r="BD16" s="139">
        <v>0</v>
      </c>
      <c r="BE16" s="139">
        <f t="shared" si="24"/>
        <v>0</v>
      </c>
    </row>
    <row r="17" spans="1:57" s="123" customFormat="1" ht="12" customHeight="1">
      <c r="A17" s="124" t="s">
        <v>263</v>
      </c>
      <c r="B17" s="125" t="s">
        <v>294</v>
      </c>
      <c r="C17" s="124" t="s">
        <v>295</v>
      </c>
      <c r="D17" s="139">
        <f t="shared" si="7"/>
        <v>0</v>
      </c>
      <c r="E17" s="139">
        <f t="shared" si="8"/>
        <v>148388</v>
      </c>
      <c r="F17" s="139">
        <f t="shared" si="9"/>
        <v>148388</v>
      </c>
      <c r="G17" s="139">
        <f t="shared" si="10"/>
        <v>0</v>
      </c>
      <c r="H17" s="139">
        <f t="shared" si="11"/>
        <v>75570</v>
      </c>
      <c r="I17" s="139">
        <f t="shared" si="12"/>
        <v>75570</v>
      </c>
      <c r="J17" s="125" t="s">
        <v>285</v>
      </c>
      <c r="K17" s="124" t="s">
        <v>286</v>
      </c>
      <c r="L17" s="139">
        <v>0</v>
      </c>
      <c r="M17" s="139">
        <v>148388</v>
      </c>
      <c r="N17" s="139">
        <f t="shared" si="13"/>
        <v>148388</v>
      </c>
      <c r="O17" s="139">
        <v>0</v>
      </c>
      <c r="P17" s="139">
        <v>75570</v>
      </c>
      <c r="Q17" s="139">
        <f t="shared" si="14"/>
        <v>75570</v>
      </c>
      <c r="R17" s="125"/>
      <c r="S17" s="124"/>
      <c r="T17" s="139">
        <v>0</v>
      </c>
      <c r="U17" s="139">
        <v>0</v>
      </c>
      <c r="V17" s="139">
        <f t="shared" si="15"/>
        <v>0</v>
      </c>
      <c r="W17" s="139">
        <v>0</v>
      </c>
      <c r="X17" s="139">
        <v>0</v>
      </c>
      <c r="Y17" s="139">
        <f t="shared" si="16"/>
        <v>0</v>
      </c>
      <c r="Z17" s="125"/>
      <c r="AA17" s="124"/>
      <c r="AB17" s="139">
        <v>0</v>
      </c>
      <c r="AC17" s="139">
        <v>0</v>
      </c>
      <c r="AD17" s="139">
        <f t="shared" si="17"/>
        <v>0</v>
      </c>
      <c r="AE17" s="139">
        <v>0</v>
      </c>
      <c r="AF17" s="139">
        <v>0</v>
      </c>
      <c r="AG17" s="139">
        <f t="shared" si="18"/>
        <v>0</v>
      </c>
      <c r="AH17" s="125"/>
      <c r="AI17" s="124"/>
      <c r="AJ17" s="139">
        <v>0</v>
      </c>
      <c r="AK17" s="139">
        <v>0</v>
      </c>
      <c r="AL17" s="139">
        <f t="shared" si="19"/>
        <v>0</v>
      </c>
      <c r="AM17" s="139">
        <v>0</v>
      </c>
      <c r="AN17" s="139">
        <v>0</v>
      </c>
      <c r="AO17" s="139">
        <f t="shared" si="20"/>
        <v>0</v>
      </c>
      <c r="AP17" s="125"/>
      <c r="AQ17" s="124"/>
      <c r="AR17" s="139">
        <v>0</v>
      </c>
      <c r="AS17" s="139">
        <v>0</v>
      </c>
      <c r="AT17" s="139">
        <f t="shared" si="21"/>
        <v>0</v>
      </c>
      <c r="AU17" s="139">
        <v>0</v>
      </c>
      <c r="AV17" s="139">
        <v>0</v>
      </c>
      <c r="AW17" s="139">
        <f t="shared" si="22"/>
        <v>0</v>
      </c>
      <c r="AX17" s="125"/>
      <c r="AY17" s="124"/>
      <c r="AZ17" s="139">
        <v>0</v>
      </c>
      <c r="BA17" s="139">
        <v>0</v>
      </c>
      <c r="BB17" s="139">
        <f t="shared" si="23"/>
        <v>0</v>
      </c>
      <c r="BC17" s="139">
        <v>0</v>
      </c>
      <c r="BD17" s="139">
        <v>0</v>
      </c>
      <c r="BE17" s="139">
        <f t="shared" si="24"/>
        <v>0</v>
      </c>
    </row>
    <row r="18" spans="1:57" s="123" customFormat="1" ht="12" customHeight="1">
      <c r="A18" s="124" t="s">
        <v>263</v>
      </c>
      <c r="B18" s="125" t="s">
        <v>316</v>
      </c>
      <c r="C18" s="124" t="s">
        <v>296</v>
      </c>
      <c r="D18" s="139">
        <f t="shared" si="7"/>
        <v>0</v>
      </c>
      <c r="E18" s="139">
        <f t="shared" si="8"/>
        <v>0</v>
      </c>
      <c r="F18" s="139">
        <f t="shared" si="9"/>
        <v>0</v>
      </c>
      <c r="G18" s="139">
        <f t="shared" si="10"/>
        <v>0</v>
      </c>
      <c r="H18" s="139">
        <f t="shared" si="11"/>
        <v>0</v>
      </c>
      <c r="I18" s="139">
        <f t="shared" si="12"/>
        <v>0</v>
      </c>
      <c r="J18" s="125"/>
      <c r="K18" s="124"/>
      <c r="L18" s="139">
        <v>0</v>
      </c>
      <c r="M18" s="139">
        <v>0</v>
      </c>
      <c r="N18" s="139">
        <f t="shared" si="13"/>
        <v>0</v>
      </c>
      <c r="O18" s="139">
        <v>0</v>
      </c>
      <c r="P18" s="139">
        <v>0</v>
      </c>
      <c r="Q18" s="139">
        <f t="shared" si="14"/>
        <v>0</v>
      </c>
      <c r="R18" s="125"/>
      <c r="S18" s="124"/>
      <c r="T18" s="139">
        <v>0</v>
      </c>
      <c r="U18" s="139">
        <v>0</v>
      </c>
      <c r="V18" s="139">
        <f t="shared" si="15"/>
        <v>0</v>
      </c>
      <c r="W18" s="139">
        <v>0</v>
      </c>
      <c r="X18" s="139">
        <v>0</v>
      </c>
      <c r="Y18" s="139">
        <f t="shared" si="16"/>
        <v>0</v>
      </c>
      <c r="Z18" s="125"/>
      <c r="AA18" s="124"/>
      <c r="AB18" s="139">
        <v>0</v>
      </c>
      <c r="AC18" s="139">
        <v>0</v>
      </c>
      <c r="AD18" s="139">
        <f t="shared" si="17"/>
        <v>0</v>
      </c>
      <c r="AE18" s="139">
        <v>0</v>
      </c>
      <c r="AF18" s="139">
        <v>0</v>
      </c>
      <c r="AG18" s="139">
        <f t="shared" si="18"/>
        <v>0</v>
      </c>
      <c r="AH18" s="125"/>
      <c r="AI18" s="124"/>
      <c r="AJ18" s="139">
        <v>0</v>
      </c>
      <c r="AK18" s="139">
        <v>0</v>
      </c>
      <c r="AL18" s="139">
        <f t="shared" si="19"/>
        <v>0</v>
      </c>
      <c r="AM18" s="139">
        <v>0</v>
      </c>
      <c r="AN18" s="139">
        <v>0</v>
      </c>
      <c r="AO18" s="139">
        <f t="shared" si="20"/>
        <v>0</v>
      </c>
      <c r="AP18" s="125"/>
      <c r="AQ18" s="124"/>
      <c r="AR18" s="139">
        <v>0</v>
      </c>
      <c r="AS18" s="139">
        <v>0</v>
      </c>
      <c r="AT18" s="139">
        <f t="shared" si="21"/>
        <v>0</v>
      </c>
      <c r="AU18" s="139">
        <v>0</v>
      </c>
      <c r="AV18" s="139">
        <v>0</v>
      </c>
      <c r="AW18" s="139">
        <f t="shared" si="22"/>
        <v>0</v>
      </c>
      <c r="AX18" s="125"/>
      <c r="AY18" s="124"/>
      <c r="AZ18" s="139">
        <v>0</v>
      </c>
      <c r="BA18" s="139">
        <v>0</v>
      </c>
      <c r="BB18" s="139">
        <f t="shared" si="23"/>
        <v>0</v>
      </c>
      <c r="BC18" s="139">
        <v>0</v>
      </c>
      <c r="BD18" s="139">
        <v>0</v>
      </c>
      <c r="BE18" s="139">
        <f t="shared" si="24"/>
        <v>0</v>
      </c>
    </row>
    <row r="19" spans="1:57" s="123" customFormat="1" ht="12" customHeight="1">
      <c r="A19" s="124" t="s">
        <v>263</v>
      </c>
      <c r="B19" s="125" t="s">
        <v>297</v>
      </c>
      <c r="C19" s="124" t="s">
        <v>298</v>
      </c>
      <c r="D19" s="139">
        <f t="shared" si="7"/>
        <v>0</v>
      </c>
      <c r="E19" s="139">
        <f t="shared" si="8"/>
        <v>716100</v>
      </c>
      <c r="F19" s="139">
        <f t="shared" si="9"/>
        <v>716100</v>
      </c>
      <c r="G19" s="139">
        <f t="shared" si="10"/>
        <v>0</v>
      </c>
      <c r="H19" s="139">
        <f t="shared" si="11"/>
        <v>46395</v>
      </c>
      <c r="I19" s="139">
        <f t="shared" si="12"/>
        <v>46395</v>
      </c>
      <c r="J19" s="125" t="s">
        <v>277</v>
      </c>
      <c r="K19" s="124" t="s">
        <v>278</v>
      </c>
      <c r="L19" s="139">
        <v>0</v>
      </c>
      <c r="M19" s="139">
        <v>605025</v>
      </c>
      <c r="N19" s="139">
        <f t="shared" si="13"/>
        <v>605025</v>
      </c>
      <c r="O19" s="139">
        <v>0</v>
      </c>
      <c r="P19" s="139">
        <v>0</v>
      </c>
      <c r="Q19" s="139">
        <f t="shared" si="14"/>
        <v>0</v>
      </c>
      <c r="R19" s="125" t="s">
        <v>283</v>
      </c>
      <c r="S19" s="124" t="s">
        <v>284</v>
      </c>
      <c r="T19" s="139">
        <v>0</v>
      </c>
      <c r="U19" s="139">
        <v>111075</v>
      </c>
      <c r="V19" s="139">
        <f t="shared" si="15"/>
        <v>111075</v>
      </c>
      <c r="W19" s="139">
        <v>0</v>
      </c>
      <c r="X19" s="139">
        <v>0</v>
      </c>
      <c r="Y19" s="139">
        <f t="shared" si="16"/>
        <v>0</v>
      </c>
      <c r="Z19" s="125" t="s">
        <v>287</v>
      </c>
      <c r="AA19" s="124" t="s">
        <v>288</v>
      </c>
      <c r="AB19" s="139">
        <v>0</v>
      </c>
      <c r="AC19" s="139">
        <v>0</v>
      </c>
      <c r="AD19" s="139">
        <f t="shared" si="17"/>
        <v>0</v>
      </c>
      <c r="AE19" s="139">
        <v>0</v>
      </c>
      <c r="AF19" s="139">
        <v>46395</v>
      </c>
      <c r="AG19" s="139">
        <f t="shared" si="18"/>
        <v>46395</v>
      </c>
      <c r="AH19" s="125"/>
      <c r="AI19" s="124"/>
      <c r="AJ19" s="139">
        <v>0</v>
      </c>
      <c r="AK19" s="139">
        <v>0</v>
      </c>
      <c r="AL19" s="139">
        <f t="shared" si="19"/>
        <v>0</v>
      </c>
      <c r="AM19" s="139">
        <v>0</v>
      </c>
      <c r="AN19" s="139">
        <v>0</v>
      </c>
      <c r="AO19" s="139">
        <f t="shared" si="20"/>
        <v>0</v>
      </c>
      <c r="AP19" s="125"/>
      <c r="AQ19" s="124"/>
      <c r="AR19" s="139">
        <v>0</v>
      </c>
      <c r="AS19" s="139">
        <v>0</v>
      </c>
      <c r="AT19" s="139">
        <f t="shared" si="21"/>
        <v>0</v>
      </c>
      <c r="AU19" s="139">
        <v>0</v>
      </c>
      <c r="AV19" s="139">
        <v>0</v>
      </c>
      <c r="AW19" s="139">
        <f t="shared" si="22"/>
        <v>0</v>
      </c>
      <c r="AX19" s="125"/>
      <c r="AY19" s="124"/>
      <c r="AZ19" s="139">
        <v>0</v>
      </c>
      <c r="BA19" s="139">
        <v>0</v>
      </c>
      <c r="BB19" s="139">
        <f t="shared" si="23"/>
        <v>0</v>
      </c>
      <c r="BC19" s="139">
        <v>0</v>
      </c>
      <c r="BD19" s="139">
        <v>0</v>
      </c>
      <c r="BE19" s="139">
        <f t="shared" si="24"/>
        <v>0</v>
      </c>
    </row>
    <row r="20" spans="1:57" s="123" customFormat="1" ht="12" customHeight="1">
      <c r="A20" s="124" t="s">
        <v>263</v>
      </c>
      <c r="B20" s="125" t="s">
        <v>317</v>
      </c>
      <c r="C20" s="124" t="s">
        <v>299</v>
      </c>
      <c r="D20" s="139">
        <f t="shared" si="7"/>
        <v>0</v>
      </c>
      <c r="E20" s="139">
        <f t="shared" si="8"/>
        <v>0</v>
      </c>
      <c r="F20" s="139">
        <f t="shared" si="9"/>
        <v>0</v>
      </c>
      <c r="G20" s="139">
        <f t="shared" si="10"/>
        <v>0</v>
      </c>
      <c r="H20" s="139">
        <f t="shared" si="11"/>
        <v>0</v>
      </c>
      <c r="I20" s="139">
        <f t="shared" si="12"/>
        <v>0</v>
      </c>
      <c r="J20" s="125"/>
      <c r="K20" s="124"/>
      <c r="L20" s="139">
        <v>0</v>
      </c>
      <c r="M20" s="139">
        <v>0</v>
      </c>
      <c r="N20" s="139">
        <f t="shared" si="13"/>
        <v>0</v>
      </c>
      <c r="O20" s="139">
        <v>0</v>
      </c>
      <c r="P20" s="139">
        <v>0</v>
      </c>
      <c r="Q20" s="139">
        <f t="shared" si="14"/>
        <v>0</v>
      </c>
      <c r="R20" s="125"/>
      <c r="S20" s="124"/>
      <c r="T20" s="139">
        <v>0</v>
      </c>
      <c r="U20" s="139">
        <v>0</v>
      </c>
      <c r="V20" s="139">
        <f t="shared" si="15"/>
        <v>0</v>
      </c>
      <c r="W20" s="139">
        <v>0</v>
      </c>
      <c r="X20" s="139">
        <v>0</v>
      </c>
      <c r="Y20" s="139">
        <f t="shared" si="16"/>
        <v>0</v>
      </c>
      <c r="Z20" s="125"/>
      <c r="AA20" s="124"/>
      <c r="AB20" s="139">
        <v>0</v>
      </c>
      <c r="AC20" s="139">
        <v>0</v>
      </c>
      <c r="AD20" s="139">
        <f t="shared" si="17"/>
        <v>0</v>
      </c>
      <c r="AE20" s="139">
        <v>0</v>
      </c>
      <c r="AF20" s="139">
        <v>0</v>
      </c>
      <c r="AG20" s="139">
        <f t="shared" si="18"/>
        <v>0</v>
      </c>
      <c r="AH20" s="125"/>
      <c r="AI20" s="124"/>
      <c r="AJ20" s="139">
        <v>0</v>
      </c>
      <c r="AK20" s="139">
        <v>0</v>
      </c>
      <c r="AL20" s="139">
        <f t="shared" si="19"/>
        <v>0</v>
      </c>
      <c r="AM20" s="139">
        <v>0</v>
      </c>
      <c r="AN20" s="139">
        <v>0</v>
      </c>
      <c r="AO20" s="139">
        <f t="shared" si="20"/>
        <v>0</v>
      </c>
      <c r="AP20" s="125"/>
      <c r="AQ20" s="124"/>
      <c r="AR20" s="139">
        <v>0</v>
      </c>
      <c r="AS20" s="139">
        <v>0</v>
      </c>
      <c r="AT20" s="139">
        <f t="shared" si="21"/>
        <v>0</v>
      </c>
      <c r="AU20" s="139">
        <v>0</v>
      </c>
      <c r="AV20" s="139">
        <v>0</v>
      </c>
      <c r="AW20" s="139">
        <f t="shared" si="22"/>
        <v>0</v>
      </c>
      <c r="AX20" s="125"/>
      <c r="AY20" s="124"/>
      <c r="AZ20" s="139">
        <v>0</v>
      </c>
      <c r="BA20" s="139">
        <v>0</v>
      </c>
      <c r="BB20" s="139">
        <f t="shared" si="23"/>
        <v>0</v>
      </c>
      <c r="BC20" s="139">
        <v>0</v>
      </c>
      <c r="BD20" s="139">
        <v>0</v>
      </c>
      <c r="BE20" s="139">
        <f t="shared" si="24"/>
        <v>0</v>
      </c>
    </row>
    <row r="21" spans="1:57" s="123" customFormat="1" ht="12" customHeight="1">
      <c r="A21" s="124" t="s">
        <v>263</v>
      </c>
      <c r="B21" s="125" t="s">
        <v>318</v>
      </c>
      <c r="C21" s="124" t="s">
        <v>300</v>
      </c>
      <c r="D21" s="139">
        <f t="shared" si="7"/>
        <v>0</v>
      </c>
      <c r="E21" s="139">
        <f t="shared" si="8"/>
        <v>0</v>
      </c>
      <c r="F21" s="139">
        <f t="shared" si="9"/>
        <v>0</v>
      </c>
      <c r="G21" s="139">
        <f t="shared" si="10"/>
        <v>0</v>
      </c>
      <c r="H21" s="139">
        <f t="shared" si="11"/>
        <v>0</v>
      </c>
      <c r="I21" s="139">
        <f t="shared" si="12"/>
        <v>0</v>
      </c>
      <c r="J21" s="125"/>
      <c r="K21" s="124"/>
      <c r="L21" s="139">
        <v>0</v>
      </c>
      <c r="M21" s="139">
        <v>0</v>
      </c>
      <c r="N21" s="139">
        <f t="shared" si="13"/>
        <v>0</v>
      </c>
      <c r="O21" s="139">
        <v>0</v>
      </c>
      <c r="P21" s="139">
        <v>0</v>
      </c>
      <c r="Q21" s="139">
        <f t="shared" si="14"/>
        <v>0</v>
      </c>
      <c r="R21" s="125"/>
      <c r="S21" s="124"/>
      <c r="T21" s="139">
        <v>0</v>
      </c>
      <c r="U21" s="139">
        <v>0</v>
      </c>
      <c r="V21" s="139">
        <f t="shared" si="15"/>
        <v>0</v>
      </c>
      <c r="W21" s="139">
        <v>0</v>
      </c>
      <c r="X21" s="139">
        <v>0</v>
      </c>
      <c r="Y21" s="139">
        <f t="shared" si="16"/>
        <v>0</v>
      </c>
      <c r="Z21" s="125"/>
      <c r="AA21" s="124"/>
      <c r="AB21" s="139">
        <v>0</v>
      </c>
      <c r="AC21" s="139">
        <v>0</v>
      </c>
      <c r="AD21" s="139">
        <f t="shared" si="17"/>
        <v>0</v>
      </c>
      <c r="AE21" s="139">
        <v>0</v>
      </c>
      <c r="AF21" s="139">
        <v>0</v>
      </c>
      <c r="AG21" s="139">
        <f t="shared" si="18"/>
        <v>0</v>
      </c>
      <c r="AH21" s="125"/>
      <c r="AI21" s="124"/>
      <c r="AJ21" s="139">
        <v>0</v>
      </c>
      <c r="AK21" s="139">
        <v>0</v>
      </c>
      <c r="AL21" s="139">
        <f t="shared" si="19"/>
        <v>0</v>
      </c>
      <c r="AM21" s="139">
        <v>0</v>
      </c>
      <c r="AN21" s="139">
        <v>0</v>
      </c>
      <c r="AO21" s="139">
        <f t="shared" si="20"/>
        <v>0</v>
      </c>
      <c r="AP21" s="125"/>
      <c r="AQ21" s="124"/>
      <c r="AR21" s="139">
        <v>0</v>
      </c>
      <c r="AS21" s="139">
        <v>0</v>
      </c>
      <c r="AT21" s="139">
        <f t="shared" si="21"/>
        <v>0</v>
      </c>
      <c r="AU21" s="139">
        <v>0</v>
      </c>
      <c r="AV21" s="139">
        <v>0</v>
      </c>
      <c r="AW21" s="139">
        <f t="shared" si="22"/>
        <v>0</v>
      </c>
      <c r="AX21" s="125"/>
      <c r="AY21" s="124"/>
      <c r="AZ21" s="139">
        <v>0</v>
      </c>
      <c r="BA21" s="139">
        <v>0</v>
      </c>
      <c r="BB21" s="139">
        <f t="shared" si="23"/>
        <v>0</v>
      </c>
      <c r="BC21" s="139">
        <v>0</v>
      </c>
      <c r="BD21" s="139">
        <v>0</v>
      </c>
      <c r="BE21" s="139">
        <f t="shared" si="24"/>
        <v>0</v>
      </c>
    </row>
    <row r="22" spans="1:57" s="123" customFormat="1" ht="12" customHeight="1">
      <c r="A22" s="124" t="s">
        <v>263</v>
      </c>
      <c r="B22" s="125" t="s">
        <v>301</v>
      </c>
      <c r="C22" s="124" t="s">
        <v>302</v>
      </c>
      <c r="D22" s="139">
        <f t="shared" si="7"/>
        <v>0</v>
      </c>
      <c r="E22" s="139">
        <f t="shared" si="8"/>
        <v>51328</v>
      </c>
      <c r="F22" s="139">
        <f t="shared" si="9"/>
        <v>51328</v>
      </c>
      <c r="G22" s="139">
        <f t="shared" si="10"/>
        <v>0</v>
      </c>
      <c r="H22" s="139">
        <f t="shared" si="11"/>
        <v>0</v>
      </c>
      <c r="I22" s="139">
        <f t="shared" si="12"/>
        <v>0</v>
      </c>
      <c r="J22" s="125" t="s">
        <v>283</v>
      </c>
      <c r="K22" s="124" t="s">
        <v>284</v>
      </c>
      <c r="L22" s="139">
        <v>0</v>
      </c>
      <c r="M22" s="139">
        <v>51328</v>
      </c>
      <c r="N22" s="139">
        <f t="shared" si="13"/>
        <v>51328</v>
      </c>
      <c r="O22" s="139">
        <v>0</v>
      </c>
      <c r="P22" s="139">
        <v>0</v>
      </c>
      <c r="Q22" s="139">
        <f t="shared" si="14"/>
        <v>0</v>
      </c>
      <c r="R22" s="125"/>
      <c r="S22" s="124"/>
      <c r="T22" s="139">
        <v>0</v>
      </c>
      <c r="U22" s="139">
        <v>0</v>
      </c>
      <c r="V22" s="139">
        <f t="shared" si="15"/>
        <v>0</v>
      </c>
      <c r="W22" s="139">
        <v>0</v>
      </c>
      <c r="X22" s="139">
        <v>0</v>
      </c>
      <c r="Y22" s="139">
        <f t="shared" si="16"/>
        <v>0</v>
      </c>
      <c r="Z22" s="125"/>
      <c r="AA22" s="124"/>
      <c r="AB22" s="139">
        <v>0</v>
      </c>
      <c r="AC22" s="139">
        <v>0</v>
      </c>
      <c r="AD22" s="139">
        <f t="shared" si="17"/>
        <v>0</v>
      </c>
      <c r="AE22" s="139">
        <v>0</v>
      </c>
      <c r="AF22" s="139">
        <v>0</v>
      </c>
      <c r="AG22" s="139">
        <f t="shared" si="18"/>
        <v>0</v>
      </c>
      <c r="AH22" s="125"/>
      <c r="AI22" s="124"/>
      <c r="AJ22" s="139">
        <v>0</v>
      </c>
      <c r="AK22" s="139">
        <v>0</v>
      </c>
      <c r="AL22" s="139">
        <f t="shared" si="19"/>
        <v>0</v>
      </c>
      <c r="AM22" s="139">
        <v>0</v>
      </c>
      <c r="AN22" s="139">
        <v>0</v>
      </c>
      <c r="AO22" s="139">
        <f t="shared" si="20"/>
        <v>0</v>
      </c>
      <c r="AP22" s="125"/>
      <c r="AQ22" s="124"/>
      <c r="AR22" s="139">
        <v>0</v>
      </c>
      <c r="AS22" s="139">
        <v>0</v>
      </c>
      <c r="AT22" s="139">
        <f t="shared" si="21"/>
        <v>0</v>
      </c>
      <c r="AU22" s="139">
        <v>0</v>
      </c>
      <c r="AV22" s="139">
        <v>0</v>
      </c>
      <c r="AW22" s="139">
        <f t="shared" si="22"/>
        <v>0</v>
      </c>
      <c r="AX22" s="125"/>
      <c r="AY22" s="124"/>
      <c r="AZ22" s="139">
        <v>0</v>
      </c>
      <c r="BA22" s="139">
        <v>0</v>
      </c>
      <c r="BB22" s="139">
        <f t="shared" si="23"/>
        <v>0</v>
      </c>
      <c r="BC22" s="139">
        <v>0</v>
      </c>
      <c r="BD22" s="139">
        <v>0</v>
      </c>
      <c r="BE22" s="139">
        <f t="shared" si="24"/>
        <v>0</v>
      </c>
    </row>
    <row r="23" spans="1:57" s="123" customFormat="1" ht="12" customHeight="1">
      <c r="A23" s="124" t="s">
        <v>263</v>
      </c>
      <c r="B23" s="125" t="s">
        <v>303</v>
      </c>
      <c r="C23" s="124" t="s">
        <v>304</v>
      </c>
      <c r="D23" s="139">
        <f t="shared" si="7"/>
        <v>0</v>
      </c>
      <c r="E23" s="139">
        <f t="shared" si="8"/>
        <v>11843</v>
      </c>
      <c r="F23" s="139">
        <f t="shared" si="9"/>
        <v>11843</v>
      </c>
      <c r="G23" s="139">
        <f t="shared" si="10"/>
        <v>0</v>
      </c>
      <c r="H23" s="139">
        <f t="shared" si="11"/>
        <v>9461</v>
      </c>
      <c r="I23" s="139">
        <f t="shared" si="12"/>
        <v>9461</v>
      </c>
      <c r="J23" s="125" t="s">
        <v>285</v>
      </c>
      <c r="K23" s="124" t="s">
        <v>286</v>
      </c>
      <c r="L23" s="139">
        <v>0</v>
      </c>
      <c r="M23" s="139">
        <v>11843</v>
      </c>
      <c r="N23" s="139">
        <f t="shared" si="13"/>
        <v>11843</v>
      </c>
      <c r="O23" s="139">
        <v>0</v>
      </c>
      <c r="P23" s="139">
        <v>9461</v>
      </c>
      <c r="Q23" s="139">
        <f t="shared" si="14"/>
        <v>9461</v>
      </c>
      <c r="R23" s="125"/>
      <c r="S23" s="124"/>
      <c r="T23" s="139">
        <v>0</v>
      </c>
      <c r="U23" s="139">
        <v>0</v>
      </c>
      <c r="V23" s="139">
        <f t="shared" si="15"/>
        <v>0</v>
      </c>
      <c r="W23" s="139">
        <v>0</v>
      </c>
      <c r="X23" s="139">
        <v>0</v>
      </c>
      <c r="Y23" s="139">
        <f t="shared" si="16"/>
        <v>0</v>
      </c>
      <c r="Z23" s="125"/>
      <c r="AA23" s="124"/>
      <c r="AB23" s="139">
        <v>0</v>
      </c>
      <c r="AC23" s="139">
        <v>0</v>
      </c>
      <c r="AD23" s="139">
        <f t="shared" si="17"/>
        <v>0</v>
      </c>
      <c r="AE23" s="139">
        <v>0</v>
      </c>
      <c r="AF23" s="139">
        <v>0</v>
      </c>
      <c r="AG23" s="139">
        <f t="shared" si="18"/>
        <v>0</v>
      </c>
      <c r="AH23" s="125"/>
      <c r="AI23" s="124"/>
      <c r="AJ23" s="139">
        <v>0</v>
      </c>
      <c r="AK23" s="139">
        <v>0</v>
      </c>
      <c r="AL23" s="139">
        <f t="shared" si="19"/>
        <v>0</v>
      </c>
      <c r="AM23" s="139">
        <v>0</v>
      </c>
      <c r="AN23" s="139">
        <v>0</v>
      </c>
      <c r="AO23" s="139">
        <f t="shared" si="20"/>
        <v>0</v>
      </c>
      <c r="AP23" s="125"/>
      <c r="AQ23" s="124"/>
      <c r="AR23" s="139">
        <v>0</v>
      </c>
      <c r="AS23" s="139">
        <v>0</v>
      </c>
      <c r="AT23" s="139">
        <f t="shared" si="21"/>
        <v>0</v>
      </c>
      <c r="AU23" s="139">
        <v>0</v>
      </c>
      <c r="AV23" s="139">
        <v>0</v>
      </c>
      <c r="AW23" s="139">
        <f t="shared" si="22"/>
        <v>0</v>
      </c>
      <c r="AX23" s="125"/>
      <c r="AY23" s="124"/>
      <c r="AZ23" s="139">
        <v>0</v>
      </c>
      <c r="BA23" s="139">
        <v>0</v>
      </c>
      <c r="BB23" s="139">
        <f t="shared" si="23"/>
        <v>0</v>
      </c>
      <c r="BC23" s="139">
        <v>0</v>
      </c>
      <c r="BD23" s="139">
        <v>0</v>
      </c>
      <c r="BE23" s="139">
        <f t="shared" si="24"/>
        <v>0</v>
      </c>
    </row>
    <row r="24" spans="1:57" s="123" customFormat="1" ht="12" customHeight="1">
      <c r="A24" s="124" t="s">
        <v>263</v>
      </c>
      <c r="B24" s="125" t="s">
        <v>305</v>
      </c>
      <c r="C24" s="124" t="s">
        <v>306</v>
      </c>
      <c r="D24" s="139">
        <f t="shared" si="7"/>
        <v>0</v>
      </c>
      <c r="E24" s="139">
        <f t="shared" si="8"/>
        <v>100911</v>
      </c>
      <c r="F24" s="139">
        <f t="shared" si="9"/>
        <v>100911</v>
      </c>
      <c r="G24" s="139">
        <f t="shared" si="10"/>
        <v>0</v>
      </c>
      <c r="H24" s="139">
        <f t="shared" si="11"/>
        <v>26044</v>
      </c>
      <c r="I24" s="139">
        <f t="shared" si="12"/>
        <v>26044</v>
      </c>
      <c r="J24" s="125" t="s">
        <v>285</v>
      </c>
      <c r="K24" s="124" t="s">
        <v>286</v>
      </c>
      <c r="L24" s="139">
        <v>0</v>
      </c>
      <c r="M24" s="139">
        <v>55453</v>
      </c>
      <c r="N24" s="139">
        <f t="shared" si="13"/>
        <v>55453</v>
      </c>
      <c r="O24" s="139">
        <v>0</v>
      </c>
      <c r="P24" s="139">
        <v>26044</v>
      </c>
      <c r="Q24" s="139">
        <f t="shared" si="14"/>
        <v>26044</v>
      </c>
      <c r="R24" s="125" t="s">
        <v>307</v>
      </c>
      <c r="S24" s="124" t="s">
        <v>308</v>
      </c>
      <c r="T24" s="139">
        <v>0</v>
      </c>
      <c r="U24" s="139">
        <v>45458</v>
      </c>
      <c r="V24" s="139">
        <f t="shared" si="15"/>
        <v>45458</v>
      </c>
      <c r="W24" s="139">
        <v>0</v>
      </c>
      <c r="X24" s="139">
        <v>0</v>
      </c>
      <c r="Y24" s="139">
        <f t="shared" si="16"/>
        <v>0</v>
      </c>
      <c r="Z24" s="125"/>
      <c r="AA24" s="124"/>
      <c r="AB24" s="139">
        <v>0</v>
      </c>
      <c r="AC24" s="139">
        <v>0</v>
      </c>
      <c r="AD24" s="139">
        <f t="shared" si="17"/>
        <v>0</v>
      </c>
      <c r="AE24" s="139">
        <v>0</v>
      </c>
      <c r="AF24" s="139">
        <v>0</v>
      </c>
      <c r="AG24" s="139">
        <f t="shared" si="18"/>
        <v>0</v>
      </c>
      <c r="AH24" s="125"/>
      <c r="AI24" s="124"/>
      <c r="AJ24" s="139">
        <v>0</v>
      </c>
      <c r="AK24" s="139">
        <v>0</v>
      </c>
      <c r="AL24" s="139">
        <f t="shared" si="19"/>
        <v>0</v>
      </c>
      <c r="AM24" s="139">
        <v>0</v>
      </c>
      <c r="AN24" s="139">
        <v>0</v>
      </c>
      <c r="AO24" s="139">
        <f t="shared" si="20"/>
        <v>0</v>
      </c>
      <c r="AP24" s="125"/>
      <c r="AQ24" s="124"/>
      <c r="AR24" s="139">
        <v>0</v>
      </c>
      <c r="AS24" s="139">
        <v>0</v>
      </c>
      <c r="AT24" s="139">
        <f t="shared" si="21"/>
        <v>0</v>
      </c>
      <c r="AU24" s="139">
        <v>0</v>
      </c>
      <c r="AV24" s="139">
        <v>0</v>
      </c>
      <c r="AW24" s="139">
        <f t="shared" si="22"/>
        <v>0</v>
      </c>
      <c r="AX24" s="125"/>
      <c r="AY24" s="124"/>
      <c r="AZ24" s="139">
        <v>0</v>
      </c>
      <c r="BA24" s="139">
        <v>0</v>
      </c>
      <c r="BB24" s="139">
        <f t="shared" si="23"/>
        <v>0</v>
      </c>
      <c r="BC24" s="139">
        <v>0</v>
      </c>
      <c r="BD24" s="139">
        <v>0</v>
      </c>
      <c r="BE24" s="139">
        <f t="shared" si="24"/>
        <v>0</v>
      </c>
    </row>
    <row r="25" spans="1:57" s="123" customFormat="1" ht="12" customHeight="1">
      <c r="A25" s="124" t="s">
        <v>263</v>
      </c>
      <c r="B25" s="125" t="s">
        <v>309</v>
      </c>
      <c r="C25" s="124" t="s">
        <v>310</v>
      </c>
      <c r="D25" s="139">
        <f t="shared" si="7"/>
        <v>0</v>
      </c>
      <c r="E25" s="139">
        <f t="shared" si="8"/>
        <v>98709</v>
      </c>
      <c r="F25" s="139">
        <f t="shared" si="9"/>
        <v>98709</v>
      </c>
      <c r="G25" s="139">
        <f t="shared" si="10"/>
        <v>0</v>
      </c>
      <c r="H25" s="139">
        <f t="shared" si="11"/>
        <v>22346</v>
      </c>
      <c r="I25" s="139">
        <f t="shared" si="12"/>
        <v>22346</v>
      </c>
      <c r="J25" s="125" t="s">
        <v>285</v>
      </c>
      <c r="K25" s="124" t="s">
        <v>286</v>
      </c>
      <c r="L25" s="139">
        <v>0</v>
      </c>
      <c r="M25" s="139">
        <v>53252</v>
      </c>
      <c r="N25" s="139">
        <f t="shared" si="13"/>
        <v>53252</v>
      </c>
      <c r="O25" s="139">
        <v>0</v>
      </c>
      <c r="P25" s="139">
        <v>22346</v>
      </c>
      <c r="Q25" s="139">
        <f t="shared" si="14"/>
        <v>22346</v>
      </c>
      <c r="R25" s="125" t="s">
        <v>307</v>
      </c>
      <c r="S25" s="124" t="s">
        <v>308</v>
      </c>
      <c r="T25" s="139">
        <v>0</v>
      </c>
      <c r="U25" s="139">
        <v>45457</v>
      </c>
      <c r="V25" s="139">
        <f t="shared" si="15"/>
        <v>45457</v>
      </c>
      <c r="W25" s="139">
        <v>0</v>
      </c>
      <c r="X25" s="139">
        <v>0</v>
      </c>
      <c r="Y25" s="139">
        <f t="shared" si="16"/>
        <v>0</v>
      </c>
      <c r="Z25" s="125"/>
      <c r="AA25" s="124"/>
      <c r="AB25" s="139">
        <v>0</v>
      </c>
      <c r="AC25" s="139">
        <v>0</v>
      </c>
      <c r="AD25" s="139">
        <f t="shared" si="17"/>
        <v>0</v>
      </c>
      <c r="AE25" s="139">
        <v>0</v>
      </c>
      <c r="AF25" s="139">
        <v>0</v>
      </c>
      <c r="AG25" s="139">
        <f t="shared" si="18"/>
        <v>0</v>
      </c>
      <c r="AH25" s="125"/>
      <c r="AI25" s="124"/>
      <c r="AJ25" s="139">
        <v>0</v>
      </c>
      <c r="AK25" s="139">
        <v>0</v>
      </c>
      <c r="AL25" s="139">
        <f t="shared" si="19"/>
        <v>0</v>
      </c>
      <c r="AM25" s="139">
        <v>0</v>
      </c>
      <c r="AN25" s="139">
        <v>0</v>
      </c>
      <c r="AO25" s="139">
        <f t="shared" si="20"/>
        <v>0</v>
      </c>
      <c r="AP25" s="125"/>
      <c r="AQ25" s="124"/>
      <c r="AR25" s="139">
        <v>0</v>
      </c>
      <c r="AS25" s="139">
        <v>0</v>
      </c>
      <c r="AT25" s="139">
        <f t="shared" si="21"/>
        <v>0</v>
      </c>
      <c r="AU25" s="139">
        <v>0</v>
      </c>
      <c r="AV25" s="139">
        <v>0</v>
      </c>
      <c r="AW25" s="139">
        <f t="shared" si="22"/>
        <v>0</v>
      </c>
      <c r="AX25" s="125"/>
      <c r="AY25" s="124"/>
      <c r="AZ25" s="139">
        <v>0</v>
      </c>
      <c r="BA25" s="139">
        <v>0</v>
      </c>
      <c r="BB25" s="139">
        <f t="shared" si="23"/>
        <v>0</v>
      </c>
      <c r="BC25" s="139">
        <v>0</v>
      </c>
      <c r="BD25" s="139">
        <v>0</v>
      </c>
      <c r="BE25" s="139">
        <f t="shared" si="24"/>
        <v>0</v>
      </c>
    </row>
    <row r="26" spans="1:57" s="123" customFormat="1" ht="12" customHeight="1">
      <c r="A26" s="124" t="s">
        <v>263</v>
      </c>
      <c r="B26" s="125" t="s">
        <v>319</v>
      </c>
      <c r="C26" s="124" t="s">
        <v>311</v>
      </c>
      <c r="D26" s="139">
        <f t="shared" si="7"/>
        <v>0</v>
      </c>
      <c r="E26" s="139">
        <f t="shared" si="8"/>
        <v>0</v>
      </c>
      <c r="F26" s="139">
        <f t="shared" si="9"/>
        <v>0</v>
      </c>
      <c r="G26" s="139">
        <f t="shared" si="10"/>
        <v>0</v>
      </c>
      <c r="H26" s="139">
        <f t="shared" si="11"/>
        <v>0</v>
      </c>
      <c r="I26" s="139">
        <f t="shared" si="12"/>
        <v>0</v>
      </c>
      <c r="J26" s="125"/>
      <c r="K26" s="124"/>
      <c r="L26" s="139">
        <v>0</v>
      </c>
      <c r="M26" s="139">
        <v>0</v>
      </c>
      <c r="N26" s="139">
        <f t="shared" si="13"/>
        <v>0</v>
      </c>
      <c r="O26" s="139">
        <v>0</v>
      </c>
      <c r="P26" s="139">
        <v>0</v>
      </c>
      <c r="Q26" s="139">
        <f t="shared" si="14"/>
        <v>0</v>
      </c>
      <c r="R26" s="125"/>
      <c r="S26" s="124"/>
      <c r="T26" s="139">
        <v>0</v>
      </c>
      <c r="U26" s="139">
        <v>0</v>
      </c>
      <c r="V26" s="139">
        <f t="shared" si="15"/>
        <v>0</v>
      </c>
      <c r="W26" s="139">
        <v>0</v>
      </c>
      <c r="X26" s="139">
        <v>0</v>
      </c>
      <c r="Y26" s="139">
        <f t="shared" si="16"/>
        <v>0</v>
      </c>
      <c r="Z26" s="125"/>
      <c r="AA26" s="124"/>
      <c r="AB26" s="139">
        <v>0</v>
      </c>
      <c r="AC26" s="139">
        <v>0</v>
      </c>
      <c r="AD26" s="139">
        <f t="shared" si="17"/>
        <v>0</v>
      </c>
      <c r="AE26" s="139">
        <v>0</v>
      </c>
      <c r="AF26" s="139">
        <v>0</v>
      </c>
      <c r="AG26" s="139">
        <f t="shared" si="18"/>
        <v>0</v>
      </c>
      <c r="AH26" s="125"/>
      <c r="AI26" s="124"/>
      <c r="AJ26" s="139">
        <v>0</v>
      </c>
      <c r="AK26" s="139">
        <v>0</v>
      </c>
      <c r="AL26" s="139">
        <f t="shared" si="19"/>
        <v>0</v>
      </c>
      <c r="AM26" s="139">
        <v>0</v>
      </c>
      <c r="AN26" s="139">
        <v>0</v>
      </c>
      <c r="AO26" s="139">
        <f t="shared" si="20"/>
        <v>0</v>
      </c>
      <c r="AP26" s="125"/>
      <c r="AQ26" s="124"/>
      <c r="AR26" s="139">
        <v>0</v>
      </c>
      <c r="AS26" s="139">
        <v>0</v>
      </c>
      <c r="AT26" s="139">
        <f t="shared" si="21"/>
        <v>0</v>
      </c>
      <c r="AU26" s="139">
        <v>0</v>
      </c>
      <c r="AV26" s="139">
        <v>0</v>
      </c>
      <c r="AW26" s="139">
        <f t="shared" si="22"/>
        <v>0</v>
      </c>
      <c r="AX26" s="125"/>
      <c r="AY26" s="124"/>
      <c r="AZ26" s="139">
        <v>0</v>
      </c>
      <c r="BA26" s="139">
        <v>0</v>
      </c>
      <c r="BB26" s="139">
        <f t="shared" si="23"/>
        <v>0</v>
      </c>
      <c r="BC26" s="139">
        <v>0</v>
      </c>
      <c r="BD26" s="139">
        <v>0</v>
      </c>
      <c r="BE26" s="139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35.59765625" style="136" customWidth="1"/>
    <col min="4" max="5" width="14.69921875" style="138" customWidth="1"/>
    <col min="6" max="6" width="6.59765625" style="137" customWidth="1"/>
    <col min="7" max="7" width="12.59765625" style="136" customWidth="1"/>
    <col min="8" max="9" width="14.69921875" style="138" customWidth="1"/>
    <col min="10" max="10" width="6.59765625" style="137" customWidth="1"/>
    <col min="11" max="11" width="12.59765625" style="136" customWidth="1"/>
    <col min="12" max="13" width="14.69921875" style="138" customWidth="1"/>
    <col min="14" max="14" width="6.59765625" style="137" customWidth="1"/>
    <col min="15" max="15" width="12.59765625" style="136" customWidth="1"/>
    <col min="16" max="17" width="14.69921875" style="138" customWidth="1"/>
    <col min="18" max="18" width="6.59765625" style="137" customWidth="1"/>
    <col min="19" max="19" width="12.59765625" style="136" customWidth="1"/>
    <col min="20" max="21" width="14.69921875" style="138" customWidth="1"/>
    <col min="22" max="22" width="6.59765625" style="137" customWidth="1"/>
    <col min="23" max="23" width="12.59765625" style="136" customWidth="1"/>
    <col min="24" max="25" width="14.69921875" style="138" customWidth="1"/>
    <col min="26" max="26" width="6.59765625" style="137" customWidth="1"/>
    <col min="27" max="27" width="12.59765625" style="136" customWidth="1"/>
    <col min="28" max="29" width="14.69921875" style="138" customWidth="1"/>
    <col min="30" max="30" width="6.59765625" style="137" customWidth="1"/>
    <col min="31" max="31" width="12.59765625" style="136" customWidth="1"/>
    <col min="32" max="33" width="14.69921875" style="138" customWidth="1"/>
    <col min="34" max="34" width="6.59765625" style="137" customWidth="1"/>
    <col min="35" max="35" width="12.59765625" style="136" customWidth="1"/>
    <col min="36" max="37" width="14.69921875" style="138" customWidth="1"/>
    <col min="38" max="38" width="6.59765625" style="137" customWidth="1"/>
    <col min="39" max="39" width="12.59765625" style="136" customWidth="1"/>
    <col min="40" max="41" width="14.69921875" style="138" customWidth="1"/>
    <col min="42" max="42" width="6.59765625" style="137" customWidth="1"/>
    <col min="43" max="43" width="12.59765625" style="136" customWidth="1"/>
    <col min="44" max="45" width="14.69921875" style="138" customWidth="1"/>
    <col min="46" max="46" width="6.59765625" style="137" customWidth="1"/>
    <col min="47" max="47" width="12.59765625" style="136" customWidth="1"/>
    <col min="48" max="49" width="14.69921875" style="138" customWidth="1"/>
    <col min="50" max="50" width="6.59765625" style="137" customWidth="1"/>
    <col min="51" max="51" width="12.59765625" style="136" customWidth="1"/>
    <col min="52" max="53" width="14.69921875" style="138" customWidth="1"/>
    <col min="54" max="54" width="6.59765625" style="137" customWidth="1"/>
    <col min="55" max="55" width="12.59765625" style="136" customWidth="1"/>
    <col min="56" max="57" width="14.69921875" style="138" customWidth="1"/>
    <col min="58" max="58" width="6.59765625" style="137" customWidth="1"/>
    <col min="59" max="59" width="12.59765625" style="136" customWidth="1"/>
    <col min="60" max="61" width="14.69921875" style="138" customWidth="1"/>
    <col min="62" max="62" width="6.59765625" style="137" customWidth="1"/>
    <col min="63" max="63" width="12.59765625" style="136" customWidth="1"/>
    <col min="64" max="65" width="14.69921875" style="138" customWidth="1"/>
    <col min="66" max="66" width="6.59765625" style="137" customWidth="1"/>
    <col min="67" max="67" width="12.59765625" style="136" customWidth="1"/>
    <col min="68" max="69" width="14.69921875" style="138" customWidth="1"/>
    <col min="70" max="70" width="6.59765625" style="137" customWidth="1"/>
    <col min="71" max="71" width="12.59765625" style="136" customWidth="1"/>
    <col min="72" max="73" width="14.69921875" style="138" customWidth="1"/>
    <col min="74" max="74" width="6.59765625" style="137" customWidth="1"/>
    <col min="75" max="75" width="12.59765625" style="136" customWidth="1"/>
    <col min="76" max="77" width="14.69921875" style="138" customWidth="1"/>
    <col min="78" max="78" width="6.59765625" style="137" customWidth="1"/>
    <col min="79" max="79" width="12.59765625" style="136" customWidth="1"/>
    <col min="80" max="81" width="14.69921875" style="138" customWidth="1"/>
    <col min="82" max="82" width="6.59765625" style="137" customWidth="1"/>
    <col min="83" max="83" width="12.59765625" style="136" customWidth="1"/>
    <col min="84" max="85" width="14.69921875" style="138" customWidth="1"/>
    <col min="86" max="86" width="6.59765625" style="137" customWidth="1"/>
    <col min="87" max="87" width="12.59765625" style="136" customWidth="1"/>
    <col min="88" max="89" width="14.69921875" style="138" customWidth="1"/>
    <col min="90" max="90" width="6.59765625" style="137" customWidth="1"/>
    <col min="91" max="91" width="12.59765625" style="136" customWidth="1"/>
    <col min="92" max="93" width="14.69921875" style="138" customWidth="1"/>
    <col min="94" max="94" width="6.59765625" style="137" customWidth="1"/>
    <col min="95" max="95" width="12.59765625" style="136" customWidth="1"/>
    <col min="96" max="97" width="14.69921875" style="138" customWidth="1"/>
    <col min="98" max="98" width="6.59765625" style="137" customWidth="1"/>
    <col min="99" max="99" width="12.59765625" style="136" customWidth="1"/>
    <col min="100" max="101" width="14.69921875" style="138" customWidth="1"/>
    <col min="102" max="102" width="6.59765625" style="137" customWidth="1"/>
    <col min="103" max="103" width="12.59765625" style="136" customWidth="1"/>
    <col min="104" max="105" width="14.69921875" style="138" customWidth="1"/>
    <col min="106" max="106" width="6.59765625" style="137" customWidth="1"/>
    <col min="107" max="107" width="12.59765625" style="136" customWidth="1"/>
    <col min="108" max="109" width="14.69921875" style="138" customWidth="1"/>
    <col min="110" max="110" width="6.59765625" style="137" customWidth="1"/>
    <col min="111" max="111" width="12.59765625" style="136" customWidth="1"/>
    <col min="112" max="113" width="14.69921875" style="138" customWidth="1"/>
    <col min="114" max="114" width="6.59765625" style="137" customWidth="1"/>
    <col min="115" max="115" width="12.59765625" style="136" customWidth="1"/>
    <col min="116" max="117" width="14.69921875" style="138" customWidth="1"/>
    <col min="118" max="118" width="6.59765625" style="137" customWidth="1"/>
    <col min="119" max="119" width="12.59765625" style="136" customWidth="1"/>
    <col min="120" max="121" width="14.69921875" style="138" customWidth="1"/>
    <col min="122" max="122" width="6.59765625" style="137" customWidth="1"/>
    <col min="123" max="123" width="12.59765625" style="136" customWidth="1"/>
    <col min="124" max="125" width="14.69921875" style="138" customWidth="1"/>
    <col min="126" max="16384" width="9" style="136" customWidth="1"/>
  </cols>
  <sheetData>
    <row r="1" spans="1:125" s="44" customFormat="1" ht="17.25">
      <c r="A1" s="114" t="s">
        <v>205</v>
      </c>
      <c r="B1" s="133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2" t="s">
        <v>160</v>
      </c>
      <c r="B2" s="155" t="s">
        <v>161</v>
      </c>
      <c r="C2" s="158" t="s">
        <v>162</v>
      </c>
      <c r="D2" s="164" t="s">
        <v>163</v>
      </c>
      <c r="E2" s="165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3"/>
      <c r="B3" s="156"/>
      <c r="C3" s="159"/>
      <c r="D3" s="166"/>
      <c r="E3" s="167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3"/>
      <c r="B4" s="156"/>
      <c r="C4" s="160"/>
      <c r="D4" s="152" t="s">
        <v>194</v>
      </c>
      <c r="E4" s="152" t="s">
        <v>195</v>
      </c>
      <c r="F4" s="152" t="s">
        <v>196</v>
      </c>
      <c r="G4" s="152" t="s">
        <v>197</v>
      </c>
      <c r="H4" s="152" t="s">
        <v>194</v>
      </c>
      <c r="I4" s="152" t="s">
        <v>195</v>
      </c>
      <c r="J4" s="152" t="s">
        <v>196</v>
      </c>
      <c r="K4" s="152" t="s">
        <v>197</v>
      </c>
      <c r="L4" s="152" t="s">
        <v>194</v>
      </c>
      <c r="M4" s="152" t="s">
        <v>195</v>
      </c>
      <c r="N4" s="152" t="s">
        <v>196</v>
      </c>
      <c r="O4" s="152" t="s">
        <v>197</v>
      </c>
      <c r="P4" s="152" t="s">
        <v>194</v>
      </c>
      <c r="Q4" s="152" t="s">
        <v>195</v>
      </c>
      <c r="R4" s="152" t="s">
        <v>196</v>
      </c>
      <c r="S4" s="152" t="s">
        <v>197</v>
      </c>
      <c r="T4" s="152" t="s">
        <v>194</v>
      </c>
      <c r="U4" s="152" t="s">
        <v>195</v>
      </c>
      <c r="V4" s="152" t="s">
        <v>196</v>
      </c>
      <c r="W4" s="152" t="s">
        <v>197</v>
      </c>
      <c r="X4" s="152" t="s">
        <v>194</v>
      </c>
      <c r="Y4" s="152" t="s">
        <v>195</v>
      </c>
      <c r="Z4" s="152" t="s">
        <v>196</v>
      </c>
      <c r="AA4" s="152" t="s">
        <v>197</v>
      </c>
      <c r="AB4" s="152" t="s">
        <v>194</v>
      </c>
      <c r="AC4" s="152" t="s">
        <v>195</v>
      </c>
      <c r="AD4" s="152" t="s">
        <v>196</v>
      </c>
      <c r="AE4" s="152" t="s">
        <v>197</v>
      </c>
      <c r="AF4" s="152" t="s">
        <v>194</v>
      </c>
      <c r="AG4" s="152" t="s">
        <v>195</v>
      </c>
      <c r="AH4" s="152" t="s">
        <v>196</v>
      </c>
      <c r="AI4" s="152" t="s">
        <v>197</v>
      </c>
      <c r="AJ4" s="152" t="s">
        <v>194</v>
      </c>
      <c r="AK4" s="152" t="s">
        <v>195</v>
      </c>
      <c r="AL4" s="152" t="s">
        <v>196</v>
      </c>
      <c r="AM4" s="152" t="s">
        <v>197</v>
      </c>
      <c r="AN4" s="152" t="s">
        <v>194</v>
      </c>
      <c r="AO4" s="152" t="s">
        <v>195</v>
      </c>
      <c r="AP4" s="152" t="s">
        <v>196</v>
      </c>
      <c r="AQ4" s="152" t="s">
        <v>197</v>
      </c>
      <c r="AR4" s="152" t="s">
        <v>194</v>
      </c>
      <c r="AS4" s="152" t="s">
        <v>195</v>
      </c>
      <c r="AT4" s="152" t="s">
        <v>196</v>
      </c>
      <c r="AU4" s="152" t="s">
        <v>197</v>
      </c>
      <c r="AV4" s="152" t="s">
        <v>194</v>
      </c>
      <c r="AW4" s="152" t="s">
        <v>195</v>
      </c>
      <c r="AX4" s="152" t="s">
        <v>196</v>
      </c>
      <c r="AY4" s="152" t="s">
        <v>197</v>
      </c>
      <c r="AZ4" s="152" t="s">
        <v>194</v>
      </c>
      <c r="BA4" s="152" t="s">
        <v>195</v>
      </c>
      <c r="BB4" s="152" t="s">
        <v>196</v>
      </c>
      <c r="BC4" s="152" t="s">
        <v>197</v>
      </c>
      <c r="BD4" s="152" t="s">
        <v>194</v>
      </c>
      <c r="BE4" s="152" t="s">
        <v>195</v>
      </c>
      <c r="BF4" s="152" t="s">
        <v>196</v>
      </c>
      <c r="BG4" s="152" t="s">
        <v>197</v>
      </c>
      <c r="BH4" s="152" t="s">
        <v>194</v>
      </c>
      <c r="BI4" s="152" t="s">
        <v>195</v>
      </c>
      <c r="BJ4" s="152" t="s">
        <v>196</v>
      </c>
      <c r="BK4" s="152" t="s">
        <v>197</v>
      </c>
      <c r="BL4" s="152" t="s">
        <v>194</v>
      </c>
      <c r="BM4" s="152" t="s">
        <v>195</v>
      </c>
      <c r="BN4" s="152" t="s">
        <v>196</v>
      </c>
      <c r="BO4" s="152" t="s">
        <v>197</v>
      </c>
      <c r="BP4" s="152" t="s">
        <v>194</v>
      </c>
      <c r="BQ4" s="152" t="s">
        <v>195</v>
      </c>
      <c r="BR4" s="152" t="s">
        <v>196</v>
      </c>
      <c r="BS4" s="152" t="s">
        <v>197</v>
      </c>
      <c r="BT4" s="152" t="s">
        <v>194</v>
      </c>
      <c r="BU4" s="152" t="s">
        <v>195</v>
      </c>
      <c r="BV4" s="152" t="s">
        <v>196</v>
      </c>
      <c r="BW4" s="152" t="s">
        <v>197</v>
      </c>
      <c r="BX4" s="152" t="s">
        <v>194</v>
      </c>
      <c r="BY4" s="152" t="s">
        <v>195</v>
      </c>
      <c r="BZ4" s="152" t="s">
        <v>196</v>
      </c>
      <c r="CA4" s="152" t="s">
        <v>197</v>
      </c>
      <c r="CB4" s="152" t="s">
        <v>194</v>
      </c>
      <c r="CC4" s="152" t="s">
        <v>195</v>
      </c>
      <c r="CD4" s="152" t="s">
        <v>196</v>
      </c>
      <c r="CE4" s="152" t="s">
        <v>197</v>
      </c>
      <c r="CF4" s="152" t="s">
        <v>194</v>
      </c>
      <c r="CG4" s="152" t="s">
        <v>195</v>
      </c>
      <c r="CH4" s="152" t="s">
        <v>196</v>
      </c>
      <c r="CI4" s="152" t="s">
        <v>197</v>
      </c>
      <c r="CJ4" s="152" t="s">
        <v>194</v>
      </c>
      <c r="CK4" s="152" t="s">
        <v>195</v>
      </c>
      <c r="CL4" s="152" t="s">
        <v>196</v>
      </c>
      <c r="CM4" s="152" t="s">
        <v>197</v>
      </c>
      <c r="CN4" s="152" t="s">
        <v>194</v>
      </c>
      <c r="CO4" s="152" t="s">
        <v>195</v>
      </c>
      <c r="CP4" s="152" t="s">
        <v>196</v>
      </c>
      <c r="CQ4" s="152" t="s">
        <v>197</v>
      </c>
      <c r="CR4" s="152" t="s">
        <v>194</v>
      </c>
      <c r="CS4" s="152" t="s">
        <v>195</v>
      </c>
      <c r="CT4" s="152" t="s">
        <v>196</v>
      </c>
      <c r="CU4" s="152" t="s">
        <v>197</v>
      </c>
      <c r="CV4" s="152" t="s">
        <v>194</v>
      </c>
      <c r="CW4" s="152" t="s">
        <v>195</v>
      </c>
      <c r="CX4" s="152" t="s">
        <v>196</v>
      </c>
      <c r="CY4" s="152" t="s">
        <v>197</v>
      </c>
      <c r="CZ4" s="152" t="s">
        <v>194</v>
      </c>
      <c r="DA4" s="152" t="s">
        <v>195</v>
      </c>
      <c r="DB4" s="152" t="s">
        <v>196</v>
      </c>
      <c r="DC4" s="152" t="s">
        <v>197</v>
      </c>
      <c r="DD4" s="152" t="s">
        <v>194</v>
      </c>
      <c r="DE4" s="152" t="s">
        <v>195</v>
      </c>
      <c r="DF4" s="152" t="s">
        <v>196</v>
      </c>
      <c r="DG4" s="152" t="s">
        <v>197</v>
      </c>
      <c r="DH4" s="152" t="s">
        <v>194</v>
      </c>
      <c r="DI4" s="152" t="s">
        <v>195</v>
      </c>
      <c r="DJ4" s="152" t="s">
        <v>196</v>
      </c>
      <c r="DK4" s="152" t="s">
        <v>197</v>
      </c>
      <c r="DL4" s="152" t="s">
        <v>194</v>
      </c>
      <c r="DM4" s="152" t="s">
        <v>195</v>
      </c>
      <c r="DN4" s="152" t="s">
        <v>196</v>
      </c>
      <c r="DO4" s="152" t="s">
        <v>197</v>
      </c>
      <c r="DP4" s="152" t="s">
        <v>194</v>
      </c>
      <c r="DQ4" s="152" t="s">
        <v>195</v>
      </c>
      <c r="DR4" s="152" t="s">
        <v>196</v>
      </c>
      <c r="DS4" s="152" t="s">
        <v>197</v>
      </c>
      <c r="DT4" s="152" t="s">
        <v>194</v>
      </c>
      <c r="DU4" s="152" t="s">
        <v>195</v>
      </c>
    </row>
    <row r="5" spans="1:125" s="44" customFormat="1" ht="13.5">
      <c r="A5" s="153"/>
      <c r="B5" s="156"/>
      <c r="C5" s="160"/>
      <c r="D5" s="153"/>
      <c r="E5" s="153"/>
      <c r="F5" s="162"/>
      <c r="G5" s="153"/>
      <c r="H5" s="153"/>
      <c r="I5" s="153"/>
      <c r="J5" s="162"/>
      <c r="K5" s="153"/>
      <c r="L5" s="153"/>
      <c r="M5" s="153"/>
      <c r="N5" s="162"/>
      <c r="O5" s="153"/>
      <c r="P5" s="153"/>
      <c r="Q5" s="153"/>
      <c r="R5" s="162"/>
      <c r="S5" s="153"/>
      <c r="T5" s="153"/>
      <c r="U5" s="153"/>
      <c r="V5" s="162"/>
      <c r="W5" s="153"/>
      <c r="X5" s="153"/>
      <c r="Y5" s="153"/>
      <c r="Z5" s="162"/>
      <c r="AA5" s="153"/>
      <c r="AB5" s="153"/>
      <c r="AC5" s="153"/>
      <c r="AD5" s="162"/>
      <c r="AE5" s="153"/>
      <c r="AF5" s="153"/>
      <c r="AG5" s="153"/>
      <c r="AH5" s="162"/>
      <c r="AI5" s="153"/>
      <c r="AJ5" s="153"/>
      <c r="AK5" s="153"/>
      <c r="AL5" s="162"/>
      <c r="AM5" s="153"/>
      <c r="AN5" s="153"/>
      <c r="AO5" s="153"/>
      <c r="AP5" s="162"/>
      <c r="AQ5" s="153"/>
      <c r="AR5" s="153"/>
      <c r="AS5" s="153"/>
      <c r="AT5" s="162"/>
      <c r="AU5" s="153"/>
      <c r="AV5" s="153"/>
      <c r="AW5" s="153"/>
      <c r="AX5" s="162"/>
      <c r="AY5" s="153"/>
      <c r="AZ5" s="153"/>
      <c r="BA5" s="153"/>
      <c r="BB5" s="162"/>
      <c r="BC5" s="153"/>
      <c r="BD5" s="153"/>
      <c r="BE5" s="153"/>
      <c r="BF5" s="162"/>
      <c r="BG5" s="153"/>
      <c r="BH5" s="153"/>
      <c r="BI5" s="153"/>
      <c r="BJ5" s="162"/>
      <c r="BK5" s="153"/>
      <c r="BL5" s="153"/>
      <c r="BM5" s="153"/>
      <c r="BN5" s="162"/>
      <c r="BO5" s="153"/>
      <c r="BP5" s="153"/>
      <c r="BQ5" s="153"/>
      <c r="BR5" s="162"/>
      <c r="BS5" s="153"/>
      <c r="BT5" s="153"/>
      <c r="BU5" s="153"/>
      <c r="BV5" s="162"/>
      <c r="BW5" s="153"/>
      <c r="BX5" s="153"/>
      <c r="BY5" s="153"/>
      <c r="BZ5" s="162"/>
      <c r="CA5" s="153"/>
      <c r="CB5" s="153"/>
      <c r="CC5" s="153"/>
      <c r="CD5" s="162"/>
      <c r="CE5" s="153"/>
      <c r="CF5" s="153"/>
      <c r="CG5" s="153"/>
      <c r="CH5" s="162"/>
      <c r="CI5" s="153"/>
      <c r="CJ5" s="153"/>
      <c r="CK5" s="153"/>
      <c r="CL5" s="162"/>
      <c r="CM5" s="153"/>
      <c r="CN5" s="153"/>
      <c r="CO5" s="153"/>
      <c r="CP5" s="162"/>
      <c r="CQ5" s="153"/>
      <c r="CR5" s="153"/>
      <c r="CS5" s="153"/>
      <c r="CT5" s="162"/>
      <c r="CU5" s="153"/>
      <c r="CV5" s="153"/>
      <c r="CW5" s="153"/>
      <c r="CX5" s="162"/>
      <c r="CY5" s="153"/>
      <c r="CZ5" s="153"/>
      <c r="DA5" s="153"/>
      <c r="DB5" s="162"/>
      <c r="DC5" s="153"/>
      <c r="DD5" s="153"/>
      <c r="DE5" s="153"/>
      <c r="DF5" s="162"/>
      <c r="DG5" s="153"/>
      <c r="DH5" s="153"/>
      <c r="DI5" s="153"/>
      <c r="DJ5" s="162"/>
      <c r="DK5" s="153"/>
      <c r="DL5" s="153"/>
      <c r="DM5" s="153"/>
      <c r="DN5" s="162"/>
      <c r="DO5" s="153"/>
      <c r="DP5" s="153"/>
      <c r="DQ5" s="153"/>
      <c r="DR5" s="162"/>
      <c r="DS5" s="153"/>
      <c r="DT5" s="153"/>
      <c r="DU5" s="153"/>
    </row>
    <row r="6" spans="1:125" s="45" customFormat="1" ht="13.5">
      <c r="A6" s="154"/>
      <c r="B6" s="157"/>
      <c r="C6" s="161"/>
      <c r="D6" s="118" t="s">
        <v>198</v>
      </c>
      <c r="E6" s="118" t="s">
        <v>198</v>
      </c>
      <c r="F6" s="163"/>
      <c r="G6" s="154"/>
      <c r="H6" s="118" t="s">
        <v>198</v>
      </c>
      <c r="I6" s="118" t="s">
        <v>198</v>
      </c>
      <c r="J6" s="163"/>
      <c r="K6" s="154"/>
      <c r="L6" s="118" t="s">
        <v>198</v>
      </c>
      <c r="M6" s="118" t="s">
        <v>198</v>
      </c>
      <c r="N6" s="163"/>
      <c r="O6" s="154"/>
      <c r="P6" s="118" t="s">
        <v>198</v>
      </c>
      <c r="Q6" s="118" t="s">
        <v>198</v>
      </c>
      <c r="R6" s="163"/>
      <c r="S6" s="154"/>
      <c r="T6" s="118" t="s">
        <v>198</v>
      </c>
      <c r="U6" s="118" t="s">
        <v>198</v>
      </c>
      <c r="V6" s="163"/>
      <c r="W6" s="154"/>
      <c r="X6" s="118" t="s">
        <v>198</v>
      </c>
      <c r="Y6" s="118" t="s">
        <v>198</v>
      </c>
      <c r="Z6" s="163"/>
      <c r="AA6" s="154"/>
      <c r="AB6" s="118" t="s">
        <v>198</v>
      </c>
      <c r="AC6" s="118" t="s">
        <v>198</v>
      </c>
      <c r="AD6" s="163"/>
      <c r="AE6" s="154"/>
      <c r="AF6" s="118" t="s">
        <v>198</v>
      </c>
      <c r="AG6" s="118" t="s">
        <v>198</v>
      </c>
      <c r="AH6" s="163"/>
      <c r="AI6" s="154"/>
      <c r="AJ6" s="118" t="s">
        <v>198</v>
      </c>
      <c r="AK6" s="118" t="s">
        <v>198</v>
      </c>
      <c r="AL6" s="163"/>
      <c r="AM6" s="154"/>
      <c r="AN6" s="118" t="s">
        <v>198</v>
      </c>
      <c r="AO6" s="118" t="s">
        <v>198</v>
      </c>
      <c r="AP6" s="163"/>
      <c r="AQ6" s="154"/>
      <c r="AR6" s="118" t="s">
        <v>198</v>
      </c>
      <c r="AS6" s="118" t="s">
        <v>198</v>
      </c>
      <c r="AT6" s="163"/>
      <c r="AU6" s="154"/>
      <c r="AV6" s="118" t="s">
        <v>198</v>
      </c>
      <c r="AW6" s="118" t="s">
        <v>198</v>
      </c>
      <c r="AX6" s="163"/>
      <c r="AY6" s="154"/>
      <c r="AZ6" s="118" t="s">
        <v>198</v>
      </c>
      <c r="BA6" s="118" t="s">
        <v>198</v>
      </c>
      <c r="BB6" s="163"/>
      <c r="BC6" s="154"/>
      <c r="BD6" s="118" t="s">
        <v>198</v>
      </c>
      <c r="BE6" s="118" t="s">
        <v>198</v>
      </c>
      <c r="BF6" s="163"/>
      <c r="BG6" s="154"/>
      <c r="BH6" s="118" t="s">
        <v>198</v>
      </c>
      <c r="BI6" s="118" t="s">
        <v>198</v>
      </c>
      <c r="BJ6" s="163"/>
      <c r="BK6" s="154"/>
      <c r="BL6" s="118" t="s">
        <v>198</v>
      </c>
      <c r="BM6" s="118" t="s">
        <v>198</v>
      </c>
      <c r="BN6" s="163"/>
      <c r="BO6" s="154"/>
      <c r="BP6" s="118" t="s">
        <v>198</v>
      </c>
      <c r="BQ6" s="118" t="s">
        <v>198</v>
      </c>
      <c r="BR6" s="163"/>
      <c r="BS6" s="154"/>
      <c r="BT6" s="118" t="s">
        <v>198</v>
      </c>
      <c r="BU6" s="118" t="s">
        <v>198</v>
      </c>
      <c r="BV6" s="163"/>
      <c r="BW6" s="154"/>
      <c r="BX6" s="118" t="s">
        <v>198</v>
      </c>
      <c r="BY6" s="118" t="s">
        <v>198</v>
      </c>
      <c r="BZ6" s="163"/>
      <c r="CA6" s="154"/>
      <c r="CB6" s="118" t="s">
        <v>198</v>
      </c>
      <c r="CC6" s="118" t="s">
        <v>198</v>
      </c>
      <c r="CD6" s="163"/>
      <c r="CE6" s="154"/>
      <c r="CF6" s="118" t="s">
        <v>198</v>
      </c>
      <c r="CG6" s="118" t="s">
        <v>198</v>
      </c>
      <c r="CH6" s="163"/>
      <c r="CI6" s="154"/>
      <c r="CJ6" s="118" t="s">
        <v>198</v>
      </c>
      <c r="CK6" s="118" t="s">
        <v>198</v>
      </c>
      <c r="CL6" s="163"/>
      <c r="CM6" s="154"/>
      <c r="CN6" s="118" t="s">
        <v>198</v>
      </c>
      <c r="CO6" s="118" t="s">
        <v>198</v>
      </c>
      <c r="CP6" s="163"/>
      <c r="CQ6" s="154"/>
      <c r="CR6" s="118" t="s">
        <v>198</v>
      </c>
      <c r="CS6" s="118" t="s">
        <v>198</v>
      </c>
      <c r="CT6" s="163"/>
      <c r="CU6" s="154"/>
      <c r="CV6" s="118" t="s">
        <v>198</v>
      </c>
      <c r="CW6" s="118" t="s">
        <v>198</v>
      </c>
      <c r="CX6" s="163"/>
      <c r="CY6" s="154"/>
      <c r="CZ6" s="118" t="s">
        <v>198</v>
      </c>
      <c r="DA6" s="118" t="s">
        <v>198</v>
      </c>
      <c r="DB6" s="163"/>
      <c r="DC6" s="154"/>
      <c r="DD6" s="118" t="s">
        <v>198</v>
      </c>
      <c r="DE6" s="118" t="s">
        <v>198</v>
      </c>
      <c r="DF6" s="163"/>
      <c r="DG6" s="154"/>
      <c r="DH6" s="118" t="s">
        <v>198</v>
      </c>
      <c r="DI6" s="118" t="s">
        <v>198</v>
      </c>
      <c r="DJ6" s="163"/>
      <c r="DK6" s="154"/>
      <c r="DL6" s="118" t="s">
        <v>198</v>
      </c>
      <c r="DM6" s="118" t="s">
        <v>198</v>
      </c>
      <c r="DN6" s="163"/>
      <c r="DO6" s="154"/>
      <c r="DP6" s="118" t="s">
        <v>198</v>
      </c>
      <c r="DQ6" s="118" t="s">
        <v>198</v>
      </c>
      <c r="DR6" s="163"/>
      <c r="DS6" s="154"/>
      <c r="DT6" s="118" t="s">
        <v>198</v>
      </c>
      <c r="DU6" s="118" t="s">
        <v>198</v>
      </c>
    </row>
    <row r="7" spans="1:125" s="128" customFormat="1" ht="12" customHeight="1">
      <c r="A7" s="120" t="s">
        <v>263</v>
      </c>
      <c r="B7" s="121">
        <v>35000</v>
      </c>
      <c r="C7" s="120" t="s">
        <v>157</v>
      </c>
      <c r="D7" s="122">
        <f>SUM(D8:D15)</f>
        <v>2600132</v>
      </c>
      <c r="E7" s="122">
        <f>SUM(E8:E15)</f>
        <v>832966</v>
      </c>
      <c r="F7" s="132">
        <f>COUNTIF(F8:F15,"&lt;&gt;")</f>
        <v>8</v>
      </c>
      <c r="G7" s="132">
        <f>COUNTIF(G8:G15,"&lt;&gt;")</f>
        <v>8</v>
      </c>
      <c r="H7" s="122">
        <f>SUM(H8:H15)</f>
        <v>1329847</v>
      </c>
      <c r="I7" s="122">
        <f>SUM(I8:I15)</f>
        <v>614189</v>
      </c>
      <c r="J7" s="132">
        <f>COUNTIF(J8:J15,"&lt;&gt;")</f>
        <v>8</v>
      </c>
      <c r="K7" s="132">
        <f>COUNTIF(K8:K15,"&lt;&gt;")</f>
        <v>8</v>
      </c>
      <c r="L7" s="122">
        <f>SUM(L8:L15)</f>
        <v>773990</v>
      </c>
      <c r="M7" s="122">
        <f>SUM(M8:M15)</f>
        <v>160926</v>
      </c>
      <c r="N7" s="132">
        <f>COUNTIF(N8:N15,"&lt;&gt;")</f>
        <v>3</v>
      </c>
      <c r="O7" s="132">
        <f>COUNTIF(O8:O15,"&lt;&gt;")</f>
        <v>3</v>
      </c>
      <c r="P7" s="122">
        <f>SUM(P8:P15)</f>
        <v>387590</v>
      </c>
      <c r="Q7" s="122">
        <f>SUM(Q8:Q15)</f>
        <v>9461</v>
      </c>
      <c r="R7" s="132">
        <f>COUNTIF(R8:R15,"&lt;&gt;")</f>
        <v>1</v>
      </c>
      <c r="S7" s="132">
        <f>COUNTIF(S8:S15,"&lt;&gt;")</f>
        <v>1</v>
      </c>
      <c r="T7" s="122">
        <f>SUM(T8:T15)</f>
        <v>55453</v>
      </c>
      <c r="U7" s="122">
        <f>SUM(U8:U15)</f>
        <v>26044</v>
      </c>
      <c r="V7" s="132">
        <f>COUNTIF(V8:V15,"&lt;&gt;")</f>
        <v>1</v>
      </c>
      <c r="W7" s="132">
        <f>COUNTIF(W8:W15,"&lt;&gt;")</f>
        <v>1</v>
      </c>
      <c r="X7" s="122">
        <f>SUM(X8:X15)</f>
        <v>53252</v>
      </c>
      <c r="Y7" s="122">
        <f>SUM(Y8:Y15)</f>
        <v>22346</v>
      </c>
      <c r="Z7" s="132">
        <f>COUNTIF(Z8:Z15,"&lt;&gt;")</f>
        <v>0</v>
      </c>
      <c r="AA7" s="132">
        <f>COUNTIF(AA8:AA15,"&lt;&gt;")</f>
        <v>0</v>
      </c>
      <c r="AB7" s="122">
        <f>SUM(AB8:AB15)</f>
        <v>0</v>
      </c>
      <c r="AC7" s="122">
        <f>SUM(AC8:AC15)</f>
        <v>0</v>
      </c>
      <c r="AD7" s="132">
        <f>COUNTIF(AD8:AD15,"&lt;&gt;")</f>
        <v>0</v>
      </c>
      <c r="AE7" s="132">
        <f>COUNTIF(AE8:AE15,"&lt;&gt;")</f>
        <v>0</v>
      </c>
      <c r="AF7" s="122">
        <f>SUM(AF8:AF15)</f>
        <v>0</v>
      </c>
      <c r="AG7" s="122">
        <f>SUM(AG8:AG15)</f>
        <v>0</v>
      </c>
      <c r="AH7" s="132">
        <f>COUNTIF(AH8:AH15,"&lt;&gt;")</f>
        <v>0</v>
      </c>
      <c r="AI7" s="132">
        <f>COUNTIF(AI8:AI15,"&lt;&gt;")</f>
        <v>0</v>
      </c>
      <c r="AJ7" s="122">
        <f>SUM(AJ8:AJ15)</f>
        <v>0</v>
      </c>
      <c r="AK7" s="122">
        <f>SUM(AK8:AK15)</f>
        <v>0</v>
      </c>
      <c r="AL7" s="132">
        <f>COUNTIF(AL8:AL15,"&lt;&gt;")</f>
        <v>0</v>
      </c>
      <c r="AM7" s="132">
        <f>COUNTIF(AM8:AM15,"&lt;&gt;")</f>
        <v>0</v>
      </c>
      <c r="AN7" s="122">
        <f>SUM(AN8:AN15)</f>
        <v>0</v>
      </c>
      <c r="AO7" s="122">
        <f>SUM(AO8:AO15)</f>
        <v>0</v>
      </c>
      <c r="AP7" s="132">
        <f>COUNTIF(AP8:AP15,"&lt;&gt;")</f>
        <v>0</v>
      </c>
      <c r="AQ7" s="132">
        <f>COUNTIF(AQ8:AQ15,"&lt;&gt;")</f>
        <v>0</v>
      </c>
      <c r="AR7" s="122">
        <f>SUM(AR8:AR15)</f>
        <v>0</v>
      </c>
      <c r="AS7" s="122">
        <f>SUM(AS8:AS15)</f>
        <v>0</v>
      </c>
      <c r="AT7" s="132">
        <f>COUNTIF(AT8:AT15,"&lt;&gt;")</f>
        <v>0</v>
      </c>
      <c r="AU7" s="132">
        <f>COUNTIF(AU8:AU15,"&lt;&gt;")</f>
        <v>0</v>
      </c>
      <c r="AV7" s="122">
        <f>SUM(AV8:AV15)</f>
        <v>0</v>
      </c>
      <c r="AW7" s="122">
        <f>SUM(AW8:AW15)</f>
        <v>0</v>
      </c>
      <c r="AX7" s="132">
        <f>COUNTIF(AX8:AX15,"&lt;&gt;")</f>
        <v>0</v>
      </c>
      <c r="AY7" s="132">
        <f>COUNTIF(AY8:AY15,"&lt;&gt;")</f>
        <v>0</v>
      </c>
      <c r="AZ7" s="122">
        <f>SUM(AZ8:AZ15)</f>
        <v>0</v>
      </c>
      <c r="BA7" s="122">
        <f>SUM(BA8:BA15)</f>
        <v>0</v>
      </c>
      <c r="BB7" s="132">
        <f>COUNTIF(BB8:BB15,"&lt;&gt;")</f>
        <v>0</v>
      </c>
      <c r="BC7" s="132">
        <f>COUNTIF(BC8:BC15,"&lt;&gt;")</f>
        <v>0</v>
      </c>
      <c r="BD7" s="122">
        <f>SUM(BD8:BD15)</f>
        <v>0</v>
      </c>
      <c r="BE7" s="122">
        <f>SUM(BE8:BE15)</f>
        <v>0</v>
      </c>
      <c r="BF7" s="132">
        <f>COUNTIF(BF8:BF15,"&lt;&gt;")</f>
        <v>0</v>
      </c>
      <c r="BG7" s="132">
        <f>COUNTIF(BG8:BG15,"&lt;&gt;")</f>
        <v>0</v>
      </c>
      <c r="BH7" s="122">
        <f>SUM(BH8:BH15)</f>
        <v>0</v>
      </c>
      <c r="BI7" s="122">
        <f>SUM(BI8:BI15)</f>
        <v>0</v>
      </c>
      <c r="BJ7" s="132">
        <f>COUNTIF(BJ8:BJ15,"&lt;&gt;")</f>
        <v>0</v>
      </c>
      <c r="BK7" s="132">
        <f>COUNTIF(BK8:BK15,"&lt;&gt;")</f>
        <v>0</v>
      </c>
      <c r="BL7" s="122">
        <f>SUM(BL8:BL15)</f>
        <v>0</v>
      </c>
      <c r="BM7" s="122">
        <f>SUM(BM8:BM15)</f>
        <v>0</v>
      </c>
      <c r="BN7" s="132">
        <f>COUNTIF(BN8:BN15,"&lt;&gt;")</f>
        <v>0</v>
      </c>
      <c r="BO7" s="132">
        <f>COUNTIF(BO8:BO15,"&lt;&gt;")</f>
        <v>0</v>
      </c>
      <c r="BP7" s="122">
        <f>SUM(BP8:BP15)</f>
        <v>0</v>
      </c>
      <c r="BQ7" s="122">
        <f>SUM(BQ8:BQ15)</f>
        <v>0</v>
      </c>
      <c r="BR7" s="132">
        <f>COUNTIF(BR8:BR15,"&lt;&gt;")</f>
        <v>0</v>
      </c>
      <c r="BS7" s="132">
        <f>COUNTIF(BS8:BS15,"&lt;&gt;")</f>
        <v>0</v>
      </c>
      <c r="BT7" s="122">
        <f>SUM(BT8:BT15)</f>
        <v>0</v>
      </c>
      <c r="BU7" s="122">
        <f>SUM(BU8:BU15)</f>
        <v>0</v>
      </c>
      <c r="BV7" s="132">
        <f>COUNTIF(BV8:BV15,"&lt;&gt;")</f>
        <v>0</v>
      </c>
      <c r="BW7" s="132">
        <f>COUNTIF(BW8:BW15,"&lt;&gt;")</f>
        <v>0</v>
      </c>
      <c r="BX7" s="122">
        <f>SUM(BX8:BX15)</f>
        <v>0</v>
      </c>
      <c r="BY7" s="122">
        <f>SUM(BY8:BY15)</f>
        <v>0</v>
      </c>
      <c r="BZ7" s="132">
        <f>COUNTIF(BZ8:BZ15,"&lt;&gt;")</f>
        <v>0</v>
      </c>
      <c r="CA7" s="132">
        <f>COUNTIF(CA8:CA15,"&lt;&gt;")</f>
        <v>0</v>
      </c>
      <c r="CB7" s="122">
        <f>SUM(CB8:CB15)</f>
        <v>0</v>
      </c>
      <c r="CC7" s="122">
        <f>SUM(CC8:CC15)</f>
        <v>0</v>
      </c>
      <c r="CD7" s="132">
        <f>COUNTIF(CD8:CD15,"&lt;&gt;")</f>
        <v>0</v>
      </c>
      <c r="CE7" s="132">
        <f>COUNTIF(CE8:CE15,"&lt;&gt;")</f>
        <v>0</v>
      </c>
      <c r="CF7" s="122">
        <f>SUM(CF8:CF15)</f>
        <v>0</v>
      </c>
      <c r="CG7" s="122">
        <f>SUM(CG8:CG15)</f>
        <v>0</v>
      </c>
      <c r="CH7" s="132">
        <f>COUNTIF(CH8:CH15,"&lt;&gt;")</f>
        <v>0</v>
      </c>
      <c r="CI7" s="132">
        <f>COUNTIF(CI8:CI15,"&lt;&gt;")</f>
        <v>0</v>
      </c>
      <c r="CJ7" s="122">
        <f>SUM(CJ8:CJ15)</f>
        <v>0</v>
      </c>
      <c r="CK7" s="122">
        <f>SUM(CK8:CK15)</f>
        <v>0</v>
      </c>
      <c r="CL7" s="132">
        <f>COUNTIF(CL8:CL15,"&lt;&gt;")</f>
        <v>0</v>
      </c>
      <c r="CM7" s="132">
        <f>COUNTIF(CM8:CM15,"&lt;&gt;")</f>
        <v>0</v>
      </c>
      <c r="CN7" s="122">
        <f>SUM(CN8:CN15)</f>
        <v>0</v>
      </c>
      <c r="CO7" s="122">
        <f>SUM(CO8:CO15)</f>
        <v>0</v>
      </c>
      <c r="CP7" s="132">
        <f>COUNTIF(CP8:CP15,"&lt;&gt;")</f>
        <v>0</v>
      </c>
      <c r="CQ7" s="132">
        <f>COUNTIF(CQ8:CQ15,"&lt;&gt;")</f>
        <v>0</v>
      </c>
      <c r="CR7" s="122">
        <f>SUM(CR8:CR15)</f>
        <v>0</v>
      </c>
      <c r="CS7" s="122">
        <f>SUM(CS8:CS15)</f>
        <v>0</v>
      </c>
      <c r="CT7" s="132">
        <f>COUNTIF(CT8:CT15,"&lt;&gt;")</f>
        <v>0</v>
      </c>
      <c r="CU7" s="132">
        <f>COUNTIF(CU8:CU15,"&lt;&gt;")</f>
        <v>0</v>
      </c>
      <c r="CV7" s="122">
        <f>SUM(CV8:CV15)</f>
        <v>0</v>
      </c>
      <c r="CW7" s="122">
        <f>SUM(CW8:CW15)</f>
        <v>0</v>
      </c>
      <c r="CX7" s="132">
        <f>COUNTIF(CX8:CX15,"&lt;&gt;")</f>
        <v>0</v>
      </c>
      <c r="CY7" s="132">
        <f>COUNTIF(CY8:CY15,"&lt;&gt;")</f>
        <v>0</v>
      </c>
      <c r="CZ7" s="122">
        <f>SUM(CZ8:CZ15)</f>
        <v>0</v>
      </c>
      <c r="DA7" s="122">
        <f>SUM(DA8:DA15)</f>
        <v>0</v>
      </c>
      <c r="DB7" s="132">
        <f>COUNTIF(DB8:DB15,"&lt;&gt;")</f>
        <v>0</v>
      </c>
      <c r="DC7" s="132">
        <f>COUNTIF(DC8:DC15,"&lt;&gt;")</f>
        <v>0</v>
      </c>
      <c r="DD7" s="122">
        <f>SUM(DD8:DD15)</f>
        <v>0</v>
      </c>
      <c r="DE7" s="122">
        <f>SUM(DE8:DE15)</f>
        <v>0</v>
      </c>
      <c r="DF7" s="132">
        <f>COUNTIF(DF8:DF15,"&lt;&gt;")</f>
        <v>0</v>
      </c>
      <c r="DG7" s="132">
        <f>COUNTIF(DG8:DG15,"&lt;&gt;")</f>
        <v>0</v>
      </c>
      <c r="DH7" s="122">
        <f>SUM(DH8:DH15)</f>
        <v>0</v>
      </c>
      <c r="DI7" s="122">
        <f>SUM(DI8:DI15)</f>
        <v>0</v>
      </c>
      <c r="DJ7" s="132">
        <f>COUNTIF(DJ8:DJ15,"&lt;&gt;")</f>
        <v>0</v>
      </c>
      <c r="DK7" s="132">
        <f>COUNTIF(DK8:DK15,"&lt;&gt;")</f>
        <v>0</v>
      </c>
      <c r="DL7" s="122">
        <f>SUM(DL8:DL15)</f>
        <v>0</v>
      </c>
      <c r="DM7" s="122">
        <f>SUM(DM8:DM15)</f>
        <v>0</v>
      </c>
      <c r="DN7" s="132">
        <f>COUNTIF(DN8:DN15,"&lt;&gt;")</f>
        <v>0</v>
      </c>
      <c r="DO7" s="132">
        <f>COUNTIF(DO8:DO15,"&lt;&gt;")</f>
        <v>0</v>
      </c>
      <c r="DP7" s="122">
        <f>SUM(DP8:DP15)</f>
        <v>0</v>
      </c>
      <c r="DQ7" s="122">
        <f>SUM(DQ8:DQ15)</f>
        <v>0</v>
      </c>
      <c r="DR7" s="132">
        <f>COUNTIF(DR8:DR15,"&lt;&gt;")</f>
        <v>0</v>
      </c>
      <c r="DS7" s="132">
        <f>COUNTIF(DS8:DS15,"&lt;&gt;")</f>
        <v>0</v>
      </c>
      <c r="DT7" s="122">
        <f>SUM(DT8:DT15)</f>
        <v>0</v>
      </c>
      <c r="DU7" s="122">
        <f>SUM(DU8:DU15)</f>
        <v>0</v>
      </c>
    </row>
    <row r="8" spans="1:125" s="123" customFormat="1" ht="12" customHeight="1">
      <c r="A8" s="124" t="s">
        <v>263</v>
      </c>
      <c r="B8" s="125" t="s">
        <v>266</v>
      </c>
      <c r="C8" s="124" t="s">
        <v>312</v>
      </c>
      <c r="D8" s="126">
        <f aca="true" t="shared" si="0" ref="D8:D15">SUM(H8,L8,P8,T8,X8,AB8,AF8,AJ8,AN8,AR8,AV8,AZ8,BD8,BH8,BL8,BP8,BT8,BX8,CB8,CF8,CJ8,CN8,CR8,CV8,CZ8,DD8,DH8,DL8,DP8,DT8)</f>
        <v>0</v>
      </c>
      <c r="E8" s="126">
        <f aca="true" t="shared" si="1" ref="E8:E15">SUM(I8,M8,Q8,U8,Y8,AC8,AG8,AK8,AO8,AS8,AW8,BA8,BE8,BI8,BM8,BQ8,BU8,BY8,CC8,CG8,CK8,CO8,CS8,CW8,DA8,DE8,DI8,DM8,DQ8,DU8)</f>
        <v>544869</v>
      </c>
      <c r="F8" s="131" t="s">
        <v>264</v>
      </c>
      <c r="G8" s="130" t="s">
        <v>265</v>
      </c>
      <c r="H8" s="126">
        <v>0</v>
      </c>
      <c r="I8" s="126">
        <v>444843</v>
      </c>
      <c r="J8" s="131" t="s">
        <v>291</v>
      </c>
      <c r="K8" s="130" t="s">
        <v>292</v>
      </c>
      <c r="L8" s="126">
        <v>0</v>
      </c>
      <c r="M8" s="126">
        <v>100026</v>
      </c>
      <c r="N8" s="131"/>
      <c r="O8" s="130"/>
      <c r="P8" s="126">
        <v>0</v>
      </c>
      <c r="Q8" s="126">
        <v>0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263</v>
      </c>
      <c r="B9" s="125" t="s">
        <v>287</v>
      </c>
      <c r="C9" s="124" t="s">
        <v>288</v>
      </c>
      <c r="D9" s="126">
        <f t="shared" si="0"/>
        <v>0</v>
      </c>
      <c r="E9" s="126">
        <f t="shared" si="1"/>
        <v>140171</v>
      </c>
      <c r="F9" s="131" t="s">
        <v>281</v>
      </c>
      <c r="G9" s="130" t="s">
        <v>282</v>
      </c>
      <c r="H9" s="126">
        <v>0</v>
      </c>
      <c r="I9" s="126">
        <v>93776</v>
      </c>
      <c r="J9" s="131" t="s">
        <v>297</v>
      </c>
      <c r="K9" s="130" t="s">
        <v>298</v>
      </c>
      <c r="L9" s="126">
        <v>0</v>
      </c>
      <c r="M9" s="126">
        <v>46395</v>
      </c>
      <c r="N9" s="131"/>
      <c r="O9" s="130"/>
      <c r="P9" s="126">
        <v>0</v>
      </c>
      <c r="Q9" s="126">
        <v>0</v>
      </c>
      <c r="R9" s="131"/>
      <c r="S9" s="130"/>
      <c r="T9" s="126">
        <v>0</v>
      </c>
      <c r="U9" s="126">
        <v>0</v>
      </c>
      <c r="V9" s="131"/>
      <c r="W9" s="130"/>
      <c r="X9" s="126">
        <v>0</v>
      </c>
      <c r="Y9" s="126">
        <v>0</v>
      </c>
      <c r="Z9" s="131"/>
      <c r="AA9" s="130"/>
      <c r="AB9" s="126">
        <v>0</v>
      </c>
      <c r="AC9" s="126">
        <v>0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263</v>
      </c>
      <c r="B10" s="125" t="s">
        <v>285</v>
      </c>
      <c r="C10" s="124" t="s">
        <v>286</v>
      </c>
      <c r="D10" s="126">
        <f t="shared" si="0"/>
        <v>268936</v>
      </c>
      <c r="E10" s="126">
        <f t="shared" si="1"/>
        <v>147926</v>
      </c>
      <c r="F10" s="131" t="s">
        <v>294</v>
      </c>
      <c r="G10" s="130" t="s">
        <v>295</v>
      </c>
      <c r="H10" s="126">
        <v>148388</v>
      </c>
      <c r="I10" s="126">
        <v>75570</v>
      </c>
      <c r="J10" s="131" t="s">
        <v>281</v>
      </c>
      <c r="K10" s="130" t="s">
        <v>282</v>
      </c>
      <c r="L10" s="126">
        <v>0</v>
      </c>
      <c r="M10" s="126">
        <v>14505</v>
      </c>
      <c r="N10" s="131" t="s">
        <v>303</v>
      </c>
      <c r="O10" s="130" t="s">
        <v>304</v>
      </c>
      <c r="P10" s="126">
        <v>11843</v>
      </c>
      <c r="Q10" s="126">
        <v>9461</v>
      </c>
      <c r="R10" s="131" t="s">
        <v>305</v>
      </c>
      <c r="S10" s="130" t="s">
        <v>306</v>
      </c>
      <c r="T10" s="126">
        <v>55453</v>
      </c>
      <c r="U10" s="126">
        <v>26044</v>
      </c>
      <c r="V10" s="131" t="s">
        <v>309</v>
      </c>
      <c r="W10" s="130" t="s">
        <v>310</v>
      </c>
      <c r="X10" s="126">
        <v>53252</v>
      </c>
      <c r="Y10" s="126">
        <v>22346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263</v>
      </c>
      <c r="B11" s="125" t="s">
        <v>307</v>
      </c>
      <c r="C11" s="124" t="s">
        <v>308</v>
      </c>
      <c r="D11" s="126">
        <f t="shared" si="0"/>
        <v>90915</v>
      </c>
      <c r="E11" s="126">
        <f t="shared" si="1"/>
        <v>0</v>
      </c>
      <c r="F11" s="131" t="s">
        <v>305</v>
      </c>
      <c r="G11" s="130" t="s">
        <v>306</v>
      </c>
      <c r="H11" s="126">
        <v>45458</v>
      </c>
      <c r="I11" s="126">
        <v>0</v>
      </c>
      <c r="J11" s="131" t="s">
        <v>309</v>
      </c>
      <c r="K11" s="130" t="s">
        <v>310</v>
      </c>
      <c r="L11" s="126">
        <v>45457</v>
      </c>
      <c r="M11" s="126">
        <v>0</v>
      </c>
      <c r="N11" s="131"/>
      <c r="O11" s="130"/>
      <c r="P11" s="126">
        <v>0</v>
      </c>
      <c r="Q11" s="126">
        <v>0</v>
      </c>
      <c r="R11" s="131"/>
      <c r="S11" s="130"/>
      <c r="T11" s="126">
        <v>0</v>
      </c>
      <c r="U11" s="126">
        <v>0</v>
      </c>
      <c r="V11" s="131"/>
      <c r="W11" s="130"/>
      <c r="X11" s="126">
        <v>0</v>
      </c>
      <c r="Y11" s="126">
        <v>0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263</v>
      </c>
      <c r="B12" s="125" t="s">
        <v>277</v>
      </c>
      <c r="C12" s="124" t="s">
        <v>278</v>
      </c>
      <c r="D12" s="139">
        <f t="shared" si="0"/>
        <v>1266272</v>
      </c>
      <c r="E12" s="139">
        <f t="shared" si="1"/>
        <v>0</v>
      </c>
      <c r="F12" s="125" t="s">
        <v>297</v>
      </c>
      <c r="G12" s="124" t="s">
        <v>298</v>
      </c>
      <c r="H12" s="139">
        <v>605025</v>
      </c>
      <c r="I12" s="139">
        <v>0</v>
      </c>
      <c r="J12" s="125" t="s">
        <v>275</v>
      </c>
      <c r="K12" s="124" t="s">
        <v>276</v>
      </c>
      <c r="L12" s="139">
        <v>336828</v>
      </c>
      <c r="M12" s="139">
        <v>0</v>
      </c>
      <c r="N12" s="125" t="s">
        <v>289</v>
      </c>
      <c r="O12" s="124" t="s">
        <v>290</v>
      </c>
      <c r="P12" s="139">
        <v>324419</v>
      </c>
      <c r="Q12" s="139">
        <v>0</v>
      </c>
      <c r="R12" s="125"/>
      <c r="S12" s="124"/>
      <c r="T12" s="139">
        <v>0</v>
      </c>
      <c r="U12" s="139">
        <v>0</v>
      </c>
      <c r="V12" s="125"/>
      <c r="W12" s="124"/>
      <c r="X12" s="139">
        <v>0</v>
      </c>
      <c r="Y12" s="139">
        <v>0</v>
      </c>
      <c r="Z12" s="125"/>
      <c r="AA12" s="124"/>
      <c r="AB12" s="139">
        <v>0</v>
      </c>
      <c r="AC12" s="139">
        <v>0</v>
      </c>
      <c r="AD12" s="125"/>
      <c r="AE12" s="124"/>
      <c r="AF12" s="139">
        <v>0</v>
      </c>
      <c r="AG12" s="139">
        <v>0</v>
      </c>
      <c r="AH12" s="125"/>
      <c r="AI12" s="124"/>
      <c r="AJ12" s="139">
        <v>0</v>
      </c>
      <c r="AK12" s="139">
        <v>0</v>
      </c>
      <c r="AL12" s="125"/>
      <c r="AM12" s="124"/>
      <c r="AN12" s="139">
        <v>0</v>
      </c>
      <c r="AO12" s="139">
        <v>0</v>
      </c>
      <c r="AP12" s="125"/>
      <c r="AQ12" s="124"/>
      <c r="AR12" s="139">
        <v>0</v>
      </c>
      <c r="AS12" s="139">
        <v>0</v>
      </c>
      <c r="AT12" s="125"/>
      <c r="AU12" s="124"/>
      <c r="AV12" s="139">
        <v>0</v>
      </c>
      <c r="AW12" s="139">
        <v>0</v>
      </c>
      <c r="AX12" s="125"/>
      <c r="AY12" s="124"/>
      <c r="AZ12" s="139">
        <v>0</v>
      </c>
      <c r="BA12" s="139">
        <v>0</v>
      </c>
      <c r="BB12" s="125"/>
      <c r="BC12" s="124"/>
      <c r="BD12" s="139">
        <v>0</v>
      </c>
      <c r="BE12" s="139">
        <v>0</v>
      </c>
      <c r="BF12" s="125"/>
      <c r="BG12" s="124"/>
      <c r="BH12" s="139">
        <v>0</v>
      </c>
      <c r="BI12" s="139">
        <v>0</v>
      </c>
      <c r="BJ12" s="125"/>
      <c r="BK12" s="124"/>
      <c r="BL12" s="139">
        <v>0</v>
      </c>
      <c r="BM12" s="139">
        <v>0</v>
      </c>
      <c r="BN12" s="125"/>
      <c r="BO12" s="124"/>
      <c r="BP12" s="139">
        <v>0</v>
      </c>
      <c r="BQ12" s="139">
        <v>0</v>
      </c>
      <c r="BR12" s="125"/>
      <c r="BS12" s="124"/>
      <c r="BT12" s="139">
        <v>0</v>
      </c>
      <c r="BU12" s="139">
        <v>0</v>
      </c>
      <c r="BV12" s="125"/>
      <c r="BW12" s="124"/>
      <c r="BX12" s="139">
        <v>0</v>
      </c>
      <c r="BY12" s="139">
        <v>0</v>
      </c>
      <c r="BZ12" s="125"/>
      <c r="CA12" s="124"/>
      <c r="CB12" s="139">
        <v>0</v>
      </c>
      <c r="CC12" s="139">
        <v>0</v>
      </c>
      <c r="CD12" s="125"/>
      <c r="CE12" s="124"/>
      <c r="CF12" s="139">
        <v>0</v>
      </c>
      <c r="CG12" s="139">
        <v>0</v>
      </c>
      <c r="CH12" s="125"/>
      <c r="CI12" s="124"/>
      <c r="CJ12" s="139">
        <v>0</v>
      </c>
      <c r="CK12" s="139">
        <v>0</v>
      </c>
      <c r="CL12" s="125"/>
      <c r="CM12" s="124"/>
      <c r="CN12" s="139">
        <v>0</v>
      </c>
      <c r="CO12" s="139">
        <v>0</v>
      </c>
      <c r="CP12" s="125"/>
      <c r="CQ12" s="124"/>
      <c r="CR12" s="139">
        <v>0</v>
      </c>
      <c r="CS12" s="139">
        <v>0</v>
      </c>
      <c r="CT12" s="125"/>
      <c r="CU12" s="124"/>
      <c r="CV12" s="139">
        <v>0</v>
      </c>
      <c r="CW12" s="139">
        <v>0</v>
      </c>
      <c r="CX12" s="125"/>
      <c r="CY12" s="124"/>
      <c r="CZ12" s="139">
        <v>0</v>
      </c>
      <c r="DA12" s="139">
        <v>0</v>
      </c>
      <c r="DB12" s="125"/>
      <c r="DC12" s="124"/>
      <c r="DD12" s="139">
        <v>0</v>
      </c>
      <c r="DE12" s="139">
        <v>0</v>
      </c>
      <c r="DF12" s="125"/>
      <c r="DG12" s="124"/>
      <c r="DH12" s="139">
        <v>0</v>
      </c>
      <c r="DI12" s="139">
        <v>0</v>
      </c>
      <c r="DJ12" s="125"/>
      <c r="DK12" s="124"/>
      <c r="DL12" s="139">
        <v>0</v>
      </c>
      <c r="DM12" s="139">
        <v>0</v>
      </c>
      <c r="DN12" s="125"/>
      <c r="DO12" s="124"/>
      <c r="DP12" s="139">
        <v>0</v>
      </c>
      <c r="DQ12" s="139">
        <v>0</v>
      </c>
      <c r="DR12" s="125"/>
      <c r="DS12" s="124"/>
      <c r="DT12" s="139">
        <v>0</v>
      </c>
      <c r="DU12" s="139">
        <v>0</v>
      </c>
    </row>
    <row r="13" spans="1:125" s="123" customFormat="1" ht="12" customHeight="1">
      <c r="A13" s="124" t="s">
        <v>263</v>
      </c>
      <c r="B13" s="125" t="s">
        <v>283</v>
      </c>
      <c r="C13" s="124" t="s">
        <v>284</v>
      </c>
      <c r="D13" s="139">
        <f t="shared" si="0"/>
        <v>374088</v>
      </c>
      <c r="E13" s="139">
        <f t="shared" si="1"/>
        <v>0</v>
      </c>
      <c r="F13" s="125" t="s">
        <v>281</v>
      </c>
      <c r="G13" s="124" t="s">
        <v>282</v>
      </c>
      <c r="H13" s="139">
        <v>211685</v>
      </c>
      <c r="I13" s="139">
        <v>0</v>
      </c>
      <c r="J13" s="125" t="s">
        <v>297</v>
      </c>
      <c r="K13" s="124" t="s">
        <v>298</v>
      </c>
      <c r="L13" s="139">
        <v>111075</v>
      </c>
      <c r="M13" s="139">
        <v>0</v>
      </c>
      <c r="N13" s="125" t="s">
        <v>301</v>
      </c>
      <c r="O13" s="124" t="s">
        <v>302</v>
      </c>
      <c r="P13" s="139">
        <v>51328</v>
      </c>
      <c r="Q13" s="139">
        <v>0</v>
      </c>
      <c r="R13" s="125"/>
      <c r="S13" s="124"/>
      <c r="T13" s="139">
        <v>0</v>
      </c>
      <c r="U13" s="139">
        <v>0</v>
      </c>
      <c r="V13" s="125"/>
      <c r="W13" s="124"/>
      <c r="X13" s="139">
        <v>0</v>
      </c>
      <c r="Y13" s="139">
        <v>0</v>
      </c>
      <c r="Z13" s="125"/>
      <c r="AA13" s="124"/>
      <c r="AB13" s="139">
        <v>0</v>
      </c>
      <c r="AC13" s="139">
        <v>0</v>
      </c>
      <c r="AD13" s="125"/>
      <c r="AE13" s="124"/>
      <c r="AF13" s="139">
        <v>0</v>
      </c>
      <c r="AG13" s="139">
        <v>0</v>
      </c>
      <c r="AH13" s="125"/>
      <c r="AI13" s="124"/>
      <c r="AJ13" s="139">
        <v>0</v>
      </c>
      <c r="AK13" s="139">
        <v>0</v>
      </c>
      <c r="AL13" s="125"/>
      <c r="AM13" s="124"/>
      <c r="AN13" s="139">
        <v>0</v>
      </c>
      <c r="AO13" s="139">
        <v>0</v>
      </c>
      <c r="AP13" s="125"/>
      <c r="AQ13" s="124"/>
      <c r="AR13" s="139">
        <v>0</v>
      </c>
      <c r="AS13" s="139">
        <v>0</v>
      </c>
      <c r="AT13" s="125"/>
      <c r="AU13" s="124"/>
      <c r="AV13" s="139">
        <v>0</v>
      </c>
      <c r="AW13" s="139">
        <v>0</v>
      </c>
      <c r="AX13" s="125"/>
      <c r="AY13" s="124"/>
      <c r="AZ13" s="139">
        <v>0</v>
      </c>
      <c r="BA13" s="139">
        <v>0</v>
      </c>
      <c r="BB13" s="125"/>
      <c r="BC13" s="124"/>
      <c r="BD13" s="139">
        <v>0</v>
      </c>
      <c r="BE13" s="139">
        <v>0</v>
      </c>
      <c r="BF13" s="125"/>
      <c r="BG13" s="124"/>
      <c r="BH13" s="139">
        <v>0</v>
      </c>
      <c r="BI13" s="139">
        <v>0</v>
      </c>
      <c r="BJ13" s="125"/>
      <c r="BK13" s="124"/>
      <c r="BL13" s="139">
        <v>0</v>
      </c>
      <c r="BM13" s="139">
        <v>0</v>
      </c>
      <c r="BN13" s="125"/>
      <c r="BO13" s="124"/>
      <c r="BP13" s="139">
        <v>0</v>
      </c>
      <c r="BQ13" s="139">
        <v>0</v>
      </c>
      <c r="BR13" s="125"/>
      <c r="BS13" s="124"/>
      <c r="BT13" s="139">
        <v>0</v>
      </c>
      <c r="BU13" s="139">
        <v>0</v>
      </c>
      <c r="BV13" s="125"/>
      <c r="BW13" s="124"/>
      <c r="BX13" s="139">
        <v>0</v>
      </c>
      <c r="BY13" s="139">
        <v>0</v>
      </c>
      <c r="BZ13" s="125"/>
      <c r="CA13" s="124"/>
      <c r="CB13" s="139">
        <v>0</v>
      </c>
      <c r="CC13" s="139">
        <v>0</v>
      </c>
      <c r="CD13" s="125"/>
      <c r="CE13" s="124"/>
      <c r="CF13" s="139">
        <v>0</v>
      </c>
      <c r="CG13" s="139">
        <v>0</v>
      </c>
      <c r="CH13" s="125"/>
      <c r="CI13" s="124"/>
      <c r="CJ13" s="139">
        <v>0</v>
      </c>
      <c r="CK13" s="139">
        <v>0</v>
      </c>
      <c r="CL13" s="125"/>
      <c r="CM13" s="124"/>
      <c r="CN13" s="139">
        <v>0</v>
      </c>
      <c r="CO13" s="139">
        <v>0</v>
      </c>
      <c r="CP13" s="125"/>
      <c r="CQ13" s="124"/>
      <c r="CR13" s="139">
        <v>0</v>
      </c>
      <c r="CS13" s="139">
        <v>0</v>
      </c>
      <c r="CT13" s="125"/>
      <c r="CU13" s="124"/>
      <c r="CV13" s="139">
        <v>0</v>
      </c>
      <c r="CW13" s="139">
        <v>0</v>
      </c>
      <c r="CX13" s="125"/>
      <c r="CY13" s="124"/>
      <c r="CZ13" s="139">
        <v>0</v>
      </c>
      <c r="DA13" s="139">
        <v>0</v>
      </c>
      <c r="DB13" s="125"/>
      <c r="DC13" s="124"/>
      <c r="DD13" s="139">
        <v>0</v>
      </c>
      <c r="DE13" s="139">
        <v>0</v>
      </c>
      <c r="DF13" s="125"/>
      <c r="DG13" s="124"/>
      <c r="DH13" s="139">
        <v>0</v>
      </c>
      <c r="DI13" s="139">
        <v>0</v>
      </c>
      <c r="DJ13" s="125"/>
      <c r="DK13" s="124"/>
      <c r="DL13" s="139">
        <v>0</v>
      </c>
      <c r="DM13" s="139">
        <v>0</v>
      </c>
      <c r="DN13" s="125"/>
      <c r="DO13" s="124"/>
      <c r="DP13" s="139">
        <v>0</v>
      </c>
      <c r="DQ13" s="139">
        <v>0</v>
      </c>
      <c r="DR13" s="125"/>
      <c r="DS13" s="124"/>
      <c r="DT13" s="139">
        <v>0</v>
      </c>
      <c r="DU13" s="139">
        <v>0</v>
      </c>
    </row>
    <row r="14" spans="1:125" s="123" customFormat="1" ht="12" customHeight="1">
      <c r="A14" s="124" t="s">
        <v>263</v>
      </c>
      <c r="B14" s="125" t="s">
        <v>279</v>
      </c>
      <c r="C14" s="124" t="s">
        <v>280</v>
      </c>
      <c r="D14" s="139">
        <f t="shared" si="0"/>
        <v>282620</v>
      </c>
      <c r="E14" s="139">
        <f t="shared" si="1"/>
        <v>0</v>
      </c>
      <c r="F14" s="125" t="s">
        <v>275</v>
      </c>
      <c r="G14" s="124" t="s">
        <v>276</v>
      </c>
      <c r="H14" s="139">
        <v>146679</v>
      </c>
      <c r="I14" s="139">
        <v>0</v>
      </c>
      <c r="J14" s="125" t="s">
        <v>289</v>
      </c>
      <c r="K14" s="124" t="s">
        <v>290</v>
      </c>
      <c r="L14" s="139">
        <v>135941</v>
      </c>
      <c r="M14" s="139">
        <v>0</v>
      </c>
      <c r="N14" s="125"/>
      <c r="O14" s="124"/>
      <c r="P14" s="139">
        <v>0</v>
      </c>
      <c r="Q14" s="139">
        <v>0</v>
      </c>
      <c r="R14" s="125"/>
      <c r="S14" s="124"/>
      <c r="T14" s="139">
        <v>0</v>
      </c>
      <c r="U14" s="139">
        <v>0</v>
      </c>
      <c r="V14" s="125"/>
      <c r="W14" s="124"/>
      <c r="X14" s="139">
        <v>0</v>
      </c>
      <c r="Y14" s="139">
        <v>0</v>
      </c>
      <c r="Z14" s="125"/>
      <c r="AA14" s="124"/>
      <c r="AB14" s="139">
        <v>0</v>
      </c>
      <c r="AC14" s="139">
        <v>0</v>
      </c>
      <c r="AD14" s="125"/>
      <c r="AE14" s="124"/>
      <c r="AF14" s="139">
        <v>0</v>
      </c>
      <c r="AG14" s="139">
        <v>0</v>
      </c>
      <c r="AH14" s="125"/>
      <c r="AI14" s="124"/>
      <c r="AJ14" s="139">
        <v>0</v>
      </c>
      <c r="AK14" s="139">
        <v>0</v>
      </c>
      <c r="AL14" s="125"/>
      <c r="AM14" s="124"/>
      <c r="AN14" s="139">
        <v>0</v>
      </c>
      <c r="AO14" s="139">
        <v>0</v>
      </c>
      <c r="AP14" s="125"/>
      <c r="AQ14" s="124"/>
      <c r="AR14" s="139">
        <v>0</v>
      </c>
      <c r="AS14" s="139">
        <v>0</v>
      </c>
      <c r="AT14" s="125"/>
      <c r="AU14" s="124"/>
      <c r="AV14" s="139">
        <v>0</v>
      </c>
      <c r="AW14" s="139">
        <v>0</v>
      </c>
      <c r="AX14" s="125"/>
      <c r="AY14" s="124"/>
      <c r="AZ14" s="139">
        <v>0</v>
      </c>
      <c r="BA14" s="139">
        <v>0</v>
      </c>
      <c r="BB14" s="125"/>
      <c r="BC14" s="124"/>
      <c r="BD14" s="139">
        <v>0</v>
      </c>
      <c r="BE14" s="139">
        <v>0</v>
      </c>
      <c r="BF14" s="125"/>
      <c r="BG14" s="124"/>
      <c r="BH14" s="139">
        <v>0</v>
      </c>
      <c r="BI14" s="139">
        <v>0</v>
      </c>
      <c r="BJ14" s="125"/>
      <c r="BK14" s="124"/>
      <c r="BL14" s="139">
        <v>0</v>
      </c>
      <c r="BM14" s="139">
        <v>0</v>
      </c>
      <c r="BN14" s="125"/>
      <c r="BO14" s="124"/>
      <c r="BP14" s="139">
        <v>0</v>
      </c>
      <c r="BQ14" s="139">
        <v>0</v>
      </c>
      <c r="BR14" s="125"/>
      <c r="BS14" s="124"/>
      <c r="BT14" s="139">
        <v>0</v>
      </c>
      <c r="BU14" s="139">
        <v>0</v>
      </c>
      <c r="BV14" s="125"/>
      <c r="BW14" s="124"/>
      <c r="BX14" s="139">
        <v>0</v>
      </c>
      <c r="BY14" s="139">
        <v>0</v>
      </c>
      <c r="BZ14" s="125"/>
      <c r="CA14" s="124"/>
      <c r="CB14" s="139">
        <v>0</v>
      </c>
      <c r="CC14" s="139">
        <v>0</v>
      </c>
      <c r="CD14" s="125"/>
      <c r="CE14" s="124"/>
      <c r="CF14" s="139">
        <v>0</v>
      </c>
      <c r="CG14" s="139">
        <v>0</v>
      </c>
      <c r="CH14" s="125"/>
      <c r="CI14" s="124"/>
      <c r="CJ14" s="139">
        <v>0</v>
      </c>
      <c r="CK14" s="139">
        <v>0</v>
      </c>
      <c r="CL14" s="125"/>
      <c r="CM14" s="124"/>
      <c r="CN14" s="139">
        <v>0</v>
      </c>
      <c r="CO14" s="139">
        <v>0</v>
      </c>
      <c r="CP14" s="125"/>
      <c r="CQ14" s="124"/>
      <c r="CR14" s="139">
        <v>0</v>
      </c>
      <c r="CS14" s="139">
        <v>0</v>
      </c>
      <c r="CT14" s="125"/>
      <c r="CU14" s="124"/>
      <c r="CV14" s="139">
        <v>0</v>
      </c>
      <c r="CW14" s="139">
        <v>0</v>
      </c>
      <c r="CX14" s="125"/>
      <c r="CY14" s="124"/>
      <c r="CZ14" s="139">
        <v>0</v>
      </c>
      <c r="DA14" s="139">
        <v>0</v>
      </c>
      <c r="DB14" s="125"/>
      <c r="DC14" s="124"/>
      <c r="DD14" s="139">
        <v>0</v>
      </c>
      <c r="DE14" s="139">
        <v>0</v>
      </c>
      <c r="DF14" s="125"/>
      <c r="DG14" s="124"/>
      <c r="DH14" s="139">
        <v>0</v>
      </c>
      <c r="DI14" s="139">
        <v>0</v>
      </c>
      <c r="DJ14" s="125"/>
      <c r="DK14" s="124"/>
      <c r="DL14" s="139">
        <v>0</v>
      </c>
      <c r="DM14" s="139">
        <v>0</v>
      </c>
      <c r="DN14" s="125"/>
      <c r="DO14" s="124"/>
      <c r="DP14" s="139">
        <v>0</v>
      </c>
      <c r="DQ14" s="139">
        <v>0</v>
      </c>
      <c r="DR14" s="125"/>
      <c r="DS14" s="124"/>
      <c r="DT14" s="139">
        <v>0</v>
      </c>
      <c r="DU14" s="139">
        <v>0</v>
      </c>
    </row>
    <row r="15" spans="1:125" s="123" customFormat="1" ht="12" customHeight="1">
      <c r="A15" s="124" t="s">
        <v>263</v>
      </c>
      <c r="B15" s="125" t="s">
        <v>272</v>
      </c>
      <c r="C15" s="124" t="s">
        <v>273</v>
      </c>
      <c r="D15" s="139">
        <f t="shared" si="0"/>
        <v>317301</v>
      </c>
      <c r="E15" s="139">
        <f t="shared" si="1"/>
        <v>0</v>
      </c>
      <c r="F15" s="125" t="s">
        <v>270</v>
      </c>
      <c r="G15" s="124" t="s">
        <v>271</v>
      </c>
      <c r="H15" s="139">
        <v>172612</v>
      </c>
      <c r="I15" s="139">
        <v>0</v>
      </c>
      <c r="J15" s="125" t="s">
        <v>291</v>
      </c>
      <c r="K15" s="124" t="s">
        <v>292</v>
      </c>
      <c r="L15" s="139">
        <v>144689</v>
      </c>
      <c r="M15" s="139">
        <v>0</v>
      </c>
      <c r="N15" s="125"/>
      <c r="O15" s="124"/>
      <c r="P15" s="139">
        <v>0</v>
      </c>
      <c r="Q15" s="139">
        <v>0</v>
      </c>
      <c r="R15" s="125"/>
      <c r="S15" s="124"/>
      <c r="T15" s="139">
        <v>0</v>
      </c>
      <c r="U15" s="139">
        <v>0</v>
      </c>
      <c r="V15" s="125"/>
      <c r="W15" s="124"/>
      <c r="X15" s="139">
        <v>0</v>
      </c>
      <c r="Y15" s="139">
        <v>0</v>
      </c>
      <c r="Z15" s="125"/>
      <c r="AA15" s="124"/>
      <c r="AB15" s="139">
        <v>0</v>
      </c>
      <c r="AC15" s="139">
        <v>0</v>
      </c>
      <c r="AD15" s="125"/>
      <c r="AE15" s="124"/>
      <c r="AF15" s="139">
        <v>0</v>
      </c>
      <c r="AG15" s="139">
        <v>0</v>
      </c>
      <c r="AH15" s="125"/>
      <c r="AI15" s="124"/>
      <c r="AJ15" s="139">
        <v>0</v>
      </c>
      <c r="AK15" s="139">
        <v>0</v>
      </c>
      <c r="AL15" s="125"/>
      <c r="AM15" s="124"/>
      <c r="AN15" s="139">
        <v>0</v>
      </c>
      <c r="AO15" s="139">
        <v>0</v>
      </c>
      <c r="AP15" s="125"/>
      <c r="AQ15" s="124"/>
      <c r="AR15" s="139">
        <v>0</v>
      </c>
      <c r="AS15" s="139">
        <v>0</v>
      </c>
      <c r="AT15" s="125"/>
      <c r="AU15" s="124"/>
      <c r="AV15" s="139">
        <v>0</v>
      </c>
      <c r="AW15" s="139">
        <v>0</v>
      </c>
      <c r="AX15" s="125"/>
      <c r="AY15" s="124"/>
      <c r="AZ15" s="139">
        <v>0</v>
      </c>
      <c r="BA15" s="139">
        <v>0</v>
      </c>
      <c r="BB15" s="125"/>
      <c r="BC15" s="124"/>
      <c r="BD15" s="139">
        <v>0</v>
      </c>
      <c r="BE15" s="139">
        <v>0</v>
      </c>
      <c r="BF15" s="125"/>
      <c r="BG15" s="124"/>
      <c r="BH15" s="139">
        <v>0</v>
      </c>
      <c r="BI15" s="139">
        <v>0</v>
      </c>
      <c r="BJ15" s="125"/>
      <c r="BK15" s="124"/>
      <c r="BL15" s="139">
        <v>0</v>
      </c>
      <c r="BM15" s="139">
        <v>0</v>
      </c>
      <c r="BN15" s="125"/>
      <c r="BO15" s="124"/>
      <c r="BP15" s="139">
        <v>0</v>
      </c>
      <c r="BQ15" s="139">
        <v>0</v>
      </c>
      <c r="BR15" s="125"/>
      <c r="BS15" s="124"/>
      <c r="BT15" s="139">
        <v>0</v>
      </c>
      <c r="BU15" s="139">
        <v>0</v>
      </c>
      <c r="BV15" s="125"/>
      <c r="BW15" s="124"/>
      <c r="BX15" s="139">
        <v>0</v>
      </c>
      <c r="BY15" s="139">
        <v>0</v>
      </c>
      <c r="BZ15" s="125"/>
      <c r="CA15" s="124"/>
      <c r="CB15" s="139">
        <v>0</v>
      </c>
      <c r="CC15" s="139">
        <v>0</v>
      </c>
      <c r="CD15" s="125"/>
      <c r="CE15" s="124"/>
      <c r="CF15" s="139">
        <v>0</v>
      </c>
      <c r="CG15" s="139">
        <v>0</v>
      </c>
      <c r="CH15" s="125"/>
      <c r="CI15" s="124"/>
      <c r="CJ15" s="139">
        <v>0</v>
      </c>
      <c r="CK15" s="139">
        <v>0</v>
      </c>
      <c r="CL15" s="125"/>
      <c r="CM15" s="124"/>
      <c r="CN15" s="139">
        <v>0</v>
      </c>
      <c r="CO15" s="139">
        <v>0</v>
      </c>
      <c r="CP15" s="125"/>
      <c r="CQ15" s="124"/>
      <c r="CR15" s="139">
        <v>0</v>
      </c>
      <c r="CS15" s="139">
        <v>0</v>
      </c>
      <c r="CT15" s="125"/>
      <c r="CU15" s="124"/>
      <c r="CV15" s="139">
        <v>0</v>
      </c>
      <c r="CW15" s="139">
        <v>0</v>
      </c>
      <c r="CX15" s="125"/>
      <c r="CY15" s="124"/>
      <c r="CZ15" s="139">
        <v>0</v>
      </c>
      <c r="DA15" s="139">
        <v>0</v>
      </c>
      <c r="DB15" s="125"/>
      <c r="DC15" s="124"/>
      <c r="DD15" s="139">
        <v>0</v>
      </c>
      <c r="DE15" s="139">
        <v>0</v>
      </c>
      <c r="DF15" s="125"/>
      <c r="DG15" s="124"/>
      <c r="DH15" s="139">
        <v>0</v>
      </c>
      <c r="DI15" s="139">
        <v>0</v>
      </c>
      <c r="DJ15" s="125"/>
      <c r="DK15" s="124"/>
      <c r="DL15" s="139">
        <v>0</v>
      </c>
      <c r="DM15" s="139">
        <v>0</v>
      </c>
      <c r="DN15" s="125"/>
      <c r="DO15" s="124"/>
      <c r="DP15" s="139">
        <v>0</v>
      </c>
      <c r="DQ15" s="139">
        <v>0</v>
      </c>
      <c r="DR15" s="125"/>
      <c r="DS15" s="124"/>
      <c r="DT15" s="139">
        <v>0</v>
      </c>
      <c r="DU15" s="139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Y4:BY5"/>
    <mergeCell ref="BZ4:BZ6"/>
    <mergeCell ref="CD4:CD6"/>
    <mergeCell ref="CA4:CA6"/>
    <mergeCell ref="CB4:CB5"/>
    <mergeCell ref="CC4:CC5"/>
    <mergeCell ref="BS4:BS6"/>
    <mergeCell ref="BT4:BT5"/>
    <mergeCell ref="BV4:BV6"/>
    <mergeCell ref="BW4:BW6"/>
    <mergeCell ref="BX4:BX5"/>
    <mergeCell ref="BU4:BU5"/>
    <mergeCell ref="BM4:BM5"/>
    <mergeCell ref="BN4:BN6"/>
    <mergeCell ref="BR4:BR6"/>
    <mergeCell ref="BO4:BO6"/>
    <mergeCell ref="BP4:BP5"/>
    <mergeCell ref="BQ4:BQ5"/>
    <mergeCell ref="BG4:BG6"/>
    <mergeCell ref="BH4:BH5"/>
    <mergeCell ref="BJ4:BJ6"/>
    <mergeCell ref="BK4:BK6"/>
    <mergeCell ref="BL4:BL5"/>
    <mergeCell ref="BI4:BI5"/>
    <mergeCell ref="BA4:BA5"/>
    <mergeCell ref="BB4:BB6"/>
    <mergeCell ref="BF4:BF6"/>
    <mergeCell ref="BC4:BC6"/>
    <mergeCell ref="BD4:BD5"/>
    <mergeCell ref="BE4:BE5"/>
    <mergeCell ref="AU4:AU6"/>
    <mergeCell ref="AV4:AV5"/>
    <mergeCell ref="AX4:AX6"/>
    <mergeCell ref="AY4:AY6"/>
    <mergeCell ref="AZ4:AZ5"/>
    <mergeCell ref="AW4:AW5"/>
    <mergeCell ref="AL4:AL6"/>
    <mergeCell ref="AM4:AM6"/>
    <mergeCell ref="AN4:AN5"/>
    <mergeCell ref="AO4:AO5"/>
    <mergeCell ref="AP4:AP6"/>
    <mergeCell ref="AT4:AT6"/>
    <mergeCell ref="AQ4:AQ6"/>
    <mergeCell ref="AR4:AR5"/>
    <mergeCell ref="AS4:AS5"/>
    <mergeCell ref="AE4:AE6"/>
    <mergeCell ref="AF4:AF5"/>
    <mergeCell ref="AG4:AG5"/>
    <mergeCell ref="AH4:AH6"/>
    <mergeCell ref="AI4:AI6"/>
    <mergeCell ref="AJ4:AJ5"/>
    <mergeCell ref="AK4:AK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3" sqref="D3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321</v>
      </c>
      <c r="D2" s="25" t="s">
        <v>320</v>
      </c>
      <c r="E2" s="134" t="s">
        <v>322</v>
      </c>
      <c r="F2" s="3"/>
      <c r="G2" s="3"/>
      <c r="H2" s="3"/>
      <c r="I2" s="3"/>
      <c r="J2" s="3"/>
      <c r="K2" s="3"/>
      <c r="L2" s="3" t="str">
        <f>LEFT(D2,2)</f>
        <v>35</v>
      </c>
      <c r="M2" s="3" t="str">
        <f>IF(L2&lt;&gt;"",VLOOKUP(L2,$AK$6:$AL$52,2,FALSE),"-")</f>
        <v>山口県</v>
      </c>
      <c r="N2" s="3"/>
      <c r="O2" s="3"/>
      <c r="AC2" s="5">
        <f>IF(VALUE(D2)=0,0,1)</f>
        <v>1</v>
      </c>
      <c r="AD2" s="35" t="str">
        <f>IF(AC2=0,"",VLOOKUP(D2,'廃棄物事業経費（歳入）'!B7:C34,2,FALSE))</f>
        <v>合計</v>
      </c>
      <c r="AE2" s="35"/>
      <c r="AF2" s="36">
        <f>IF(AC2=0,1,IF(ISERROR(AD2),1,0))</f>
        <v>0</v>
      </c>
      <c r="AH2" s="102">
        <f>COUNTA('廃棄物事業経費（歳入）'!B7:B34)+6</f>
        <v>34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206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323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324</v>
      </c>
      <c r="C6" s="173"/>
      <c r="D6" s="174"/>
      <c r="E6" s="13" t="s">
        <v>0</v>
      </c>
      <c r="F6" s="14" t="s">
        <v>325</v>
      </c>
      <c r="H6" s="175" t="s">
        <v>326</v>
      </c>
      <c r="I6" s="176"/>
      <c r="J6" s="176"/>
      <c r="K6" s="177"/>
      <c r="L6" s="13" t="s">
        <v>0</v>
      </c>
      <c r="M6" s="13" t="s">
        <v>325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327</v>
      </c>
      <c r="AL6" s="28" t="s">
        <v>4</v>
      </c>
    </row>
    <row r="7" spans="2:38" ht="19.5" customHeight="1">
      <c r="B7" s="170" t="s">
        <v>328</v>
      </c>
      <c r="C7" s="171"/>
      <c r="D7" s="171"/>
      <c r="E7" s="17">
        <f aca="true" t="shared" si="0" ref="E7:E12">AF7</f>
        <v>2678452</v>
      </c>
      <c r="F7" s="17">
        <f aca="true" t="shared" si="1" ref="F7:F12">AF14</f>
        <v>29513</v>
      </c>
      <c r="H7" s="178" t="s">
        <v>329</v>
      </c>
      <c r="I7" s="178" t="s">
        <v>330</v>
      </c>
      <c r="J7" s="189" t="s">
        <v>331</v>
      </c>
      <c r="K7" s="191"/>
      <c r="L7" s="17">
        <f aca="true" t="shared" si="2" ref="L7:L12">AF21</f>
        <v>17363</v>
      </c>
      <c r="M7" s="17">
        <f aca="true" t="shared" si="3" ref="M7:M12">AF42</f>
        <v>0</v>
      </c>
      <c r="AC7" s="15" t="s">
        <v>328</v>
      </c>
      <c r="AD7" s="40" t="s">
        <v>332</v>
      </c>
      <c r="AE7" s="39" t="s">
        <v>333</v>
      </c>
      <c r="AF7" s="35">
        <f aca="true" ca="1" t="shared" si="4" ref="AF7:AF62">IF(AF$2=0,INDIRECT("'"&amp;AD7&amp;"'!"&amp;AE7&amp;$AI$2),0)</f>
        <v>2678452</v>
      </c>
      <c r="AG7" s="39"/>
      <c r="AH7" s="102" t="str">
        <f>+'廃棄物事業経費（歳入）'!B7</f>
        <v>35000</v>
      </c>
      <c r="AI7" s="2">
        <v>7</v>
      </c>
      <c r="AK7" s="26" t="s">
        <v>334</v>
      </c>
      <c r="AL7" s="28" t="s">
        <v>5</v>
      </c>
    </row>
    <row r="8" spans="2:38" ht="19.5" customHeight="1">
      <c r="B8" s="170" t="s">
        <v>335</v>
      </c>
      <c r="C8" s="171"/>
      <c r="D8" s="171"/>
      <c r="E8" s="17">
        <f t="shared" si="0"/>
        <v>17160</v>
      </c>
      <c r="F8" s="17">
        <f t="shared" si="1"/>
        <v>16434</v>
      </c>
      <c r="H8" s="179"/>
      <c r="I8" s="179"/>
      <c r="J8" s="175" t="s">
        <v>336</v>
      </c>
      <c r="K8" s="177"/>
      <c r="L8" s="17">
        <f t="shared" si="2"/>
        <v>6696419</v>
      </c>
      <c r="M8" s="17">
        <f t="shared" si="3"/>
        <v>102945</v>
      </c>
      <c r="AC8" s="15" t="s">
        <v>335</v>
      </c>
      <c r="AD8" s="40" t="s">
        <v>332</v>
      </c>
      <c r="AE8" s="39" t="s">
        <v>337</v>
      </c>
      <c r="AF8" s="35">
        <f ca="1" t="shared" si="4"/>
        <v>17160</v>
      </c>
      <c r="AG8" s="39"/>
      <c r="AH8" s="102" t="str">
        <f>+'廃棄物事業経費（歳入）'!B8</f>
        <v>35201</v>
      </c>
      <c r="AI8" s="2">
        <v>8</v>
      </c>
      <c r="AK8" s="26" t="s">
        <v>338</v>
      </c>
      <c r="AL8" s="28" t="s">
        <v>6</v>
      </c>
    </row>
    <row r="9" spans="2:38" ht="19.5" customHeight="1">
      <c r="B9" s="170" t="s">
        <v>339</v>
      </c>
      <c r="C9" s="171"/>
      <c r="D9" s="171"/>
      <c r="E9" s="17">
        <f t="shared" si="0"/>
        <v>3448900</v>
      </c>
      <c r="F9" s="17">
        <f t="shared" si="1"/>
        <v>83900</v>
      </c>
      <c r="H9" s="179"/>
      <c r="I9" s="179"/>
      <c r="J9" s="189" t="s">
        <v>340</v>
      </c>
      <c r="K9" s="191"/>
      <c r="L9" s="17">
        <f t="shared" si="2"/>
        <v>174328</v>
      </c>
      <c r="M9" s="17">
        <f t="shared" si="3"/>
        <v>0</v>
      </c>
      <c r="AC9" s="15" t="s">
        <v>339</v>
      </c>
      <c r="AD9" s="40" t="s">
        <v>332</v>
      </c>
      <c r="AE9" s="39" t="s">
        <v>341</v>
      </c>
      <c r="AF9" s="35">
        <f ca="1" t="shared" si="4"/>
        <v>3448900</v>
      </c>
      <c r="AG9" s="39"/>
      <c r="AH9" s="102" t="str">
        <f>+'廃棄物事業経費（歳入）'!B9</f>
        <v>35202</v>
      </c>
      <c r="AI9" s="2">
        <v>9</v>
      </c>
      <c r="AK9" s="26" t="s">
        <v>342</v>
      </c>
      <c r="AL9" s="28" t="s">
        <v>7</v>
      </c>
    </row>
    <row r="10" spans="2:38" ht="19.5" customHeight="1">
      <c r="B10" s="170" t="s">
        <v>343</v>
      </c>
      <c r="C10" s="171"/>
      <c r="D10" s="171"/>
      <c r="E10" s="17">
        <f t="shared" si="0"/>
        <v>3020987</v>
      </c>
      <c r="F10" s="17">
        <f t="shared" si="1"/>
        <v>426717</v>
      </c>
      <c r="H10" s="179"/>
      <c r="I10" s="180"/>
      <c r="J10" s="189" t="s">
        <v>344</v>
      </c>
      <c r="K10" s="191"/>
      <c r="L10" s="17">
        <f t="shared" si="2"/>
        <v>3092</v>
      </c>
      <c r="M10" s="17">
        <f t="shared" si="3"/>
        <v>4017</v>
      </c>
      <c r="AC10" s="15" t="s">
        <v>343</v>
      </c>
      <c r="AD10" s="40" t="s">
        <v>332</v>
      </c>
      <c r="AE10" s="39" t="s">
        <v>345</v>
      </c>
      <c r="AF10" s="35">
        <f ca="1" t="shared" si="4"/>
        <v>3020987</v>
      </c>
      <c r="AG10" s="39"/>
      <c r="AH10" s="102" t="str">
        <f>+'廃棄物事業経費（歳入）'!B10</f>
        <v>35203</v>
      </c>
      <c r="AI10" s="2">
        <v>10</v>
      </c>
      <c r="AK10" s="26" t="s">
        <v>346</v>
      </c>
      <c r="AL10" s="28" t="s">
        <v>8</v>
      </c>
    </row>
    <row r="11" spans="2:38" ht="19.5" customHeight="1">
      <c r="B11" s="186" t="s">
        <v>347</v>
      </c>
      <c r="C11" s="171"/>
      <c r="D11" s="171"/>
      <c r="E11" s="17">
        <f t="shared" si="0"/>
        <v>2600132</v>
      </c>
      <c r="F11" s="17">
        <f t="shared" si="1"/>
        <v>832966</v>
      </c>
      <c r="H11" s="179"/>
      <c r="I11" s="181" t="s">
        <v>348</v>
      </c>
      <c r="J11" s="181"/>
      <c r="K11" s="181"/>
      <c r="L11" s="17">
        <f t="shared" si="2"/>
        <v>6171</v>
      </c>
      <c r="M11" s="17">
        <f t="shared" si="3"/>
        <v>0</v>
      </c>
      <c r="AC11" s="15" t="s">
        <v>349</v>
      </c>
      <c r="AD11" s="40" t="s">
        <v>332</v>
      </c>
      <c r="AE11" s="39" t="s">
        <v>350</v>
      </c>
      <c r="AF11" s="35">
        <f ca="1" t="shared" si="4"/>
        <v>2600132</v>
      </c>
      <c r="AG11" s="39"/>
      <c r="AH11" s="102" t="str">
        <f>+'廃棄物事業経費（歳入）'!B11</f>
        <v>35204</v>
      </c>
      <c r="AI11" s="2">
        <v>11</v>
      </c>
      <c r="AK11" s="26" t="s">
        <v>351</v>
      </c>
      <c r="AL11" s="28" t="s">
        <v>9</v>
      </c>
    </row>
    <row r="12" spans="2:38" ht="19.5" customHeight="1">
      <c r="B12" s="170" t="s">
        <v>344</v>
      </c>
      <c r="C12" s="171"/>
      <c r="D12" s="171"/>
      <c r="E12" s="17">
        <f t="shared" si="0"/>
        <v>1471514</v>
      </c>
      <c r="F12" s="17">
        <f t="shared" si="1"/>
        <v>29010</v>
      </c>
      <c r="H12" s="179"/>
      <c r="I12" s="181" t="s">
        <v>352</v>
      </c>
      <c r="J12" s="181"/>
      <c r="K12" s="181"/>
      <c r="L12" s="17">
        <f t="shared" si="2"/>
        <v>319645</v>
      </c>
      <c r="M12" s="17">
        <f t="shared" si="3"/>
        <v>0</v>
      </c>
      <c r="AC12" s="15" t="s">
        <v>344</v>
      </c>
      <c r="AD12" s="40" t="s">
        <v>332</v>
      </c>
      <c r="AE12" s="39" t="s">
        <v>353</v>
      </c>
      <c r="AF12" s="35">
        <f ca="1" t="shared" si="4"/>
        <v>1471514</v>
      </c>
      <c r="AG12" s="39"/>
      <c r="AH12" s="102" t="str">
        <f>+'廃棄物事業経費（歳入）'!B12</f>
        <v>35206</v>
      </c>
      <c r="AI12" s="2">
        <v>12</v>
      </c>
      <c r="AK12" s="26" t="s">
        <v>354</v>
      </c>
      <c r="AL12" s="28" t="s">
        <v>10</v>
      </c>
    </row>
    <row r="13" spans="2:38" ht="19.5" customHeight="1">
      <c r="B13" s="182" t="s">
        <v>355</v>
      </c>
      <c r="C13" s="183"/>
      <c r="D13" s="183"/>
      <c r="E13" s="18">
        <f>SUM(E7:E12)</f>
        <v>13237145</v>
      </c>
      <c r="F13" s="18">
        <f>SUM(F7:F12)</f>
        <v>1418540</v>
      </c>
      <c r="H13" s="179"/>
      <c r="I13" s="172" t="s">
        <v>356</v>
      </c>
      <c r="J13" s="184"/>
      <c r="K13" s="185"/>
      <c r="L13" s="19">
        <f>SUM(L7:L12)</f>
        <v>7217018</v>
      </c>
      <c r="M13" s="19">
        <f>SUM(M7:M12)</f>
        <v>106962</v>
      </c>
      <c r="AC13" s="15" t="s">
        <v>357</v>
      </c>
      <c r="AD13" s="40" t="s">
        <v>332</v>
      </c>
      <c r="AE13" s="39" t="s">
        <v>358</v>
      </c>
      <c r="AF13" s="35">
        <f ca="1" t="shared" si="4"/>
        <v>15986504</v>
      </c>
      <c r="AG13" s="39"/>
      <c r="AH13" s="102" t="str">
        <f>+'廃棄物事業経費（歳入）'!B13</f>
        <v>35207</v>
      </c>
      <c r="AI13" s="2">
        <v>13</v>
      </c>
      <c r="AK13" s="26" t="s">
        <v>359</v>
      </c>
      <c r="AL13" s="28" t="s">
        <v>11</v>
      </c>
    </row>
    <row r="14" spans="2:38" ht="19.5" customHeight="1">
      <c r="B14" s="20"/>
      <c r="C14" s="168" t="s">
        <v>360</v>
      </c>
      <c r="D14" s="169"/>
      <c r="E14" s="22">
        <f>E13-E11</f>
        <v>10637013</v>
      </c>
      <c r="F14" s="22">
        <f>F13-F11</f>
        <v>585574</v>
      </c>
      <c r="H14" s="180"/>
      <c r="I14" s="20"/>
      <c r="J14" s="24"/>
      <c r="K14" s="21" t="s">
        <v>360</v>
      </c>
      <c r="L14" s="23">
        <f>L13-L12</f>
        <v>6897373</v>
      </c>
      <c r="M14" s="23">
        <f>M13-M12</f>
        <v>106962</v>
      </c>
      <c r="AC14" s="15" t="s">
        <v>328</v>
      </c>
      <c r="AD14" s="40" t="s">
        <v>332</v>
      </c>
      <c r="AE14" s="39" t="s">
        <v>361</v>
      </c>
      <c r="AF14" s="35">
        <f ca="1" t="shared" si="4"/>
        <v>29513</v>
      </c>
      <c r="AG14" s="39"/>
      <c r="AH14" s="102" t="str">
        <f>+'廃棄物事業経費（歳入）'!B14</f>
        <v>35208</v>
      </c>
      <c r="AI14" s="2">
        <v>14</v>
      </c>
      <c r="AK14" s="26" t="s">
        <v>362</v>
      </c>
      <c r="AL14" s="28" t="s">
        <v>12</v>
      </c>
    </row>
    <row r="15" spans="2:38" ht="19.5" customHeight="1">
      <c r="B15" s="170" t="s">
        <v>357</v>
      </c>
      <c r="C15" s="171"/>
      <c r="D15" s="171"/>
      <c r="E15" s="17">
        <f>AF13</f>
        <v>15986504</v>
      </c>
      <c r="F15" s="17">
        <f>AF20</f>
        <v>3036402</v>
      </c>
      <c r="H15" s="192" t="s">
        <v>363</v>
      </c>
      <c r="I15" s="178" t="s">
        <v>364</v>
      </c>
      <c r="J15" s="16" t="s">
        <v>365</v>
      </c>
      <c r="K15" s="27"/>
      <c r="L15" s="17">
        <f aca="true" t="shared" si="5" ref="L15:L28">AF27</f>
        <v>1720999</v>
      </c>
      <c r="M15" s="17">
        <f aca="true" t="shared" si="6" ref="M15:M28">AF48</f>
        <v>350642</v>
      </c>
      <c r="AC15" s="15" t="s">
        <v>335</v>
      </c>
      <c r="AD15" s="40" t="s">
        <v>332</v>
      </c>
      <c r="AE15" s="39" t="s">
        <v>366</v>
      </c>
      <c r="AF15" s="35">
        <f ca="1" t="shared" si="4"/>
        <v>16434</v>
      </c>
      <c r="AG15" s="39"/>
      <c r="AH15" s="102" t="str">
        <f>+'廃棄物事業経費（歳入）'!B15</f>
        <v>35210</v>
      </c>
      <c r="AI15" s="2">
        <v>15</v>
      </c>
      <c r="AK15" s="26" t="s">
        <v>367</v>
      </c>
      <c r="AL15" s="28" t="s">
        <v>13</v>
      </c>
    </row>
    <row r="16" spans="2:38" ht="19.5" customHeight="1">
      <c r="B16" s="187" t="s">
        <v>368</v>
      </c>
      <c r="C16" s="188"/>
      <c r="D16" s="188"/>
      <c r="E16" s="18">
        <f>SUM(E13,E15)</f>
        <v>29223649</v>
      </c>
      <c r="F16" s="18">
        <f>SUM(F13,F15)</f>
        <v>4454942</v>
      </c>
      <c r="H16" s="193"/>
      <c r="I16" s="179"/>
      <c r="J16" s="179" t="s">
        <v>369</v>
      </c>
      <c r="K16" s="13" t="s">
        <v>370</v>
      </c>
      <c r="L16" s="17">
        <f t="shared" si="5"/>
        <v>3004938</v>
      </c>
      <c r="M16" s="17">
        <f t="shared" si="6"/>
        <v>0</v>
      </c>
      <c r="AC16" s="15" t="s">
        <v>339</v>
      </c>
      <c r="AD16" s="40" t="s">
        <v>332</v>
      </c>
      <c r="AE16" s="39" t="s">
        <v>371</v>
      </c>
      <c r="AF16" s="35">
        <f ca="1" t="shared" si="4"/>
        <v>83900</v>
      </c>
      <c r="AG16" s="39"/>
      <c r="AH16" s="102" t="str">
        <f>+'廃棄物事業経費（歳入）'!B16</f>
        <v>35211</v>
      </c>
      <c r="AI16" s="2">
        <v>16</v>
      </c>
      <c r="AK16" s="26" t="s">
        <v>372</v>
      </c>
      <c r="AL16" s="28" t="s">
        <v>14</v>
      </c>
    </row>
    <row r="17" spans="2:38" ht="19.5" customHeight="1">
      <c r="B17" s="20"/>
      <c r="C17" s="168" t="s">
        <v>360</v>
      </c>
      <c r="D17" s="169"/>
      <c r="E17" s="22">
        <f>SUM(E14:E15)</f>
        <v>26623517</v>
      </c>
      <c r="F17" s="22">
        <f>SUM(F14:F15)</f>
        <v>3621976</v>
      </c>
      <c r="H17" s="193"/>
      <c r="I17" s="179"/>
      <c r="J17" s="179"/>
      <c r="K17" s="13" t="s">
        <v>373</v>
      </c>
      <c r="L17" s="17">
        <f t="shared" si="5"/>
        <v>1246270</v>
      </c>
      <c r="M17" s="17">
        <f t="shared" si="6"/>
        <v>169939</v>
      </c>
      <c r="AC17" s="15" t="s">
        <v>343</v>
      </c>
      <c r="AD17" s="40" t="s">
        <v>332</v>
      </c>
      <c r="AE17" s="39" t="s">
        <v>374</v>
      </c>
      <c r="AF17" s="35">
        <f ca="1" t="shared" si="4"/>
        <v>426717</v>
      </c>
      <c r="AG17" s="39"/>
      <c r="AH17" s="102" t="str">
        <f>+'廃棄物事業経費（歳入）'!B17</f>
        <v>35212</v>
      </c>
      <c r="AI17" s="2">
        <v>17</v>
      </c>
      <c r="AK17" s="26" t="s">
        <v>375</v>
      </c>
      <c r="AL17" s="28" t="s">
        <v>15</v>
      </c>
    </row>
    <row r="18" spans="8:38" ht="19.5" customHeight="1">
      <c r="H18" s="193"/>
      <c r="I18" s="180"/>
      <c r="J18" s="180"/>
      <c r="K18" s="13" t="s">
        <v>376</v>
      </c>
      <c r="L18" s="17">
        <f t="shared" si="5"/>
        <v>203636</v>
      </c>
      <c r="M18" s="17">
        <f t="shared" si="6"/>
        <v>0</v>
      </c>
      <c r="AC18" s="15" t="s">
        <v>349</v>
      </c>
      <c r="AD18" s="40" t="s">
        <v>332</v>
      </c>
      <c r="AE18" s="39" t="s">
        <v>377</v>
      </c>
      <c r="AF18" s="35">
        <f ca="1" t="shared" si="4"/>
        <v>832966</v>
      </c>
      <c r="AG18" s="39"/>
      <c r="AH18" s="102" t="str">
        <f>+'廃棄物事業経費（歳入）'!B18</f>
        <v>35213</v>
      </c>
      <c r="AI18" s="2">
        <v>18</v>
      </c>
      <c r="AK18" s="26" t="s">
        <v>378</v>
      </c>
      <c r="AL18" s="28" t="s">
        <v>16</v>
      </c>
    </row>
    <row r="19" spans="8:38" ht="19.5" customHeight="1">
      <c r="H19" s="193"/>
      <c r="I19" s="178" t="s">
        <v>379</v>
      </c>
      <c r="J19" s="189" t="s">
        <v>380</v>
      </c>
      <c r="K19" s="191"/>
      <c r="L19" s="17">
        <f t="shared" si="5"/>
        <v>316695</v>
      </c>
      <c r="M19" s="17">
        <f t="shared" si="6"/>
        <v>41300</v>
      </c>
      <c r="AC19" s="15" t="s">
        <v>344</v>
      </c>
      <c r="AD19" s="40" t="s">
        <v>332</v>
      </c>
      <c r="AE19" s="39" t="s">
        <v>381</v>
      </c>
      <c r="AF19" s="35">
        <f ca="1" t="shared" si="4"/>
        <v>29010</v>
      </c>
      <c r="AG19" s="39"/>
      <c r="AH19" s="102" t="str">
        <f>+'廃棄物事業経費（歳入）'!B19</f>
        <v>35215</v>
      </c>
      <c r="AI19" s="2">
        <v>19</v>
      </c>
      <c r="AK19" s="26" t="s">
        <v>382</v>
      </c>
      <c r="AL19" s="28" t="s">
        <v>17</v>
      </c>
    </row>
    <row r="20" spans="2:38" ht="19.5" customHeight="1">
      <c r="B20" s="186" t="s">
        <v>383</v>
      </c>
      <c r="C20" s="186"/>
      <c r="D20" s="186"/>
      <c r="E20" s="29">
        <f>E11</f>
        <v>2600132</v>
      </c>
      <c r="F20" s="29">
        <f>F11</f>
        <v>832966</v>
      </c>
      <c r="H20" s="193"/>
      <c r="I20" s="179"/>
      <c r="J20" s="189" t="s">
        <v>384</v>
      </c>
      <c r="K20" s="191"/>
      <c r="L20" s="17">
        <f t="shared" si="5"/>
        <v>3407464</v>
      </c>
      <c r="M20" s="17">
        <f t="shared" si="6"/>
        <v>1371217</v>
      </c>
      <c r="AC20" s="15" t="s">
        <v>357</v>
      </c>
      <c r="AD20" s="40" t="s">
        <v>332</v>
      </c>
      <c r="AE20" s="39" t="s">
        <v>385</v>
      </c>
      <c r="AF20" s="35">
        <f ca="1" t="shared" si="4"/>
        <v>3036402</v>
      </c>
      <c r="AG20" s="39"/>
      <c r="AH20" s="102" t="str">
        <f>+'廃棄物事業経費（歳入）'!B20</f>
        <v>35216</v>
      </c>
      <c r="AI20" s="2">
        <v>20</v>
      </c>
      <c r="AK20" s="26" t="s">
        <v>386</v>
      </c>
      <c r="AL20" s="28" t="s">
        <v>18</v>
      </c>
    </row>
    <row r="21" spans="2:38" ht="19.5" customHeight="1">
      <c r="B21" s="186" t="s">
        <v>387</v>
      </c>
      <c r="C21" s="170"/>
      <c r="D21" s="170"/>
      <c r="E21" s="29">
        <f>L12+L27</f>
        <v>2600132</v>
      </c>
      <c r="F21" s="29">
        <f>M12+M27</f>
        <v>832966</v>
      </c>
      <c r="H21" s="193"/>
      <c r="I21" s="180"/>
      <c r="J21" s="189" t="s">
        <v>388</v>
      </c>
      <c r="K21" s="191"/>
      <c r="L21" s="17">
        <f t="shared" si="5"/>
        <v>232508</v>
      </c>
      <c r="M21" s="17">
        <f t="shared" si="6"/>
        <v>5386</v>
      </c>
      <c r="AB21" s="28" t="s">
        <v>389</v>
      </c>
      <c r="AC21" s="15" t="s">
        <v>390</v>
      </c>
      <c r="AD21" s="40" t="s">
        <v>391</v>
      </c>
      <c r="AE21" s="39" t="s">
        <v>392</v>
      </c>
      <c r="AF21" s="35">
        <f ca="1" t="shared" si="4"/>
        <v>17363</v>
      </c>
      <c r="AG21" s="39"/>
      <c r="AH21" s="102" t="str">
        <f>+'廃棄物事業経費（歳入）'!B21</f>
        <v>35305</v>
      </c>
      <c r="AI21" s="2">
        <v>21</v>
      </c>
      <c r="AK21" s="26" t="s">
        <v>393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93"/>
      <c r="I22" s="189" t="s">
        <v>394</v>
      </c>
      <c r="J22" s="190"/>
      <c r="K22" s="191"/>
      <c r="L22" s="17">
        <f t="shared" si="5"/>
        <v>87593</v>
      </c>
      <c r="M22" s="17">
        <f t="shared" si="6"/>
        <v>0</v>
      </c>
      <c r="AB22" s="28" t="s">
        <v>389</v>
      </c>
      <c r="AC22" s="15" t="s">
        <v>395</v>
      </c>
      <c r="AD22" s="40" t="s">
        <v>391</v>
      </c>
      <c r="AE22" s="39" t="s">
        <v>337</v>
      </c>
      <c r="AF22" s="35">
        <f ca="1" t="shared" si="4"/>
        <v>6696419</v>
      </c>
      <c r="AH22" s="102" t="str">
        <f>+'廃棄物事業経費（歳入）'!B22</f>
        <v>35321</v>
      </c>
      <c r="AI22" s="2">
        <v>22</v>
      </c>
      <c r="AK22" s="26" t="s">
        <v>396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93"/>
      <c r="I23" s="178" t="s">
        <v>397</v>
      </c>
      <c r="J23" s="172" t="s">
        <v>380</v>
      </c>
      <c r="K23" s="185"/>
      <c r="L23" s="17">
        <f t="shared" si="5"/>
        <v>3049119</v>
      </c>
      <c r="M23" s="17">
        <f t="shared" si="6"/>
        <v>635040</v>
      </c>
      <c r="AB23" s="28" t="s">
        <v>389</v>
      </c>
      <c r="AC23" s="1" t="s">
        <v>398</v>
      </c>
      <c r="AD23" s="40" t="s">
        <v>391</v>
      </c>
      <c r="AE23" s="34" t="s">
        <v>341</v>
      </c>
      <c r="AF23" s="35">
        <f ca="1" t="shared" si="4"/>
        <v>174328</v>
      </c>
      <c r="AH23" s="102" t="str">
        <f>+'廃棄物事業経費（歳入）'!B23</f>
        <v>35341</v>
      </c>
      <c r="AI23" s="2">
        <v>23</v>
      </c>
      <c r="AK23" s="26" t="s">
        <v>399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93"/>
      <c r="I24" s="179"/>
      <c r="J24" s="189" t="s">
        <v>384</v>
      </c>
      <c r="K24" s="191"/>
      <c r="L24" s="17">
        <f t="shared" si="5"/>
        <v>3668688</v>
      </c>
      <c r="M24" s="17">
        <f t="shared" si="6"/>
        <v>665724</v>
      </c>
      <c r="AB24" s="28" t="s">
        <v>389</v>
      </c>
      <c r="AC24" s="15" t="s">
        <v>344</v>
      </c>
      <c r="AD24" s="40" t="s">
        <v>391</v>
      </c>
      <c r="AE24" s="39" t="s">
        <v>345</v>
      </c>
      <c r="AF24" s="35">
        <f ca="1" t="shared" si="4"/>
        <v>3092</v>
      </c>
      <c r="AH24" s="102" t="str">
        <f>+'廃棄物事業経費（歳入）'!B24</f>
        <v>35343</v>
      </c>
      <c r="AI24" s="2">
        <v>24</v>
      </c>
      <c r="AK24" s="26" t="s">
        <v>400</v>
      </c>
      <c r="AL24" s="28" t="s">
        <v>22</v>
      </c>
    </row>
    <row r="25" spans="8:38" ht="19.5" customHeight="1">
      <c r="H25" s="193"/>
      <c r="I25" s="179"/>
      <c r="J25" s="189" t="s">
        <v>388</v>
      </c>
      <c r="K25" s="191"/>
      <c r="L25" s="17">
        <f t="shared" si="5"/>
        <v>313111</v>
      </c>
      <c r="M25" s="17">
        <f t="shared" si="6"/>
        <v>31030</v>
      </c>
      <c r="AB25" s="28" t="s">
        <v>389</v>
      </c>
      <c r="AC25" s="15" t="s">
        <v>348</v>
      </c>
      <c r="AD25" s="40" t="s">
        <v>391</v>
      </c>
      <c r="AE25" s="39" t="s">
        <v>350</v>
      </c>
      <c r="AF25" s="35">
        <f ca="1" t="shared" si="4"/>
        <v>6171</v>
      </c>
      <c r="AH25" s="102" t="str">
        <f>+'廃棄物事業経費（歳入）'!B25</f>
        <v>35344</v>
      </c>
      <c r="AI25" s="2">
        <v>25</v>
      </c>
      <c r="AK25" s="26" t="s">
        <v>401</v>
      </c>
      <c r="AL25" s="28" t="s">
        <v>23</v>
      </c>
    </row>
    <row r="26" spans="8:38" ht="19.5" customHeight="1">
      <c r="H26" s="193"/>
      <c r="I26" s="180"/>
      <c r="J26" s="195" t="s">
        <v>344</v>
      </c>
      <c r="K26" s="196"/>
      <c r="L26" s="17">
        <f t="shared" si="5"/>
        <v>532458</v>
      </c>
      <c r="M26" s="17">
        <f t="shared" si="6"/>
        <v>61737</v>
      </c>
      <c r="AB26" s="28" t="s">
        <v>389</v>
      </c>
      <c r="AC26" s="1" t="s">
        <v>352</v>
      </c>
      <c r="AD26" s="40" t="s">
        <v>391</v>
      </c>
      <c r="AE26" s="34" t="s">
        <v>353</v>
      </c>
      <c r="AF26" s="35">
        <f ca="1" t="shared" si="4"/>
        <v>319645</v>
      </c>
      <c r="AH26" s="102" t="str">
        <f>+'廃棄物事業経費（歳入）'!B26</f>
        <v>35502</v>
      </c>
      <c r="AI26" s="2">
        <v>26</v>
      </c>
      <c r="AK26" s="26" t="s">
        <v>402</v>
      </c>
      <c r="AL26" s="28" t="s">
        <v>24</v>
      </c>
    </row>
    <row r="27" spans="8:38" ht="19.5" customHeight="1">
      <c r="H27" s="193"/>
      <c r="I27" s="189" t="s">
        <v>352</v>
      </c>
      <c r="J27" s="190"/>
      <c r="K27" s="191"/>
      <c r="L27" s="17">
        <f t="shared" si="5"/>
        <v>2280487</v>
      </c>
      <c r="M27" s="17">
        <f t="shared" si="6"/>
        <v>832966</v>
      </c>
      <c r="AB27" s="28" t="s">
        <v>389</v>
      </c>
      <c r="AC27" s="1" t="s">
        <v>403</v>
      </c>
      <c r="AD27" s="40" t="s">
        <v>391</v>
      </c>
      <c r="AE27" s="34" t="s">
        <v>404</v>
      </c>
      <c r="AF27" s="35">
        <f ca="1" t="shared" si="4"/>
        <v>1720999</v>
      </c>
      <c r="AH27" s="102" t="str">
        <f>+'廃棄物事業経費（歳入）'!B27</f>
        <v>35827</v>
      </c>
      <c r="AI27" s="2">
        <v>27</v>
      </c>
      <c r="AK27" s="26" t="s">
        <v>405</v>
      </c>
      <c r="AL27" s="28" t="s">
        <v>25</v>
      </c>
    </row>
    <row r="28" spans="8:38" ht="19.5" customHeight="1">
      <c r="H28" s="193"/>
      <c r="I28" s="189" t="s">
        <v>406</v>
      </c>
      <c r="J28" s="190"/>
      <c r="K28" s="191"/>
      <c r="L28" s="17">
        <f t="shared" si="5"/>
        <v>2770</v>
      </c>
      <c r="M28" s="17">
        <f t="shared" si="6"/>
        <v>1081</v>
      </c>
      <c r="AB28" s="28" t="s">
        <v>389</v>
      </c>
      <c r="AC28" s="1" t="s">
        <v>407</v>
      </c>
      <c r="AD28" s="40" t="s">
        <v>391</v>
      </c>
      <c r="AE28" s="34" t="s">
        <v>361</v>
      </c>
      <c r="AF28" s="35">
        <f ca="1" t="shared" si="4"/>
        <v>3004938</v>
      </c>
      <c r="AH28" s="102" t="str">
        <f>+'廃棄物事業経費（歳入）'!B28</f>
        <v>35828</v>
      </c>
      <c r="AI28" s="2">
        <v>28</v>
      </c>
      <c r="AK28" s="26" t="s">
        <v>408</v>
      </c>
      <c r="AL28" s="28" t="s">
        <v>26</v>
      </c>
    </row>
    <row r="29" spans="8:38" ht="19.5" customHeight="1">
      <c r="H29" s="193"/>
      <c r="I29" s="172" t="s">
        <v>356</v>
      </c>
      <c r="J29" s="184"/>
      <c r="K29" s="185"/>
      <c r="L29" s="19">
        <f>SUM(L15:L28)</f>
        <v>20066736</v>
      </c>
      <c r="M29" s="19">
        <f>SUM(M15:M28)</f>
        <v>4166062</v>
      </c>
      <c r="AB29" s="28" t="s">
        <v>389</v>
      </c>
      <c r="AC29" s="1" t="s">
        <v>409</v>
      </c>
      <c r="AD29" s="40" t="s">
        <v>391</v>
      </c>
      <c r="AE29" s="34" t="s">
        <v>366</v>
      </c>
      <c r="AF29" s="35">
        <f ca="1" t="shared" si="4"/>
        <v>1246270</v>
      </c>
      <c r="AH29" s="102" t="str">
        <f>+'廃棄物事業経費（歳入）'!B29</f>
        <v>35830</v>
      </c>
      <c r="AI29" s="2">
        <v>29</v>
      </c>
      <c r="AK29" s="26" t="s">
        <v>410</v>
      </c>
      <c r="AL29" s="28" t="s">
        <v>27</v>
      </c>
    </row>
    <row r="30" spans="8:38" ht="19.5" customHeight="1">
      <c r="H30" s="194"/>
      <c r="I30" s="20"/>
      <c r="J30" s="24"/>
      <c r="K30" s="21" t="s">
        <v>360</v>
      </c>
      <c r="L30" s="23">
        <f>L29-L27</f>
        <v>17786249</v>
      </c>
      <c r="M30" s="23">
        <f>M29-M27</f>
        <v>3333096</v>
      </c>
      <c r="AB30" s="28" t="s">
        <v>389</v>
      </c>
      <c r="AC30" s="1" t="s">
        <v>411</v>
      </c>
      <c r="AD30" s="40" t="s">
        <v>391</v>
      </c>
      <c r="AE30" s="34" t="s">
        <v>371</v>
      </c>
      <c r="AF30" s="35">
        <f ca="1" t="shared" si="4"/>
        <v>203636</v>
      </c>
      <c r="AH30" s="102" t="str">
        <f>+'廃棄物事業経費（歳入）'!B30</f>
        <v>35834</v>
      </c>
      <c r="AI30" s="2">
        <v>30</v>
      </c>
      <c r="AK30" s="26" t="s">
        <v>412</v>
      </c>
      <c r="AL30" s="28" t="s">
        <v>28</v>
      </c>
    </row>
    <row r="31" spans="8:38" ht="19.5" customHeight="1">
      <c r="H31" s="189" t="s">
        <v>344</v>
      </c>
      <c r="I31" s="190"/>
      <c r="J31" s="190"/>
      <c r="K31" s="191"/>
      <c r="L31" s="17">
        <f>AF41</f>
        <v>1939895</v>
      </c>
      <c r="M31" s="17">
        <f>AF62</f>
        <v>181918</v>
      </c>
      <c r="AB31" s="28" t="s">
        <v>389</v>
      </c>
      <c r="AC31" s="1" t="s">
        <v>413</v>
      </c>
      <c r="AD31" s="40" t="s">
        <v>391</v>
      </c>
      <c r="AE31" s="34" t="s">
        <v>377</v>
      </c>
      <c r="AF31" s="35">
        <f ca="1" t="shared" si="4"/>
        <v>316695</v>
      </c>
      <c r="AH31" s="102" t="str">
        <f>+'廃棄物事業経費（歳入）'!B31</f>
        <v>35837</v>
      </c>
      <c r="AI31" s="2">
        <v>31</v>
      </c>
      <c r="AK31" s="26" t="s">
        <v>414</v>
      </c>
      <c r="AL31" s="28" t="s">
        <v>29</v>
      </c>
    </row>
    <row r="32" spans="8:38" ht="19.5" customHeight="1">
      <c r="H32" s="172" t="s">
        <v>368</v>
      </c>
      <c r="I32" s="184"/>
      <c r="J32" s="184"/>
      <c r="K32" s="185"/>
      <c r="L32" s="19">
        <f>SUM(L13,L29,L31)</f>
        <v>29223649</v>
      </c>
      <c r="M32" s="19">
        <f>SUM(M13,M29,M31)</f>
        <v>4454942</v>
      </c>
      <c r="AB32" s="28" t="s">
        <v>389</v>
      </c>
      <c r="AC32" s="1" t="s">
        <v>415</v>
      </c>
      <c r="AD32" s="40" t="s">
        <v>391</v>
      </c>
      <c r="AE32" s="34" t="s">
        <v>381</v>
      </c>
      <c r="AF32" s="35">
        <f ca="1" t="shared" si="4"/>
        <v>3407464</v>
      </c>
      <c r="AH32" s="102" t="str">
        <f>+'廃棄物事業経費（歳入）'!B32</f>
        <v>35851</v>
      </c>
      <c r="AI32" s="2">
        <v>32</v>
      </c>
      <c r="AK32" s="26" t="s">
        <v>416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360</v>
      </c>
      <c r="L33" s="23">
        <f>SUM(L14,L30,L31)</f>
        <v>26623517</v>
      </c>
      <c r="M33" s="23">
        <f>SUM(M14,M30,M31)</f>
        <v>3621976</v>
      </c>
      <c r="AB33" s="28" t="s">
        <v>389</v>
      </c>
      <c r="AC33" s="1" t="s">
        <v>417</v>
      </c>
      <c r="AD33" s="40" t="s">
        <v>391</v>
      </c>
      <c r="AE33" s="34" t="s">
        <v>385</v>
      </c>
      <c r="AF33" s="35">
        <f ca="1" t="shared" si="4"/>
        <v>232508</v>
      </c>
      <c r="AH33" s="102" t="str">
        <f>+'廃棄物事業経費（歳入）'!B33</f>
        <v>35859</v>
      </c>
      <c r="AI33" s="2">
        <v>33</v>
      </c>
      <c r="AK33" s="26" t="s">
        <v>418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389</v>
      </c>
      <c r="AC34" s="15" t="s">
        <v>394</v>
      </c>
      <c r="AD34" s="40" t="s">
        <v>391</v>
      </c>
      <c r="AE34" s="34" t="s">
        <v>419</v>
      </c>
      <c r="AF34" s="35">
        <f ca="1" t="shared" si="4"/>
        <v>87593</v>
      </c>
      <c r="AH34" s="102" t="str">
        <f>+'廃棄物事業経費（歳入）'!B34</f>
        <v>35873</v>
      </c>
      <c r="AI34" s="2">
        <v>34</v>
      </c>
      <c r="AK34" s="26" t="s">
        <v>420</v>
      </c>
      <c r="AL34" s="28" t="s">
        <v>32</v>
      </c>
    </row>
    <row r="35" spans="28:38" ht="14.25" hidden="1">
      <c r="AB35" s="28" t="s">
        <v>389</v>
      </c>
      <c r="AC35" s="1" t="s">
        <v>421</v>
      </c>
      <c r="AD35" s="40" t="s">
        <v>391</v>
      </c>
      <c r="AE35" s="34" t="s">
        <v>422</v>
      </c>
      <c r="AF35" s="35">
        <f ca="1" t="shared" si="4"/>
        <v>3049119</v>
      </c>
      <c r="AH35" s="102" t="e">
        <f>+廃棄物事業経費（歳入）!#REF!</f>
        <v>#REF!</v>
      </c>
      <c r="AI35" s="2">
        <v>35</v>
      </c>
      <c r="AK35" s="135" t="s">
        <v>423</v>
      </c>
      <c r="AL35" s="28" t="s">
        <v>424</v>
      </c>
    </row>
    <row r="36" spans="28:38" ht="14.25" hidden="1">
      <c r="AB36" s="28" t="s">
        <v>389</v>
      </c>
      <c r="AC36" s="1" t="s">
        <v>425</v>
      </c>
      <c r="AD36" s="40" t="s">
        <v>391</v>
      </c>
      <c r="AE36" s="34" t="s">
        <v>426</v>
      </c>
      <c r="AF36" s="35">
        <f ca="1" t="shared" si="4"/>
        <v>3668688</v>
      </c>
      <c r="AH36" s="102" t="e">
        <f>+廃棄物事業経費（歳入）!#REF!</f>
        <v>#REF!</v>
      </c>
      <c r="AI36" s="2">
        <v>36</v>
      </c>
      <c r="AK36" s="135" t="s">
        <v>427</v>
      </c>
      <c r="AL36" s="28" t="s">
        <v>428</v>
      </c>
    </row>
    <row r="37" spans="28:38" ht="14.25" hidden="1">
      <c r="AB37" s="28" t="s">
        <v>389</v>
      </c>
      <c r="AC37" s="1" t="s">
        <v>429</v>
      </c>
      <c r="AD37" s="40" t="s">
        <v>391</v>
      </c>
      <c r="AE37" s="34" t="s">
        <v>430</v>
      </c>
      <c r="AF37" s="35">
        <f ca="1" t="shared" si="4"/>
        <v>313111</v>
      </c>
      <c r="AH37" s="102" t="e">
        <f>+廃棄物事業経費（歳入）!#REF!</f>
        <v>#REF!</v>
      </c>
      <c r="AI37" s="2">
        <v>37</v>
      </c>
      <c r="AK37" s="135" t="s">
        <v>431</v>
      </c>
      <c r="AL37" s="28" t="s">
        <v>432</v>
      </c>
    </row>
    <row r="38" spans="28:38" ht="14.25" hidden="1">
      <c r="AB38" s="28" t="s">
        <v>389</v>
      </c>
      <c r="AC38" s="1" t="s">
        <v>344</v>
      </c>
      <c r="AD38" s="40" t="s">
        <v>391</v>
      </c>
      <c r="AE38" s="34" t="s">
        <v>433</v>
      </c>
      <c r="AF38" s="34">
        <f ca="1" t="shared" si="4"/>
        <v>532458</v>
      </c>
      <c r="AH38" s="102" t="e">
        <f>+廃棄物事業経費（歳入）!#REF!</f>
        <v>#REF!</v>
      </c>
      <c r="AI38" s="2">
        <v>38</v>
      </c>
      <c r="AK38" s="135" t="s">
        <v>434</v>
      </c>
      <c r="AL38" s="28" t="s">
        <v>435</v>
      </c>
    </row>
    <row r="39" spans="28:38" ht="14.25" hidden="1">
      <c r="AB39" s="28" t="s">
        <v>389</v>
      </c>
      <c r="AC39" s="1" t="s">
        <v>352</v>
      </c>
      <c r="AD39" s="40" t="s">
        <v>391</v>
      </c>
      <c r="AE39" s="34" t="s">
        <v>436</v>
      </c>
      <c r="AF39" s="34">
        <f ca="1" t="shared" si="4"/>
        <v>2280487</v>
      </c>
      <c r="AH39" s="102" t="e">
        <f>+廃棄物事業経費（歳入）!#REF!</f>
        <v>#REF!</v>
      </c>
      <c r="AI39" s="2">
        <v>39</v>
      </c>
      <c r="AK39" s="135" t="s">
        <v>437</v>
      </c>
      <c r="AL39" s="28" t="s">
        <v>438</v>
      </c>
    </row>
    <row r="40" spans="28:38" ht="14.25" hidden="1">
      <c r="AB40" s="28" t="s">
        <v>389</v>
      </c>
      <c r="AC40" s="1" t="s">
        <v>40</v>
      </c>
      <c r="AD40" s="40" t="s">
        <v>391</v>
      </c>
      <c r="AE40" s="34" t="s">
        <v>439</v>
      </c>
      <c r="AF40" s="34">
        <f ca="1" t="shared" si="4"/>
        <v>2770</v>
      </c>
      <c r="AH40" s="102" t="e">
        <f>+廃棄物事業経費（歳入）!#REF!</f>
        <v>#REF!</v>
      </c>
      <c r="AI40" s="2">
        <v>40</v>
      </c>
      <c r="AK40" s="135" t="s">
        <v>440</v>
      </c>
      <c r="AL40" s="28" t="s">
        <v>441</v>
      </c>
    </row>
    <row r="41" spans="28:38" ht="14.25" hidden="1">
      <c r="AB41" s="28" t="s">
        <v>389</v>
      </c>
      <c r="AC41" s="1" t="s">
        <v>344</v>
      </c>
      <c r="AD41" s="40" t="s">
        <v>391</v>
      </c>
      <c r="AE41" s="34" t="s">
        <v>442</v>
      </c>
      <c r="AF41" s="34">
        <f ca="1" t="shared" si="4"/>
        <v>1939895</v>
      </c>
      <c r="AH41" s="102" t="e">
        <f>+廃棄物事業経費（歳入）!#REF!</f>
        <v>#REF!</v>
      </c>
      <c r="AI41" s="2">
        <v>41</v>
      </c>
      <c r="AK41" s="135" t="s">
        <v>443</v>
      </c>
      <c r="AL41" s="28" t="s">
        <v>444</v>
      </c>
    </row>
    <row r="42" spans="28:38" ht="14.25" hidden="1">
      <c r="AB42" s="28" t="s">
        <v>445</v>
      </c>
      <c r="AC42" s="15" t="s">
        <v>390</v>
      </c>
      <c r="AD42" s="40" t="s">
        <v>391</v>
      </c>
      <c r="AE42" s="34" t="s">
        <v>446</v>
      </c>
      <c r="AF42" s="34">
        <f ca="1" t="shared" si="4"/>
        <v>0</v>
      </c>
      <c r="AH42" s="102" t="e">
        <f>+廃棄物事業経費（歳入）!#REF!</f>
        <v>#REF!</v>
      </c>
      <c r="AI42" s="2">
        <v>42</v>
      </c>
      <c r="AK42" s="135" t="s">
        <v>447</v>
      </c>
      <c r="AL42" s="28" t="s">
        <v>448</v>
      </c>
    </row>
    <row r="43" spans="28:38" ht="14.25" hidden="1">
      <c r="AB43" s="28" t="s">
        <v>445</v>
      </c>
      <c r="AC43" s="15" t="s">
        <v>395</v>
      </c>
      <c r="AD43" s="40" t="s">
        <v>391</v>
      </c>
      <c r="AE43" s="34" t="s">
        <v>449</v>
      </c>
      <c r="AF43" s="34">
        <f ca="1" t="shared" si="4"/>
        <v>102945</v>
      </c>
      <c r="AH43" s="102" t="e">
        <f>+廃棄物事業経費（歳入）!#REF!</f>
        <v>#REF!</v>
      </c>
      <c r="AI43" s="2">
        <v>43</v>
      </c>
      <c r="AK43" s="135" t="s">
        <v>450</v>
      </c>
      <c r="AL43" s="28" t="s">
        <v>451</v>
      </c>
    </row>
    <row r="44" spans="28:38" ht="14.25" hidden="1">
      <c r="AB44" s="28" t="s">
        <v>445</v>
      </c>
      <c r="AC44" s="1" t="s">
        <v>398</v>
      </c>
      <c r="AD44" s="40" t="s">
        <v>391</v>
      </c>
      <c r="AE44" s="34" t="s">
        <v>452</v>
      </c>
      <c r="AF44" s="34">
        <f ca="1" t="shared" si="4"/>
        <v>0</v>
      </c>
      <c r="AH44" s="102" t="e">
        <f>+廃棄物事業経費（歳入）!#REF!</f>
        <v>#REF!</v>
      </c>
      <c r="AI44" s="2">
        <v>44</v>
      </c>
      <c r="AK44" s="135" t="s">
        <v>453</v>
      </c>
      <c r="AL44" s="28" t="s">
        <v>454</v>
      </c>
    </row>
    <row r="45" spans="28:38" ht="14.25" hidden="1">
      <c r="AB45" s="28" t="s">
        <v>445</v>
      </c>
      <c r="AC45" s="15" t="s">
        <v>344</v>
      </c>
      <c r="AD45" s="40" t="s">
        <v>391</v>
      </c>
      <c r="AE45" s="34" t="s">
        <v>455</v>
      </c>
      <c r="AF45" s="34">
        <f ca="1" t="shared" si="4"/>
        <v>4017</v>
      </c>
      <c r="AH45" s="102" t="e">
        <f>+廃棄物事業経費（歳入）!#REF!</f>
        <v>#REF!</v>
      </c>
      <c r="AI45" s="2">
        <v>45</v>
      </c>
      <c r="AK45" s="135" t="s">
        <v>456</v>
      </c>
      <c r="AL45" s="28" t="s">
        <v>457</v>
      </c>
    </row>
    <row r="46" spans="28:38" ht="14.25" hidden="1">
      <c r="AB46" s="28" t="s">
        <v>445</v>
      </c>
      <c r="AC46" s="15" t="s">
        <v>348</v>
      </c>
      <c r="AD46" s="40" t="s">
        <v>391</v>
      </c>
      <c r="AE46" s="34" t="s">
        <v>458</v>
      </c>
      <c r="AF46" s="34">
        <f ca="1" t="shared" si="4"/>
        <v>0</v>
      </c>
      <c r="AH46" s="102" t="e">
        <f>+廃棄物事業経費（歳入）!#REF!</f>
        <v>#REF!</v>
      </c>
      <c r="AI46" s="2">
        <v>46</v>
      </c>
      <c r="AK46" s="135" t="s">
        <v>459</v>
      </c>
      <c r="AL46" s="28" t="s">
        <v>460</v>
      </c>
    </row>
    <row r="47" spans="28:38" ht="14.25" hidden="1">
      <c r="AB47" s="28" t="s">
        <v>445</v>
      </c>
      <c r="AC47" s="1" t="s">
        <v>352</v>
      </c>
      <c r="AD47" s="40" t="s">
        <v>391</v>
      </c>
      <c r="AE47" s="34" t="s">
        <v>461</v>
      </c>
      <c r="AF47" s="34">
        <f ca="1" t="shared" si="4"/>
        <v>0</v>
      </c>
      <c r="AH47" s="102" t="e">
        <f>+廃棄物事業経費（歳入）!#REF!</f>
        <v>#REF!</v>
      </c>
      <c r="AI47" s="2">
        <v>47</v>
      </c>
      <c r="AK47" s="135" t="s">
        <v>462</v>
      </c>
      <c r="AL47" s="28" t="s">
        <v>463</v>
      </c>
    </row>
    <row r="48" spans="28:38" ht="14.25" hidden="1">
      <c r="AB48" s="28" t="s">
        <v>445</v>
      </c>
      <c r="AC48" s="1" t="s">
        <v>403</v>
      </c>
      <c r="AD48" s="40" t="s">
        <v>391</v>
      </c>
      <c r="AE48" s="34" t="s">
        <v>464</v>
      </c>
      <c r="AF48" s="34">
        <f ca="1" t="shared" si="4"/>
        <v>350642</v>
      </c>
      <c r="AH48" s="102" t="e">
        <f>+廃棄物事業経費（歳入）!#REF!</f>
        <v>#REF!</v>
      </c>
      <c r="AI48" s="2">
        <v>48</v>
      </c>
      <c r="AK48" s="135" t="s">
        <v>465</v>
      </c>
      <c r="AL48" s="28" t="s">
        <v>466</v>
      </c>
    </row>
    <row r="49" spans="28:38" ht="14.25" hidden="1">
      <c r="AB49" s="28" t="s">
        <v>445</v>
      </c>
      <c r="AC49" s="1" t="s">
        <v>407</v>
      </c>
      <c r="AD49" s="40" t="s">
        <v>391</v>
      </c>
      <c r="AE49" s="34" t="s">
        <v>467</v>
      </c>
      <c r="AF49" s="34">
        <f ca="1" t="shared" si="4"/>
        <v>0</v>
      </c>
      <c r="AG49" s="28"/>
      <c r="AH49" s="102" t="e">
        <f>+廃棄物事業経費（歳入）!#REF!</f>
        <v>#REF!</v>
      </c>
      <c r="AI49" s="2">
        <v>49</v>
      </c>
      <c r="AK49" s="135" t="s">
        <v>468</v>
      </c>
      <c r="AL49" s="28" t="s">
        <v>469</v>
      </c>
    </row>
    <row r="50" spans="28:38" ht="14.25" hidden="1">
      <c r="AB50" s="28" t="s">
        <v>445</v>
      </c>
      <c r="AC50" s="1" t="s">
        <v>409</v>
      </c>
      <c r="AD50" s="40" t="s">
        <v>391</v>
      </c>
      <c r="AE50" s="34" t="s">
        <v>470</v>
      </c>
      <c r="AF50" s="34">
        <f ca="1" t="shared" si="4"/>
        <v>169939</v>
      </c>
      <c r="AG50" s="28"/>
      <c r="AH50" s="102" t="e">
        <f>+廃棄物事業経費（歳入）!#REF!</f>
        <v>#REF!</v>
      </c>
      <c r="AI50" s="2">
        <v>50</v>
      </c>
      <c r="AK50" s="135" t="s">
        <v>471</v>
      </c>
      <c r="AL50" s="28" t="s">
        <v>472</v>
      </c>
    </row>
    <row r="51" spans="28:38" ht="14.25" hidden="1">
      <c r="AB51" s="28" t="s">
        <v>445</v>
      </c>
      <c r="AC51" s="1" t="s">
        <v>411</v>
      </c>
      <c r="AD51" s="40" t="s">
        <v>391</v>
      </c>
      <c r="AE51" s="34" t="s">
        <v>473</v>
      </c>
      <c r="AF51" s="34">
        <f ca="1" t="shared" si="4"/>
        <v>0</v>
      </c>
      <c r="AG51" s="28"/>
      <c r="AH51" s="102" t="e">
        <f>+廃棄物事業経費（歳入）!#REF!</f>
        <v>#REF!</v>
      </c>
      <c r="AI51" s="2">
        <v>51</v>
      </c>
      <c r="AK51" s="135" t="s">
        <v>474</v>
      </c>
      <c r="AL51" s="28" t="s">
        <v>475</v>
      </c>
    </row>
    <row r="52" spans="28:38" ht="14.25" hidden="1">
      <c r="AB52" s="28" t="s">
        <v>445</v>
      </c>
      <c r="AC52" s="1" t="s">
        <v>413</v>
      </c>
      <c r="AD52" s="40" t="s">
        <v>391</v>
      </c>
      <c r="AE52" s="34" t="s">
        <v>476</v>
      </c>
      <c r="AF52" s="34">
        <f ca="1" t="shared" si="4"/>
        <v>41300</v>
      </c>
      <c r="AG52" s="28"/>
      <c r="AH52" s="102" t="e">
        <f>+廃棄物事業経費（歳入）!#REF!</f>
        <v>#REF!</v>
      </c>
      <c r="AI52" s="2">
        <v>52</v>
      </c>
      <c r="AK52" s="135" t="s">
        <v>477</v>
      </c>
      <c r="AL52" s="28" t="s">
        <v>478</v>
      </c>
    </row>
    <row r="53" spans="28:35" ht="14.25" hidden="1">
      <c r="AB53" s="28" t="s">
        <v>445</v>
      </c>
      <c r="AC53" s="1" t="s">
        <v>415</v>
      </c>
      <c r="AD53" s="40" t="s">
        <v>391</v>
      </c>
      <c r="AE53" s="34" t="s">
        <v>479</v>
      </c>
      <c r="AF53" s="34">
        <f ca="1" t="shared" si="4"/>
        <v>1371217</v>
      </c>
      <c r="AG53" s="28"/>
      <c r="AH53" s="102" t="e">
        <f>+廃棄物事業経費（歳入）!#REF!</f>
        <v>#REF!</v>
      </c>
      <c r="AI53" s="2">
        <v>53</v>
      </c>
    </row>
    <row r="54" spans="28:35" ht="14.25" hidden="1">
      <c r="AB54" s="28" t="s">
        <v>445</v>
      </c>
      <c r="AC54" s="1" t="s">
        <v>417</v>
      </c>
      <c r="AD54" s="40" t="s">
        <v>391</v>
      </c>
      <c r="AE54" s="34" t="s">
        <v>480</v>
      </c>
      <c r="AF54" s="34">
        <f ca="1" t="shared" si="4"/>
        <v>5386</v>
      </c>
      <c r="AG54" s="28"/>
      <c r="AH54" s="102" t="e">
        <f>+廃棄物事業経費（歳入）!#REF!</f>
        <v>#REF!</v>
      </c>
      <c r="AI54" s="2">
        <v>54</v>
      </c>
    </row>
    <row r="55" spans="28:35" ht="14.25" hidden="1">
      <c r="AB55" s="28" t="s">
        <v>445</v>
      </c>
      <c r="AC55" s="15" t="s">
        <v>394</v>
      </c>
      <c r="AD55" s="40" t="s">
        <v>391</v>
      </c>
      <c r="AE55" s="34" t="s">
        <v>481</v>
      </c>
      <c r="AF55" s="34">
        <f ca="1" t="shared" si="4"/>
        <v>0</v>
      </c>
      <c r="AG55" s="28"/>
      <c r="AH55" s="102" t="e">
        <f>+廃棄物事業経費（歳入）!#REF!</f>
        <v>#REF!</v>
      </c>
      <c r="AI55" s="2">
        <v>55</v>
      </c>
    </row>
    <row r="56" spans="28:35" ht="14.25" hidden="1">
      <c r="AB56" s="28" t="s">
        <v>445</v>
      </c>
      <c r="AC56" s="1" t="s">
        <v>421</v>
      </c>
      <c r="AD56" s="40" t="s">
        <v>391</v>
      </c>
      <c r="AE56" s="34" t="s">
        <v>482</v>
      </c>
      <c r="AF56" s="34">
        <f ca="1" t="shared" si="4"/>
        <v>635040</v>
      </c>
      <c r="AG56" s="28"/>
      <c r="AH56" s="102" t="e">
        <f>+廃棄物事業経費（歳入）!#REF!</f>
        <v>#REF!</v>
      </c>
      <c r="AI56" s="2">
        <v>56</v>
      </c>
    </row>
    <row r="57" spans="28:35" ht="14.25" hidden="1">
      <c r="AB57" s="28" t="s">
        <v>445</v>
      </c>
      <c r="AC57" s="1" t="s">
        <v>425</v>
      </c>
      <c r="AD57" s="40" t="s">
        <v>391</v>
      </c>
      <c r="AE57" s="34" t="s">
        <v>483</v>
      </c>
      <c r="AF57" s="34">
        <f ca="1" t="shared" si="4"/>
        <v>665724</v>
      </c>
      <c r="AG57" s="28"/>
      <c r="AH57" s="102" t="e">
        <f>+廃棄物事業経費（歳入）!#REF!</f>
        <v>#REF!</v>
      </c>
      <c r="AI57" s="2">
        <v>57</v>
      </c>
    </row>
    <row r="58" spans="28:35" ht="14.25" hidden="1">
      <c r="AB58" s="28" t="s">
        <v>445</v>
      </c>
      <c r="AC58" s="1" t="s">
        <v>429</v>
      </c>
      <c r="AD58" s="40" t="s">
        <v>391</v>
      </c>
      <c r="AE58" s="34" t="s">
        <v>484</v>
      </c>
      <c r="AF58" s="34">
        <f ca="1" t="shared" si="4"/>
        <v>31030</v>
      </c>
      <c r="AG58" s="28"/>
      <c r="AH58" s="102" t="e">
        <f>+廃棄物事業経費（歳入）!#REF!</f>
        <v>#REF!</v>
      </c>
      <c r="AI58" s="2">
        <v>58</v>
      </c>
    </row>
    <row r="59" spans="28:35" ht="14.25" hidden="1">
      <c r="AB59" s="28" t="s">
        <v>445</v>
      </c>
      <c r="AC59" s="1" t="s">
        <v>344</v>
      </c>
      <c r="AD59" s="40" t="s">
        <v>391</v>
      </c>
      <c r="AE59" s="34" t="s">
        <v>485</v>
      </c>
      <c r="AF59" s="34">
        <f ca="1" t="shared" si="4"/>
        <v>61737</v>
      </c>
      <c r="AG59" s="28"/>
      <c r="AH59" s="102" t="e">
        <f>+廃棄物事業経費（歳入）!#REF!</f>
        <v>#REF!</v>
      </c>
      <c r="AI59" s="2">
        <v>59</v>
      </c>
    </row>
    <row r="60" spans="28:35" ht="14.25" hidden="1">
      <c r="AB60" s="28" t="s">
        <v>445</v>
      </c>
      <c r="AC60" s="1" t="s">
        <v>352</v>
      </c>
      <c r="AD60" s="40" t="s">
        <v>391</v>
      </c>
      <c r="AE60" s="34" t="s">
        <v>486</v>
      </c>
      <c r="AF60" s="34">
        <f ca="1" t="shared" si="4"/>
        <v>832966</v>
      </c>
      <c r="AG60" s="28"/>
      <c r="AH60" s="102" t="e">
        <f>+廃棄物事業経費（歳入）!#REF!</f>
        <v>#REF!</v>
      </c>
      <c r="AI60" s="2">
        <v>60</v>
      </c>
    </row>
    <row r="61" spans="28:35" ht="14.25" hidden="1">
      <c r="AB61" s="28" t="s">
        <v>445</v>
      </c>
      <c r="AC61" s="1" t="s">
        <v>40</v>
      </c>
      <c r="AD61" s="40" t="s">
        <v>391</v>
      </c>
      <c r="AE61" s="34" t="s">
        <v>487</v>
      </c>
      <c r="AF61" s="34">
        <f ca="1" t="shared" si="4"/>
        <v>1081</v>
      </c>
      <c r="AG61" s="28"/>
      <c r="AH61" s="102" t="e">
        <f>+廃棄物事業経費（歳入）!#REF!</f>
        <v>#REF!</v>
      </c>
      <c r="AI61" s="2">
        <v>61</v>
      </c>
    </row>
    <row r="62" spans="28:35" ht="14.25" hidden="1">
      <c r="AB62" s="28" t="s">
        <v>445</v>
      </c>
      <c r="AC62" s="1" t="s">
        <v>344</v>
      </c>
      <c r="AD62" s="40" t="s">
        <v>391</v>
      </c>
      <c r="AE62" s="34" t="s">
        <v>488</v>
      </c>
      <c r="AF62" s="34">
        <f ca="1" t="shared" si="4"/>
        <v>181918</v>
      </c>
      <c r="AG62" s="28"/>
      <c r="AH62" s="102" t="e">
        <f>+廃棄物事業経費（歳入）!#REF!</f>
        <v>#REF!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34:35" ht="14.25" hidden="1">
      <c r="AH65" s="102" t="e">
        <f>+廃棄物事業経費（歳入）!#REF!</f>
        <v>#REF!</v>
      </c>
      <c r="AI65" s="2">
        <v>65</v>
      </c>
    </row>
    <row r="66" spans="34:35" ht="14.25" hidden="1">
      <c r="AH66" s="102" t="e">
        <f>+廃棄物事業経費（歳入）!#REF!</f>
        <v>#REF!</v>
      </c>
      <c r="AI66" s="2">
        <v>66</v>
      </c>
    </row>
    <row r="67" spans="34:35" ht="14.25" hidden="1">
      <c r="AH67" s="102" t="e">
        <f>+廃棄物事業経費（歳入）!#REF!</f>
        <v>#REF!</v>
      </c>
      <c r="AI67" s="2">
        <v>67</v>
      </c>
    </row>
    <row r="68" spans="34:35" ht="14.25" hidden="1">
      <c r="AH68" s="102" t="e">
        <f>+廃棄物事業経費（歳入）!#REF!</f>
        <v>#REF!</v>
      </c>
      <c r="AI68" s="2">
        <v>68</v>
      </c>
    </row>
    <row r="69" spans="34:35" ht="14.25" hidden="1">
      <c r="AH69" s="102" t="e">
        <f>+廃棄物事業経費（歳入）!#REF!</f>
        <v>#REF!</v>
      </c>
      <c r="AI69" s="2">
        <v>69</v>
      </c>
    </row>
    <row r="70" spans="34:35" ht="14.25" hidden="1">
      <c r="AH70" s="102" t="e">
        <f>+廃棄物事業経費（歳入）!#REF!</f>
        <v>#REF!</v>
      </c>
      <c r="AI70" s="2">
        <v>70</v>
      </c>
    </row>
    <row r="71" spans="34:35" ht="14.25" hidden="1">
      <c r="AH71" s="102" t="e">
        <f>+廃棄物事業経費（歳入）!#REF!</f>
        <v>#REF!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2014-10-14T09:45:48Z</dcterms:modified>
  <cp:category/>
  <cp:version/>
  <cp:contentType/>
  <cp:contentStatus/>
</cp:coreProperties>
</file>