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16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'し尿処理状況'!$A$7:$BC$26</definedName>
    <definedName name="_xlnm.Print_Area" localSheetId="0">'水洗化人口等'!$A$7:$Z$26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<sst xmlns="http://schemas.openxmlformats.org/spreadsheetml/2006/main" count="639" uniqueCount="303">
  <si>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</si>
  <si>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</si>
  <si>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</si>
  <si>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</si>
  <si>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</si>
  <si>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</si>
  <si>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</si>
  <si>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</si>
  <si>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</si>
  <si>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</si>
  <si>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</si>
  <si>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</si>
  <si>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</si>
  <si>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</si>
  <si>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</si>
  <si>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</si>
  <si>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</si>
  <si>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</si>
  <si>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</si>
  <si>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</si>
  <si>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</si>
  <si>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</si>
  <si>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</si>
  <si>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</si>
  <si>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</si>
  <si>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</si>
  <si>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</si>
  <si>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</si>
  <si>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</si>
  <si>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</si>
  <si>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</si>
  <si>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</si>
  <si>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</si>
  <si>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</si>
  <si>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</si>
  <si>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</si>
  <si>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</si>
  <si>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</si>
  <si>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</si>
  <si>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</si>
  <si>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</si>
  <si>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</si>
  <si>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</si>
  <si>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</si>
  <si>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</si>
  <si>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</si>
  <si>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</si>
  <si>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</si>
  <si>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</si>
  <si>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</si>
  <si>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</si>
  <si>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</si>
  <si>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</si>
  <si>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</si>
  <si>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</si>
  <si>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</si>
  <si>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</si>
  <si>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</si>
  <si>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</si>
  <si>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</si>
  <si>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</si>
  <si>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</si>
  <si>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</si>
  <si>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</si>
  <si>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</si>
  <si>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</si>
  <si>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</si>
  <si>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</si>
  <si>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</si>
  <si>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</si>
  <si>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</si>
  <si>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</si>
  <si>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</si>
  <si>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</si>
  <si>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</si>
  <si>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</si>
  <si>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</si>
  <si>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</si>
  <si>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</si>
  <si>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</si>
  <si>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</si>
  <si>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</si>
  <si>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</si>
  <si>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</si>
  <si>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</si>
  <si>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</si>
  <si>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</si>
  <si>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</si>
  <si>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</si>
  <si>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</si>
  <si>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</si>
  <si>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</si>
  <si>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</si>
  <si>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</si>
  <si>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</si>
  <si>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</si>
  <si>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</si>
  <si>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</si>
  <si>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</si>
  <si>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</si>
  <si>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</si>
  <si>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</si>
  <si>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</si>
  <si>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</si>
  <si>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</si>
  <si>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</si>
  <si>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</si>
  <si>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</si>
  <si>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</si>
  <si>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</si>
  <si>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</si>
  <si>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石川県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</si>
  <si>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</si>
  <si>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</si>
  <si>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</si>
  <si>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</si>
  <si>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</si>
  <si>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</si>
  <si>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</si>
  <si>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</si>
  <si>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</si>
  <si>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</si>
  <si>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</si>
  <si>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</si>
  <si>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</si>
  <si>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</si>
  <si>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</si>
  <si>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</si>
  <si>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</si>
  <si>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</si>
  <si>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</si>
  <si>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</si>
  <si>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</si>
  <si>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</si>
  <si>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</si>
  <si>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</si>
  <si>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</si>
  <si>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</si>
  <si>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</si>
  <si>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</si>
  <si>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</si>
  <si>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</si>
  <si>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</si>
  <si>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</si>
  <si>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</si>
  <si>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</si>
  <si>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</si>
  <si>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</si>
  <si>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</si>
  <si>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</si>
  <si>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</si>
  <si>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01</t>
  </si>
  <si>
    <t>計画収集人口</t>
  </si>
  <si>
    <t>水洗化人口等</t>
  </si>
  <si>
    <t>G</t>
  </si>
  <si>
    <t>自家処理人口</t>
  </si>
  <si>
    <t>下水道人口</t>
  </si>
  <si>
    <t>ｺﾐﾌﾟﾗ人口</t>
  </si>
  <si>
    <t>浄化槽人口</t>
  </si>
  <si>
    <t>合併浄化槽</t>
  </si>
  <si>
    <t>外国人人口</t>
  </si>
  <si>
    <t>し尿処理施設</t>
  </si>
  <si>
    <t>し尿処理状況</t>
  </si>
  <si>
    <t>ごみ堆肥化施設</t>
  </si>
  <si>
    <t>メタン化施設</t>
  </si>
  <si>
    <t>下水道投入</t>
  </si>
  <si>
    <t>農地還元</t>
  </si>
  <si>
    <t>その他</t>
  </si>
  <si>
    <t>自家処理量</t>
  </si>
  <si>
    <t>直営</t>
  </si>
  <si>
    <t>委託</t>
  </si>
  <si>
    <t>許可</t>
  </si>
  <si>
    <t>し尿処理施設内の焼却</t>
  </si>
  <si>
    <t>し尿処理施設内の堆肥化･メタン発酵等</t>
  </si>
  <si>
    <t>ごみ焼却施設</t>
  </si>
  <si>
    <t>ごみ堆肥化施設</t>
  </si>
  <si>
    <t>メタン化施設</t>
  </si>
  <si>
    <t>下水道処理施設</t>
  </si>
  <si>
    <t>農地還元等の再生利用</t>
  </si>
  <si>
    <t>直接埋立</t>
  </si>
  <si>
    <t>その他の搬出処理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</si>
  <si>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</si>
  <si>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</si>
  <si>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</si>
  <si>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</si>
  <si>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</si>
  <si>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</si>
  <si>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</si>
  <si>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</si>
  <si>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</si>
  <si>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非水洗化</t>
  </si>
  <si>
    <t>計画処理量</t>
  </si>
  <si>
    <t>小計</t>
  </si>
  <si>
    <t>水洗化</t>
  </si>
  <si>
    <t>総計</t>
  </si>
  <si>
    <t>外国人人口</t>
  </si>
  <si>
    <t>合計</t>
  </si>
  <si>
    <t>浄化槽人口のうち合併処理浄化槽人口</t>
  </si>
  <si>
    <t>人</t>
  </si>
  <si>
    <t>収集量</t>
  </si>
  <si>
    <t>水洗化率：</t>
  </si>
  <si>
    <t>非水洗化率：</t>
  </si>
  <si>
    <t>下水道水洗化率：</t>
  </si>
  <si>
    <t>浄化槽水洗化率：</t>
  </si>
  <si>
    <t>うち合併処理：</t>
  </si>
  <si>
    <t>計画収集率：</t>
  </si>
  <si>
    <t>t/年</t>
  </si>
  <si>
    <t>自家処理率：</t>
  </si>
  <si>
    <t>処理量・処理向け搬出量</t>
  </si>
  <si>
    <t>残渣処分量(埋立)</t>
  </si>
  <si>
    <t>合計</t>
  </si>
  <si>
    <t>合計 し尿処理（平成２４年度実績）</t>
  </si>
  <si>
    <t>02</t>
  </si>
  <si>
    <t>H</t>
  </si>
  <si>
    <t>03</t>
  </si>
  <si>
    <t>K</t>
  </si>
  <si>
    <t>04</t>
  </si>
  <si>
    <t>─</t>
  </si>
  <si>
    <t>M</t>
  </si>
  <si>
    <t>05</t>
  </si>
  <si>
    <t>O</t>
  </si>
  <si>
    <t>06</t>
  </si>
  <si>
    <t>P</t>
  </si>
  <si>
    <t>07</t>
  </si>
  <si>
    <t>R</t>
  </si>
  <si>
    <t>08</t>
  </si>
  <si>
    <t>09</t>
  </si>
  <si>
    <t>Q</t>
  </si>
  <si>
    <t>10</t>
  </si>
  <si>
    <t>11</t>
  </si>
  <si>
    <t>S</t>
  </si>
  <si>
    <t>12</t>
  </si>
  <si>
    <t>T</t>
  </si>
  <si>
    <t>13</t>
  </si>
  <si>
    <t>U</t>
  </si>
  <si>
    <t>14</t>
  </si>
  <si>
    <t>AD</t>
  </si>
  <si>
    <t>15</t>
  </si>
  <si>
    <t>F</t>
  </si>
  <si>
    <t>16</t>
  </si>
  <si>
    <t>I</t>
  </si>
  <si>
    <t>17</t>
  </si>
  <si>
    <t>L</t>
  </si>
  <si>
    <t>18</t>
  </si>
  <si>
    <t>W</t>
  </si>
  <si>
    <t>19</t>
  </si>
  <si>
    <t>X</t>
  </si>
  <si>
    <t>20</t>
  </si>
  <si>
    <t>Y</t>
  </si>
  <si>
    <t>21</t>
  </si>
  <si>
    <t>Z</t>
  </si>
  <si>
    <t>22</t>
  </si>
  <si>
    <t>AA</t>
  </si>
  <si>
    <t>23</t>
  </si>
  <si>
    <t>AB</t>
  </si>
  <si>
    <t>24</t>
  </si>
  <si>
    <t>AE</t>
  </si>
  <si>
    <t>25</t>
  </si>
  <si>
    <t>G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</si>
  <si>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</si>
  <si>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</si>
  <si>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</si>
  <si>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</si>
  <si>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</si>
  <si>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</si>
  <si>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</si>
  <si>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</si>
  <si>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</si>
  <si>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</si>
  <si>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</si>
  <si>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</si>
  <si>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</si>
  <si>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</si>
  <si>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</si>
  <si>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</si>
  <si>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</si>
  <si>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</si>
  <si>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</si>
  <si>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</si>
  <si>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</si>
  <si>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</si>
  <si>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</si>
  <si>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</si>
  <si>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</si>
  <si>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</si>
  <si>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</si>
  <si>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</si>
  <si>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</si>
  <si>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</si>
  <si>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</si>
  <si>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</si>
  <si>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</si>
  <si>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</si>
  <si>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</si>
  <si>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</si>
  <si>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</si>
  <si>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</si>
  <si>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</si>
  <si>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</si>
  <si>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</si>
  <si>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</si>
  <si>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</si>
  <si>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17000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</si>
</sst>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3" fontId="54" fillId="34" borderId="11" xfId="49" applyNumberFormat="1" applyFont="1" applyFill="1" applyBorder="1" applyAlignment="1">
      <alignment horizontal="right" vertical="center"/>
    </xf>
    <xf numFmtId="3" fontId="54" fillId="0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54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3" fontId="54" fillId="0" borderId="11" xfId="0" applyNumberFormat="1" applyFont="1" applyFill="1" applyBorder="1" applyAlignment="1">
      <alignment vertical="center"/>
    </xf>
    <xf numFmtId="188" fontId="54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7" customWidth="1"/>
    <col min="2" max="2" width="8.69921875" style="118" customWidth="1"/>
    <col min="3" max="3" width="12.59765625" style="117" customWidth="1"/>
    <col min="4" max="5" width="11.69921875" style="119" customWidth="1"/>
    <col min="6" max="6" width="11.69921875" style="120" customWidth="1"/>
    <col min="7" max="9" width="11.69921875" style="119" customWidth="1"/>
    <col min="10" max="10" width="11.69921875" style="120" customWidth="1"/>
    <col min="11" max="11" width="11.69921875" style="119" customWidth="1"/>
    <col min="12" max="12" width="11.69921875" style="121" customWidth="1"/>
    <col min="13" max="13" width="11.69921875" style="119" customWidth="1"/>
    <col min="14" max="14" width="11.69921875" style="121" customWidth="1"/>
    <col min="15" max="16" width="11.69921875" style="119" customWidth="1"/>
    <col min="17" max="17" width="11.69921875" style="121" customWidth="1"/>
    <col min="18" max="18" width="11.69921875" style="119" customWidth="1"/>
    <col min="19" max="22" width="8.59765625" style="122" customWidth="1"/>
    <col min="23" max="16384" width="9" style="122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7" t="s">
        <v>48</v>
      </c>
      <c r="B2" s="144" t="s">
        <v>49</v>
      </c>
      <c r="C2" s="144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31" t="s">
        <v>53</v>
      </c>
      <c r="T2" s="132"/>
      <c r="U2" s="132"/>
      <c r="V2" s="133"/>
      <c r="W2" s="131" t="s">
        <v>54</v>
      </c>
      <c r="X2" s="132"/>
      <c r="Y2" s="132"/>
      <c r="Z2" s="133"/>
    </row>
    <row r="3" spans="1:26" s="53" customFormat="1" ht="18.75" customHeight="1">
      <c r="A3" s="142"/>
      <c r="B3" s="142"/>
      <c r="C3" s="145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34"/>
      <c r="T3" s="135"/>
      <c r="U3" s="135"/>
      <c r="V3" s="136"/>
      <c r="W3" s="134"/>
      <c r="X3" s="135"/>
      <c r="Y3" s="135"/>
      <c r="Z3" s="136"/>
    </row>
    <row r="4" spans="1:26" s="53" customFormat="1" ht="26.25" customHeight="1">
      <c r="A4" s="142"/>
      <c r="B4" s="142"/>
      <c r="C4" s="145"/>
      <c r="D4" s="81"/>
      <c r="E4" s="139" t="s">
        <v>55</v>
      </c>
      <c r="F4" s="137" t="s">
        <v>58</v>
      </c>
      <c r="G4" s="137" t="s">
        <v>59</v>
      </c>
      <c r="H4" s="137" t="s">
        <v>60</v>
      </c>
      <c r="I4" s="139" t="s">
        <v>55</v>
      </c>
      <c r="J4" s="137" t="s">
        <v>61</v>
      </c>
      <c r="K4" s="137" t="s">
        <v>62</v>
      </c>
      <c r="L4" s="137" t="s">
        <v>63</v>
      </c>
      <c r="M4" s="137" t="s">
        <v>64</v>
      </c>
      <c r="N4" s="137" t="s">
        <v>65</v>
      </c>
      <c r="O4" s="141" t="s">
        <v>66</v>
      </c>
      <c r="P4" s="83"/>
      <c r="Q4" s="137" t="s">
        <v>67</v>
      </c>
      <c r="R4" s="84"/>
      <c r="S4" s="137" t="s">
        <v>68</v>
      </c>
      <c r="T4" s="137" t="s">
        <v>69</v>
      </c>
      <c r="U4" s="137" t="s">
        <v>70</v>
      </c>
      <c r="V4" s="137" t="s">
        <v>71</v>
      </c>
      <c r="W4" s="137" t="s">
        <v>68</v>
      </c>
      <c r="X4" s="137" t="s">
        <v>69</v>
      </c>
      <c r="Y4" s="137" t="s">
        <v>70</v>
      </c>
      <c r="Z4" s="137" t="s">
        <v>71</v>
      </c>
    </row>
    <row r="5" spans="1:26" s="53" customFormat="1" ht="23.25" customHeight="1">
      <c r="A5" s="142"/>
      <c r="B5" s="142"/>
      <c r="C5" s="145"/>
      <c r="D5" s="81"/>
      <c r="E5" s="139"/>
      <c r="F5" s="138"/>
      <c r="G5" s="138"/>
      <c r="H5" s="138"/>
      <c r="I5" s="139"/>
      <c r="J5" s="138"/>
      <c r="K5" s="138"/>
      <c r="L5" s="138"/>
      <c r="M5" s="138"/>
      <c r="N5" s="138"/>
      <c r="O5" s="138"/>
      <c r="P5" s="85" t="s">
        <v>72</v>
      </c>
      <c r="Q5" s="138"/>
      <c r="R5" s="86"/>
      <c r="S5" s="138"/>
      <c r="T5" s="138"/>
      <c r="U5" s="140"/>
      <c r="V5" s="140"/>
      <c r="W5" s="138"/>
      <c r="X5" s="138"/>
      <c r="Y5" s="140"/>
      <c r="Z5" s="140"/>
    </row>
    <row r="6" spans="1:26" s="87" customFormat="1" ht="18" customHeight="1">
      <c r="A6" s="143"/>
      <c r="B6" s="143"/>
      <c r="C6" s="146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111</v>
      </c>
      <c r="B7" s="93" t="s">
        <v>112</v>
      </c>
      <c r="C7" s="93" t="s">
        <v>55</v>
      </c>
      <c r="D7" s="94">
        <f>SUM(D8:D26)</f>
        <v>1167692</v>
      </c>
      <c r="E7" s="109">
        <f>SUM(E8:E26)</f>
        <v>45743</v>
      </c>
      <c r="F7" s="112">
        <f>IF(D7&gt;0,E7/D7*100,"-")</f>
        <v>3.917385748981752</v>
      </c>
      <c r="G7" s="109">
        <f>SUM(G8:G26)</f>
        <v>45706</v>
      </c>
      <c r="H7" s="94">
        <f>SUM(H8:H26)</f>
        <v>37</v>
      </c>
      <c r="I7" s="109">
        <f>SUM(I8:I26)</f>
        <v>1121949</v>
      </c>
      <c r="J7" s="112">
        <f>IF($D7&gt;0,I7/$D7*100,"-")</f>
        <v>96.08261425101826</v>
      </c>
      <c r="K7" s="109">
        <f>SUM(K8:K26)</f>
        <v>825902</v>
      </c>
      <c r="L7" s="111">
        <f>IF($D7&gt;0,K7/$D7*100,"-")</f>
        <v>70.72943892738839</v>
      </c>
      <c r="M7" s="94">
        <f>SUM(M8:M26)</f>
        <v>5257</v>
      </c>
      <c r="N7" s="111">
        <f>IF($D7&gt;0,M7/$D7*100,"-")</f>
        <v>0.4502043347046995</v>
      </c>
      <c r="O7" s="109">
        <f>SUM(O8:O26)</f>
        <v>290790</v>
      </c>
      <c r="P7" s="109">
        <f>SUM(P8:P26)</f>
        <v>121855</v>
      </c>
      <c r="Q7" s="112">
        <f>IF($D7&gt;0,O7/$D7*100,"-")</f>
        <v>24.902970988925162</v>
      </c>
      <c r="R7" s="94">
        <f>SUM(R8:R26)</f>
        <v>10475</v>
      </c>
      <c r="S7" s="111">
        <f aca="true" t="shared" si="0" ref="S7:Z7">COUNTIF(S8:S26,"○")</f>
        <v>18</v>
      </c>
      <c r="T7" s="111">
        <f t="shared" si="0"/>
        <v>0</v>
      </c>
      <c r="U7" s="111">
        <f t="shared" si="0"/>
        <v>0</v>
      </c>
      <c r="V7" s="111">
        <f t="shared" si="0"/>
        <v>1</v>
      </c>
      <c r="W7" s="111">
        <f t="shared" si="0"/>
        <v>17</v>
      </c>
      <c r="X7" s="111">
        <f t="shared" si="0"/>
        <v>0</v>
      </c>
      <c r="Y7" s="111">
        <f t="shared" si="0"/>
        <v>0</v>
      </c>
      <c r="Z7" s="111">
        <f t="shared" si="0"/>
        <v>2</v>
      </c>
    </row>
    <row r="8" spans="1:26" s="102" customFormat="1" ht="12" customHeight="1">
      <c r="A8" s="96" t="s">
        <v>111</v>
      </c>
      <c r="B8" s="97" t="s">
        <v>113</v>
      </c>
      <c r="C8" s="96" t="s">
        <v>114</v>
      </c>
      <c r="D8" s="98">
        <f aca="true" t="shared" si="1" ref="D8:D26">+SUM(E8,+I8)</f>
        <v>451532</v>
      </c>
      <c r="E8" s="98">
        <f aca="true" t="shared" si="2" ref="E8:E26">+SUM(G8,+H8)</f>
        <v>3671</v>
      </c>
      <c r="F8" s="99">
        <f aca="true" t="shared" si="3" ref="F8:F26">IF(D8&gt;0,E8/D8*100,"-")</f>
        <v>0.8130099306361454</v>
      </c>
      <c r="G8" s="98">
        <v>3671</v>
      </c>
      <c r="H8" s="98">
        <v>0</v>
      </c>
      <c r="I8" s="98">
        <f aca="true" t="shared" si="4" ref="I8:I26">+SUM(K8,+M8,+O8)</f>
        <v>447861</v>
      </c>
      <c r="J8" s="99">
        <f aca="true" t="shared" si="5" ref="J8:J26">IF($D8&gt;0,I8/$D8*100,"-")</f>
        <v>99.18699006936386</v>
      </c>
      <c r="K8" s="98">
        <v>408231</v>
      </c>
      <c r="L8" s="99">
        <f aca="true" t="shared" si="6" ref="L8:L26">IF($D8&gt;0,K8/$D8*100,"-")</f>
        <v>90.41020348502433</v>
      </c>
      <c r="M8" s="98">
        <v>0</v>
      </c>
      <c r="N8" s="99">
        <f aca="true" t="shared" si="7" ref="N8:N26">IF($D8&gt;0,M8/$D8*100,"-")</f>
        <v>0</v>
      </c>
      <c r="O8" s="98">
        <v>39630</v>
      </c>
      <c r="P8" s="98">
        <v>11894</v>
      </c>
      <c r="Q8" s="99">
        <f aca="true" t="shared" si="8" ref="Q8:Q26">IF($D8&gt;0,O8/$D8*100,"-")</f>
        <v>8.776786584339536</v>
      </c>
      <c r="R8" s="98">
        <v>4501</v>
      </c>
      <c r="S8" s="100" t="s">
        <v>108</v>
      </c>
      <c r="T8" s="100"/>
      <c r="U8" s="100"/>
      <c r="V8" s="100"/>
      <c r="W8" s="101" t="s">
        <v>108</v>
      </c>
      <c r="X8" s="101"/>
      <c r="Y8" s="101"/>
      <c r="Z8" s="101"/>
    </row>
    <row r="9" spans="1:26" s="102" customFormat="1" ht="12" customHeight="1">
      <c r="A9" s="96" t="s">
        <v>111</v>
      </c>
      <c r="B9" s="107" t="s">
        <v>115</v>
      </c>
      <c r="C9" s="96" t="s">
        <v>116</v>
      </c>
      <c r="D9" s="98">
        <f t="shared" si="1"/>
        <v>58044</v>
      </c>
      <c r="E9" s="98">
        <f t="shared" si="2"/>
        <v>3291</v>
      </c>
      <c r="F9" s="99">
        <f t="shared" si="3"/>
        <v>5.669836675625388</v>
      </c>
      <c r="G9" s="98">
        <v>3291</v>
      </c>
      <c r="H9" s="98">
        <v>0</v>
      </c>
      <c r="I9" s="98">
        <f t="shared" si="4"/>
        <v>54753</v>
      </c>
      <c r="J9" s="99">
        <f t="shared" si="5"/>
        <v>94.33016332437461</v>
      </c>
      <c r="K9" s="98">
        <v>15100</v>
      </c>
      <c r="L9" s="99">
        <f t="shared" si="6"/>
        <v>26.014747432981878</v>
      </c>
      <c r="M9" s="98">
        <v>1326</v>
      </c>
      <c r="N9" s="99">
        <f t="shared" si="7"/>
        <v>2.2844738474260904</v>
      </c>
      <c r="O9" s="98">
        <v>38327</v>
      </c>
      <c r="P9" s="98">
        <v>16823</v>
      </c>
      <c r="Q9" s="99">
        <f t="shared" si="8"/>
        <v>66.03094204396665</v>
      </c>
      <c r="R9" s="98">
        <v>475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111</v>
      </c>
      <c r="B10" s="107" t="s">
        <v>117</v>
      </c>
      <c r="C10" s="96" t="s">
        <v>118</v>
      </c>
      <c r="D10" s="98">
        <f t="shared" si="1"/>
        <v>109461</v>
      </c>
      <c r="E10" s="98">
        <f t="shared" si="2"/>
        <v>4298</v>
      </c>
      <c r="F10" s="99">
        <f t="shared" si="3"/>
        <v>3.9265126392048306</v>
      </c>
      <c r="G10" s="98">
        <v>4298</v>
      </c>
      <c r="H10" s="98">
        <v>0</v>
      </c>
      <c r="I10" s="98">
        <f t="shared" si="4"/>
        <v>105163</v>
      </c>
      <c r="J10" s="99">
        <f t="shared" si="5"/>
        <v>96.07348736079517</v>
      </c>
      <c r="K10" s="98">
        <v>55530</v>
      </c>
      <c r="L10" s="99">
        <f t="shared" si="6"/>
        <v>50.73039712774413</v>
      </c>
      <c r="M10" s="98">
        <v>2066</v>
      </c>
      <c r="N10" s="99">
        <f t="shared" si="7"/>
        <v>1.8874302262906424</v>
      </c>
      <c r="O10" s="98">
        <v>47567</v>
      </c>
      <c r="P10" s="98">
        <v>16197</v>
      </c>
      <c r="Q10" s="99">
        <f t="shared" si="8"/>
        <v>43.4556600067604</v>
      </c>
      <c r="R10" s="98">
        <v>1361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111</v>
      </c>
      <c r="B11" s="107" t="s">
        <v>119</v>
      </c>
      <c r="C11" s="96" t="s">
        <v>120</v>
      </c>
      <c r="D11" s="98">
        <f t="shared" si="1"/>
        <v>30595</v>
      </c>
      <c r="E11" s="98">
        <f t="shared" si="2"/>
        <v>8144</v>
      </c>
      <c r="F11" s="99">
        <f t="shared" si="3"/>
        <v>26.618728550416737</v>
      </c>
      <c r="G11" s="98">
        <v>8144</v>
      </c>
      <c r="H11" s="98">
        <v>0</v>
      </c>
      <c r="I11" s="98">
        <f t="shared" si="4"/>
        <v>22451</v>
      </c>
      <c r="J11" s="99">
        <f t="shared" si="5"/>
        <v>73.38127144958327</v>
      </c>
      <c r="K11" s="98">
        <v>10642</v>
      </c>
      <c r="L11" s="99">
        <f t="shared" si="6"/>
        <v>34.78346134989378</v>
      </c>
      <c r="M11" s="98">
        <v>0</v>
      </c>
      <c r="N11" s="99">
        <f t="shared" si="7"/>
        <v>0</v>
      </c>
      <c r="O11" s="98">
        <v>11809</v>
      </c>
      <c r="P11" s="98">
        <v>5303</v>
      </c>
      <c r="Q11" s="99">
        <f t="shared" si="8"/>
        <v>38.59781009968949</v>
      </c>
      <c r="R11" s="98">
        <v>180</v>
      </c>
      <c r="S11" s="100"/>
      <c r="T11" s="100"/>
      <c r="U11" s="100"/>
      <c r="V11" s="100" t="s">
        <v>108</v>
      </c>
      <c r="W11" s="101"/>
      <c r="X11" s="101"/>
      <c r="Y11" s="101"/>
      <c r="Z11" s="101" t="s">
        <v>108</v>
      </c>
    </row>
    <row r="12" spans="1:26" s="102" customFormat="1" ht="12" customHeight="1">
      <c r="A12" s="123" t="s">
        <v>111</v>
      </c>
      <c r="B12" s="124" t="s">
        <v>121</v>
      </c>
      <c r="C12" s="123" t="s">
        <v>122</v>
      </c>
      <c r="D12" s="125">
        <f t="shared" si="1"/>
        <v>16763</v>
      </c>
      <c r="E12" s="125">
        <f t="shared" si="2"/>
        <v>4248</v>
      </c>
      <c r="F12" s="126">
        <f t="shared" si="3"/>
        <v>25.341525979836543</v>
      </c>
      <c r="G12" s="125">
        <v>4248</v>
      </c>
      <c r="H12" s="125">
        <v>0</v>
      </c>
      <c r="I12" s="125">
        <f t="shared" si="4"/>
        <v>12515</v>
      </c>
      <c r="J12" s="126">
        <f t="shared" si="5"/>
        <v>74.65847402016345</v>
      </c>
      <c r="K12" s="125">
        <v>3910</v>
      </c>
      <c r="L12" s="126">
        <f t="shared" si="6"/>
        <v>23.325180456958776</v>
      </c>
      <c r="M12" s="125">
        <v>0</v>
      </c>
      <c r="N12" s="126">
        <f t="shared" si="7"/>
        <v>0</v>
      </c>
      <c r="O12" s="125">
        <v>8605</v>
      </c>
      <c r="P12" s="125">
        <v>3414</v>
      </c>
      <c r="Q12" s="126">
        <f t="shared" si="8"/>
        <v>51.33329356320468</v>
      </c>
      <c r="R12" s="125">
        <v>101</v>
      </c>
      <c r="S12" s="105" t="s">
        <v>108</v>
      </c>
      <c r="T12" s="105"/>
      <c r="U12" s="105"/>
      <c r="V12" s="105"/>
      <c r="W12" s="105" t="s">
        <v>108</v>
      </c>
      <c r="X12" s="105"/>
      <c r="Y12" s="105"/>
      <c r="Z12" s="105"/>
    </row>
    <row r="13" spans="1:26" s="102" customFormat="1" ht="12" customHeight="1">
      <c r="A13" s="123" t="s">
        <v>111</v>
      </c>
      <c r="B13" s="124" t="s">
        <v>123</v>
      </c>
      <c r="C13" s="123" t="s">
        <v>124</v>
      </c>
      <c r="D13" s="125">
        <f t="shared" si="1"/>
        <v>72282</v>
      </c>
      <c r="E13" s="125">
        <f t="shared" si="2"/>
        <v>2688</v>
      </c>
      <c r="F13" s="126">
        <f t="shared" si="3"/>
        <v>3.7187681580476464</v>
      </c>
      <c r="G13" s="125">
        <v>2653</v>
      </c>
      <c r="H13" s="125">
        <v>35</v>
      </c>
      <c r="I13" s="125">
        <f t="shared" si="4"/>
        <v>69594</v>
      </c>
      <c r="J13" s="126">
        <f t="shared" si="5"/>
        <v>96.28123184195235</v>
      </c>
      <c r="K13" s="125">
        <v>24566</v>
      </c>
      <c r="L13" s="126">
        <f t="shared" si="6"/>
        <v>33.9863313134667</v>
      </c>
      <c r="M13" s="125">
        <v>564</v>
      </c>
      <c r="N13" s="126">
        <f t="shared" si="7"/>
        <v>0.7802772474474973</v>
      </c>
      <c r="O13" s="125">
        <v>44464</v>
      </c>
      <c r="P13" s="125">
        <v>11708</v>
      </c>
      <c r="Q13" s="126">
        <f t="shared" si="8"/>
        <v>61.51462328103816</v>
      </c>
      <c r="R13" s="125">
        <v>661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23" t="s">
        <v>111</v>
      </c>
      <c r="B14" s="124" t="s">
        <v>125</v>
      </c>
      <c r="C14" s="123" t="s">
        <v>126</v>
      </c>
      <c r="D14" s="125">
        <f t="shared" si="1"/>
        <v>23476</v>
      </c>
      <c r="E14" s="125">
        <f t="shared" si="2"/>
        <v>2529</v>
      </c>
      <c r="F14" s="126">
        <f t="shared" si="3"/>
        <v>10.772704038166639</v>
      </c>
      <c r="G14" s="125">
        <v>2529</v>
      </c>
      <c r="H14" s="125">
        <v>0</v>
      </c>
      <c r="I14" s="125">
        <f t="shared" si="4"/>
        <v>20947</v>
      </c>
      <c r="J14" s="126">
        <f t="shared" si="5"/>
        <v>89.22729596183336</v>
      </c>
      <c r="K14" s="125">
        <v>11746</v>
      </c>
      <c r="L14" s="126">
        <f t="shared" si="6"/>
        <v>50.034077355597205</v>
      </c>
      <c r="M14" s="125">
        <v>0</v>
      </c>
      <c r="N14" s="126">
        <f t="shared" si="7"/>
        <v>0</v>
      </c>
      <c r="O14" s="125">
        <v>9201</v>
      </c>
      <c r="P14" s="125">
        <v>2967</v>
      </c>
      <c r="Q14" s="126">
        <f t="shared" si="8"/>
        <v>39.19321860623616</v>
      </c>
      <c r="R14" s="125">
        <v>88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23" t="s">
        <v>111</v>
      </c>
      <c r="B15" s="124" t="s">
        <v>127</v>
      </c>
      <c r="C15" s="123" t="s">
        <v>128</v>
      </c>
      <c r="D15" s="125">
        <f t="shared" si="1"/>
        <v>35097</v>
      </c>
      <c r="E15" s="125">
        <f t="shared" si="2"/>
        <v>147</v>
      </c>
      <c r="F15" s="126">
        <f t="shared" si="3"/>
        <v>0.4188392170270963</v>
      </c>
      <c r="G15" s="125">
        <v>147</v>
      </c>
      <c r="H15" s="125">
        <v>0</v>
      </c>
      <c r="I15" s="125">
        <f t="shared" si="4"/>
        <v>34950</v>
      </c>
      <c r="J15" s="126">
        <f t="shared" si="5"/>
        <v>99.5811607829729</v>
      </c>
      <c r="K15" s="125">
        <v>26541</v>
      </c>
      <c r="L15" s="126">
        <f t="shared" si="6"/>
        <v>75.62184802119839</v>
      </c>
      <c r="M15" s="125">
        <v>0</v>
      </c>
      <c r="N15" s="126">
        <f t="shared" si="7"/>
        <v>0</v>
      </c>
      <c r="O15" s="125">
        <v>8409</v>
      </c>
      <c r="P15" s="125">
        <v>4964</v>
      </c>
      <c r="Q15" s="126">
        <f t="shared" si="8"/>
        <v>23.95931276177451</v>
      </c>
      <c r="R15" s="125">
        <v>233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23" t="s">
        <v>111</v>
      </c>
      <c r="B16" s="124" t="s">
        <v>129</v>
      </c>
      <c r="C16" s="123" t="s">
        <v>130</v>
      </c>
      <c r="D16" s="125">
        <f t="shared" si="1"/>
        <v>113443</v>
      </c>
      <c r="E16" s="125">
        <f t="shared" si="2"/>
        <v>2603</v>
      </c>
      <c r="F16" s="126">
        <f t="shared" si="3"/>
        <v>2.2945443967455024</v>
      </c>
      <c r="G16" s="125">
        <v>2603</v>
      </c>
      <c r="H16" s="125">
        <v>0</v>
      </c>
      <c r="I16" s="125">
        <f t="shared" si="4"/>
        <v>110840</v>
      </c>
      <c r="J16" s="126">
        <f t="shared" si="5"/>
        <v>97.70545560325449</v>
      </c>
      <c r="K16" s="125">
        <v>94765</v>
      </c>
      <c r="L16" s="126">
        <f t="shared" si="6"/>
        <v>83.53534374090952</v>
      </c>
      <c r="M16" s="125">
        <v>479</v>
      </c>
      <c r="N16" s="126">
        <f t="shared" si="7"/>
        <v>0.4222384809992683</v>
      </c>
      <c r="O16" s="125">
        <v>15596</v>
      </c>
      <c r="P16" s="125">
        <v>8805</v>
      </c>
      <c r="Q16" s="126">
        <f t="shared" si="8"/>
        <v>13.747873381345698</v>
      </c>
      <c r="R16" s="125">
        <v>713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23" t="s">
        <v>111</v>
      </c>
      <c r="B17" s="124" t="s">
        <v>131</v>
      </c>
      <c r="C17" s="123" t="s">
        <v>132</v>
      </c>
      <c r="D17" s="125">
        <f t="shared" si="1"/>
        <v>49701</v>
      </c>
      <c r="E17" s="125">
        <f t="shared" si="2"/>
        <v>1143</v>
      </c>
      <c r="F17" s="126">
        <f t="shared" si="3"/>
        <v>2.299752520070019</v>
      </c>
      <c r="G17" s="125">
        <v>1143</v>
      </c>
      <c r="H17" s="125">
        <v>0</v>
      </c>
      <c r="I17" s="125">
        <f t="shared" si="4"/>
        <v>48558</v>
      </c>
      <c r="J17" s="126">
        <f t="shared" si="5"/>
        <v>97.70024747992998</v>
      </c>
      <c r="K17" s="125">
        <v>42111</v>
      </c>
      <c r="L17" s="126">
        <f t="shared" si="6"/>
        <v>84.72867749139856</v>
      </c>
      <c r="M17" s="125">
        <v>0</v>
      </c>
      <c r="N17" s="126">
        <f t="shared" si="7"/>
        <v>0</v>
      </c>
      <c r="O17" s="125">
        <v>6447</v>
      </c>
      <c r="P17" s="125">
        <v>2975</v>
      </c>
      <c r="Q17" s="126">
        <f t="shared" si="8"/>
        <v>12.971569988531417</v>
      </c>
      <c r="R17" s="125">
        <v>772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23" t="s">
        <v>111</v>
      </c>
      <c r="B18" s="124" t="s">
        <v>133</v>
      </c>
      <c r="C18" s="123" t="s">
        <v>134</v>
      </c>
      <c r="D18" s="125">
        <f t="shared" si="1"/>
        <v>49258</v>
      </c>
      <c r="E18" s="125">
        <f t="shared" si="2"/>
        <v>1009</v>
      </c>
      <c r="F18" s="126">
        <f t="shared" si="3"/>
        <v>2.048398229729181</v>
      </c>
      <c r="G18" s="125">
        <v>1009</v>
      </c>
      <c r="H18" s="125">
        <v>0</v>
      </c>
      <c r="I18" s="125">
        <f t="shared" si="4"/>
        <v>48249</v>
      </c>
      <c r="J18" s="126">
        <f t="shared" si="5"/>
        <v>97.95160177027083</v>
      </c>
      <c r="K18" s="125">
        <v>39668</v>
      </c>
      <c r="L18" s="126">
        <f t="shared" si="6"/>
        <v>80.53108124568598</v>
      </c>
      <c r="M18" s="125">
        <v>0</v>
      </c>
      <c r="N18" s="126">
        <f t="shared" si="7"/>
        <v>0</v>
      </c>
      <c r="O18" s="125">
        <v>8581</v>
      </c>
      <c r="P18" s="125">
        <v>5770</v>
      </c>
      <c r="Q18" s="126">
        <f t="shared" si="8"/>
        <v>17.42052052458484</v>
      </c>
      <c r="R18" s="125">
        <v>343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23" t="s">
        <v>111</v>
      </c>
      <c r="B19" s="124" t="s">
        <v>135</v>
      </c>
      <c r="C19" s="123" t="s">
        <v>136</v>
      </c>
      <c r="D19" s="125">
        <f t="shared" si="1"/>
        <v>6227</v>
      </c>
      <c r="E19" s="125">
        <f t="shared" si="2"/>
        <v>0</v>
      </c>
      <c r="F19" s="126">
        <f t="shared" si="3"/>
        <v>0</v>
      </c>
      <c r="G19" s="125">
        <v>0</v>
      </c>
      <c r="H19" s="125">
        <v>0</v>
      </c>
      <c r="I19" s="125">
        <f t="shared" si="4"/>
        <v>6227</v>
      </c>
      <c r="J19" s="126">
        <f t="shared" si="5"/>
        <v>100</v>
      </c>
      <c r="K19" s="125">
        <v>0</v>
      </c>
      <c r="L19" s="126">
        <f t="shared" si="6"/>
        <v>0</v>
      </c>
      <c r="M19" s="125">
        <v>0</v>
      </c>
      <c r="N19" s="126">
        <f t="shared" si="7"/>
        <v>0</v>
      </c>
      <c r="O19" s="125">
        <v>6227</v>
      </c>
      <c r="P19" s="125">
        <v>6227</v>
      </c>
      <c r="Q19" s="126">
        <f t="shared" si="8"/>
        <v>100</v>
      </c>
      <c r="R19" s="125">
        <v>31</v>
      </c>
      <c r="S19" s="105" t="s">
        <v>108</v>
      </c>
      <c r="T19" s="105"/>
      <c r="U19" s="105"/>
      <c r="V19" s="105"/>
      <c r="W19" s="105"/>
      <c r="X19" s="105"/>
      <c r="Y19" s="105"/>
      <c r="Z19" s="105" t="s">
        <v>108</v>
      </c>
    </row>
    <row r="20" spans="1:26" s="102" customFormat="1" ht="12" customHeight="1">
      <c r="A20" s="123" t="s">
        <v>111</v>
      </c>
      <c r="B20" s="124" t="s">
        <v>137</v>
      </c>
      <c r="C20" s="123" t="s">
        <v>138</v>
      </c>
      <c r="D20" s="125">
        <f t="shared" si="1"/>
        <v>37730</v>
      </c>
      <c r="E20" s="125">
        <f t="shared" si="2"/>
        <v>1009</v>
      </c>
      <c r="F20" s="126">
        <f t="shared" si="3"/>
        <v>2.6742645109992047</v>
      </c>
      <c r="G20" s="125">
        <v>1009</v>
      </c>
      <c r="H20" s="125">
        <v>0</v>
      </c>
      <c r="I20" s="125">
        <f t="shared" si="4"/>
        <v>36721</v>
      </c>
      <c r="J20" s="126">
        <f t="shared" si="5"/>
        <v>97.32573548900079</v>
      </c>
      <c r="K20" s="125">
        <v>27790</v>
      </c>
      <c r="L20" s="126">
        <f t="shared" si="6"/>
        <v>73.65491651205936</v>
      </c>
      <c r="M20" s="125">
        <v>0</v>
      </c>
      <c r="N20" s="126">
        <f t="shared" si="7"/>
        <v>0</v>
      </c>
      <c r="O20" s="125">
        <v>8931</v>
      </c>
      <c r="P20" s="125">
        <v>3632</v>
      </c>
      <c r="Q20" s="126">
        <f t="shared" si="8"/>
        <v>23.670818976941426</v>
      </c>
      <c r="R20" s="125">
        <v>182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23" t="s">
        <v>111</v>
      </c>
      <c r="B21" s="124" t="s">
        <v>139</v>
      </c>
      <c r="C21" s="123" t="s">
        <v>140</v>
      </c>
      <c r="D21" s="125">
        <f t="shared" si="1"/>
        <v>27100</v>
      </c>
      <c r="E21" s="125">
        <f t="shared" si="2"/>
        <v>260</v>
      </c>
      <c r="F21" s="126">
        <f t="shared" si="3"/>
        <v>0.959409594095941</v>
      </c>
      <c r="G21" s="125">
        <v>260</v>
      </c>
      <c r="H21" s="125">
        <v>0</v>
      </c>
      <c r="I21" s="125">
        <f t="shared" si="4"/>
        <v>26840</v>
      </c>
      <c r="J21" s="126">
        <f t="shared" si="5"/>
        <v>99.04059040590406</v>
      </c>
      <c r="K21" s="125">
        <v>26124</v>
      </c>
      <c r="L21" s="126">
        <f t="shared" si="6"/>
        <v>96.39852398523985</v>
      </c>
      <c r="M21" s="125">
        <v>0</v>
      </c>
      <c r="N21" s="126">
        <f t="shared" si="7"/>
        <v>0</v>
      </c>
      <c r="O21" s="125">
        <v>716</v>
      </c>
      <c r="P21" s="125">
        <v>118</v>
      </c>
      <c r="Q21" s="126">
        <f t="shared" si="8"/>
        <v>2.642066420664207</v>
      </c>
      <c r="R21" s="125">
        <v>157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23" t="s">
        <v>111</v>
      </c>
      <c r="B22" s="124" t="s">
        <v>141</v>
      </c>
      <c r="C22" s="123" t="s">
        <v>142</v>
      </c>
      <c r="D22" s="125">
        <f t="shared" si="1"/>
        <v>22924</v>
      </c>
      <c r="E22" s="125">
        <f t="shared" si="2"/>
        <v>3307</v>
      </c>
      <c r="F22" s="126">
        <f t="shared" si="3"/>
        <v>14.425929157215144</v>
      </c>
      <c r="G22" s="125">
        <v>3307</v>
      </c>
      <c r="H22" s="125">
        <v>0</v>
      </c>
      <c r="I22" s="125">
        <f t="shared" si="4"/>
        <v>19617</v>
      </c>
      <c r="J22" s="126">
        <f t="shared" si="5"/>
        <v>85.57407084278485</v>
      </c>
      <c r="K22" s="125">
        <v>6041</v>
      </c>
      <c r="L22" s="126">
        <f t="shared" si="6"/>
        <v>26.352294538474965</v>
      </c>
      <c r="M22" s="125">
        <v>822</v>
      </c>
      <c r="N22" s="126">
        <f t="shared" si="7"/>
        <v>3.5857616471819926</v>
      </c>
      <c r="O22" s="125">
        <v>12754</v>
      </c>
      <c r="P22" s="125">
        <v>7694</v>
      </c>
      <c r="Q22" s="126">
        <f t="shared" si="8"/>
        <v>55.636014657127895</v>
      </c>
      <c r="R22" s="125">
        <v>115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23" t="s">
        <v>111</v>
      </c>
      <c r="B23" s="124" t="s">
        <v>143</v>
      </c>
      <c r="C23" s="123" t="s">
        <v>144</v>
      </c>
      <c r="D23" s="125">
        <f t="shared" si="1"/>
        <v>14608</v>
      </c>
      <c r="E23" s="125">
        <f t="shared" si="2"/>
        <v>792</v>
      </c>
      <c r="F23" s="126">
        <f t="shared" si="3"/>
        <v>5.421686746987952</v>
      </c>
      <c r="G23" s="125">
        <v>790</v>
      </c>
      <c r="H23" s="125">
        <v>2</v>
      </c>
      <c r="I23" s="125">
        <f t="shared" si="4"/>
        <v>13816</v>
      </c>
      <c r="J23" s="126">
        <f t="shared" si="5"/>
        <v>94.57831325301204</v>
      </c>
      <c r="K23" s="125">
        <v>8104</v>
      </c>
      <c r="L23" s="126">
        <f t="shared" si="6"/>
        <v>55.47645125958379</v>
      </c>
      <c r="M23" s="125">
        <v>0</v>
      </c>
      <c r="N23" s="126">
        <f t="shared" si="7"/>
        <v>0</v>
      </c>
      <c r="O23" s="125">
        <v>5712</v>
      </c>
      <c r="P23" s="125">
        <v>3045</v>
      </c>
      <c r="Q23" s="126">
        <f t="shared" si="8"/>
        <v>39.10186199342826</v>
      </c>
      <c r="R23" s="125">
        <v>141</v>
      </c>
      <c r="S23" s="105" t="s">
        <v>108</v>
      </c>
      <c r="T23" s="105"/>
      <c r="U23" s="105"/>
      <c r="V23" s="105"/>
      <c r="W23" s="105" t="s">
        <v>108</v>
      </c>
      <c r="X23" s="105"/>
      <c r="Y23" s="105"/>
      <c r="Z23" s="105"/>
    </row>
    <row r="24" spans="1:26" s="102" customFormat="1" ht="12" customHeight="1">
      <c r="A24" s="123" t="s">
        <v>111</v>
      </c>
      <c r="B24" s="124" t="s">
        <v>145</v>
      </c>
      <c r="C24" s="123" t="s">
        <v>146</v>
      </c>
      <c r="D24" s="125">
        <f t="shared" si="1"/>
        <v>19441</v>
      </c>
      <c r="E24" s="125">
        <f t="shared" si="2"/>
        <v>1203</v>
      </c>
      <c r="F24" s="126">
        <f t="shared" si="3"/>
        <v>6.187953294583612</v>
      </c>
      <c r="G24" s="125">
        <v>1203</v>
      </c>
      <c r="H24" s="125">
        <v>0</v>
      </c>
      <c r="I24" s="125">
        <f t="shared" si="4"/>
        <v>18238</v>
      </c>
      <c r="J24" s="126">
        <f t="shared" si="5"/>
        <v>93.81204670541638</v>
      </c>
      <c r="K24" s="125">
        <v>16571</v>
      </c>
      <c r="L24" s="126">
        <f t="shared" si="6"/>
        <v>85.23738490818373</v>
      </c>
      <c r="M24" s="125">
        <v>0</v>
      </c>
      <c r="N24" s="126">
        <f t="shared" si="7"/>
        <v>0</v>
      </c>
      <c r="O24" s="125">
        <v>1667</v>
      </c>
      <c r="P24" s="125">
        <v>182</v>
      </c>
      <c r="Q24" s="126">
        <f t="shared" si="8"/>
        <v>8.574661797232652</v>
      </c>
      <c r="R24" s="125">
        <v>184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23" t="s">
        <v>111</v>
      </c>
      <c r="B25" s="124" t="s">
        <v>147</v>
      </c>
      <c r="C25" s="123" t="s">
        <v>148</v>
      </c>
      <c r="D25" s="125">
        <f t="shared" si="1"/>
        <v>9672</v>
      </c>
      <c r="E25" s="125">
        <f t="shared" si="2"/>
        <v>234</v>
      </c>
      <c r="F25" s="126">
        <f t="shared" si="3"/>
        <v>2.4193548387096775</v>
      </c>
      <c r="G25" s="125">
        <v>234</v>
      </c>
      <c r="H25" s="125">
        <v>0</v>
      </c>
      <c r="I25" s="125">
        <f t="shared" si="4"/>
        <v>9438</v>
      </c>
      <c r="J25" s="126">
        <f t="shared" si="5"/>
        <v>97.58064516129032</v>
      </c>
      <c r="K25" s="125">
        <v>3529</v>
      </c>
      <c r="L25" s="126">
        <f t="shared" si="6"/>
        <v>36.486765922249795</v>
      </c>
      <c r="M25" s="125">
        <v>0</v>
      </c>
      <c r="N25" s="126">
        <f t="shared" si="7"/>
        <v>0</v>
      </c>
      <c r="O25" s="125">
        <v>5909</v>
      </c>
      <c r="P25" s="125">
        <v>3326</v>
      </c>
      <c r="Q25" s="126">
        <f t="shared" si="8"/>
        <v>61.093879239040525</v>
      </c>
      <c r="R25" s="125">
        <v>41</v>
      </c>
      <c r="S25" s="105" t="s">
        <v>108</v>
      </c>
      <c r="T25" s="105"/>
      <c r="U25" s="105"/>
      <c r="V25" s="105"/>
      <c r="W25" s="105" t="s">
        <v>108</v>
      </c>
      <c r="X25" s="105"/>
      <c r="Y25" s="105"/>
      <c r="Z25" s="105"/>
    </row>
    <row r="26" spans="1:26" s="102" customFormat="1" ht="12" customHeight="1">
      <c r="A26" s="123" t="s">
        <v>111</v>
      </c>
      <c r="B26" s="124" t="s">
        <v>149</v>
      </c>
      <c r="C26" s="123" t="s">
        <v>150</v>
      </c>
      <c r="D26" s="125">
        <f t="shared" si="1"/>
        <v>20338</v>
      </c>
      <c r="E26" s="127">
        <f t="shared" si="2"/>
        <v>5167</v>
      </c>
      <c r="F26" s="128">
        <f t="shared" si="3"/>
        <v>25.405644606155963</v>
      </c>
      <c r="G26" s="127">
        <v>5167</v>
      </c>
      <c r="H26" s="125">
        <v>0</v>
      </c>
      <c r="I26" s="127">
        <f t="shared" si="4"/>
        <v>15171</v>
      </c>
      <c r="J26" s="128">
        <f t="shared" si="5"/>
        <v>74.59435539384404</v>
      </c>
      <c r="K26" s="127">
        <v>4933</v>
      </c>
      <c r="L26" s="128">
        <f t="shared" si="6"/>
        <v>24.255088995968137</v>
      </c>
      <c r="M26" s="125">
        <v>0</v>
      </c>
      <c r="N26" s="126">
        <f t="shared" si="7"/>
        <v>0</v>
      </c>
      <c r="O26" s="127">
        <v>10238</v>
      </c>
      <c r="P26" s="127">
        <v>6811</v>
      </c>
      <c r="Q26" s="128">
        <f t="shared" si="8"/>
        <v>50.33926639787589</v>
      </c>
      <c r="R26" s="125">
        <v>196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9" customWidth="1"/>
    <col min="2" max="2" width="8.69921875" style="130" customWidth="1"/>
    <col min="3" max="3" width="12.59765625" style="122" customWidth="1"/>
    <col min="4" max="55" width="9" style="119" customWidth="1"/>
    <col min="56" max="16384" width="9" style="122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51" t="s">
        <v>75</v>
      </c>
      <c r="B2" s="147" t="s">
        <v>76</v>
      </c>
      <c r="C2" s="147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53" t="s">
        <v>80</v>
      </c>
      <c r="AG2" s="154"/>
      <c r="AH2" s="154"/>
      <c r="AI2" s="155"/>
      <c r="AJ2" s="153" t="s">
        <v>81</v>
      </c>
      <c r="AK2" s="154"/>
      <c r="AL2" s="154"/>
      <c r="AM2" s="154"/>
      <c r="AN2" s="154"/>
      <c r="AO2" s="154"/>
      <c r="AP2" s="154"/>
      <c r="AQ2" s="154"/>
      <c r="AR2" s="154"/>
      <c r="AS2" s="155"/>
      <c r="AT2" s="150" t="s">
        <v>82</v>
      </c>
      <c r="AU2" s="147"/>
      <c r="AV2" s="147"/>
      <c r="AW2" s="147"/>
      <c r="AX2" s="147"/>
      <c r="AY2" s="147"/>
      <c r="AZ2" s="153" t="s">
        <v>83</v>
      </c>
      <c r="BA2" s="154"/>
      <c r="BB2" s="154"/>
      <c r="BC2" s="155"/>
    </row>
    <row r="3" spans="1:55" s="50" customFormat="1" ht="26.25" customHeight="1">
      <c r="A3" s="148"/>
      <c r="B3" s="148"/>
      <c r="C3" s="148"/>
      <c r="D3" s="66" t="s">
        <v>84</v>
      </c>
      <c r="E3" s="156" t="s">
        <v>85</v>
      </c>
      <c r="F3" s="154"/>
      <c r="G3" s="155"/>
      <c r="H3" s="159" t="s">
        <v>86</v>
      </c>
      <c r="I3" s="160"/>
      <c r="J3" s="161"/>
      <c r="K3" s="156" t="s">
        <v>87</v>
      </c>
      <c r="L3" s="160"/>
      <c r="M3" s="161"/>
      <c r="N3" s="66" t="s">
        <v>84</v>
      </c>
      <c r="O3" s="156" t="s">
        <v>88</v>
      </c>
      <c r="P3" s="157"/>
      <c r="Q3" s="157"/>
      <c r="R3" s="157"/>
      <c r="S3" s="157"/>
      <c r="T3" s="157"/>
      <c r="U3" s="158"/>
      <c r="V3" s="156" t="s">
        <v>89</v>
      </c>
      <c r="W3" s="157"/>
      <c r="X3" s="157"/>
      <c r="Y3" s="157"/>
      <c r="Z3" s="157"/>
      <c r="AA3" s="157"/>
      <c r="AB3" s="158"/>
      <c r="AC3" s="92" t="s">
        <v>90</v>
      </c>
      <c r="AD3" s="64"/>
      <c r="AE3" s="65"/>
      <c r="AF3" s="149" t="s">
        <v>84</v>
      </c>
      <c r="AG3" s="147" t="s">
        <v>91</v>
      </c>
      <c r="AH3" s="147" t="s">
        <v>92</v>
      </c>
      <c r="AI3" s="147" t="s">
        <v>93</v>
      </c>
      <c r="AJ3" s="148" t="s">
        <v>84</v>
      </c>
      <c r="AK3" s="147" t="s">
        <v>94</v>
      </c>
      <c r="AL3" s="147" t="s">
        <v>95</v>
      </c>
      <c r="AM3" s="147" t="s">
        <v>96</v>
      </c>
      <c r="AN3" s="147" t="s">
        <v>92</v>
      </c>
      <c r="AO3" s="147" t="s">
        <v>93</v>
      </c>
      <c r="AP3" s="147" t="s">
        <v>97</v>
      </c>
      <c r="AQ3" s="147" t="s">
        <v>98</v>
      </c>
      <c r="AR3" s="147" t="s">
        <v>99</v>
      </c>
      <c r="AS3" s="147" t="s">
        <v>100</v>
      </c>
      <c r="AT3" s="149" t="s">
        <v>84</v>
      </c>
      <c r="AU3" s="147" t="s">
        <v>94</v>
      </c>
      <c r="AV3" s="147" t="s">
        <v>95</v>
      </c>
      <c r="AW3" s="147" t="s">
        <v>96</v>
      </c>
      <c r="AX3" s="147" t="s">
        <v>92</v>
      </c>
      <c r="AY3" s="147" t="s">
        <v>93</v>
      </c>
      <c r="AZ3" s="149" t="s">
        <v>84</v>
      </c>
      <c r="BA3" s="147" t="s">
        <v>91</v>
      </c>
      <c r="BB3" s="147" t="s">
        <v>92</v>
      </c>
      <c r="BC3" s="147" t="s">
        <v>93</v>
      </c>
    </row>
    <row r="4" spans="1:55" s="50" customFormat="1" ht="26.25" customHeight="1">
      <c r="A4" s="148"/>
      <c r="B4" s="148"/>
      <c r="C4" s="148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9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9"/>
      <c r="AU4" s="148"/>
      <c r="AV4" s="148"/>
      <c r="AW4" s="148"/>
      <c r="AX4" s="148"/>
      <c r="AY4" s="148"/>
      <c r="AZ4" s="149"/>
      <c r="BA4" s="148"/>
      <c r="BB4" s="148"/>
      <c r="BC4" s="148"/>
    </row>
    <row r="5" spans="1:55" s="54" customFormat="1" ht="23.25" customHeight="1">
      <c r="A5" s="148"/>
      <c r="B5" s="148"/>
      <c r="C5" s="148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8"/>
      <c r="AM5" s="55"/>
      <c r="AN5" s="55"/>
      <c r="AO5" s="55"/>
      <c r="AP5" s="55"/>
      <c r="AQ5" s="55"/>
      <c r="AR5" s="55"/>
      <c r="AS5" s="55"/>
      <c r="AT5" s="55"/>
      <c r="AU5" s="55"/>
      <c r="AV5" s="148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52"/>
      <c r="B6" s="152"/>
      <c r="C6" s="152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111</v>
      </c>
      <c r="B7" s="104" t="s">
        <v>112</v>
      </c>
      <c r="C7" s="103" t="s">
        <v>55</v>
      </c>
      <c r="D7" s="109">
        <f aca="true" t="shared" si="0" ref="D7:AI7">SUM(D8:D26)</f>
        <v>137901</v>
      </c>
      <c r="E7" s="94">
        <f t="shared" si="0"/>
        <v>0</v>
      </c>
      <c r="F7" s="94">
        <f t="shared" si="0"/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94">
        <f t="shared" si="0"/>
        <v>0</v>
      </c>
      <c r="K7" s="109">
        <f t="shared" si="0"/>
        <v>137901</v>
      </c>
      <c r="L7" s="109">
        <f t="shared" si="0"/>
        <v>20904</v>
      </c>
      <c r="M7" s="94">
        <f t="shared" si="0"/>
        <v>116997</v>
      </c>
      <c r="N7" s="109">
        <f t="shared" si="0"/>
        <v>137917</v>
      </c>
      <c r="O7" s="109">
        <f t="shared" si="0"/>
        <v>20904</v>
      </c>
      <c r="P7" s="109">
        <f t="shared" si="0"/>
        <v>19220</v>
      </c>
      <c r="Q7" s="94">
        <f t="shared" si="0"/>
        <v>0</v>
      </c>
      <c r="R7" s="94">
        <f t="shared" si="0"/>
        <v>1684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116997</v>
      </c>
      <c r="W7" s="94">
        <f t="shared" si="0"/>
        <v>114308</v>
      </c>
      <c r="X7" s="94">
        <f t="shared" si="0"/>
        <v>0</v>
      </c>
      <c r="Y7" s="94">
        <f t="shared" si="0"/>
        <v>2689</v>
      </c>
      <c r="Z7" s="94">
        <f t="shared" si="0"/>
        <v>0</v>
      </c>
      <c r="AA7" s="94">
        <f t="shared" si="0"/>
        <v>0</v>
      </c>
      <c r="AB7" s="94">
        <f t="shared" si="0"/>
        <v>0</v>
      </c>
      <c r="AC7" s="94">
        <f t="shared" si="0"/>
        <v>16</v>
      </c>
      <c r="AD7" s="94">
        <f t="shared" si="0"/>
        <v>12</v>
      </c>
      <c r="AE7" s="94">
        <f t="shared" si="0"/>
        <v>4</v>
      </c>
      <c r="AF7" s="109">
        <f t="shared" si="0"/>
        <v>1271</v>
      </c>
      <c r="AG7" s="109">
        <f t="shared" si="0"/>
        <v>1262</v>
      </c>
      <c r="AH7" s="94">
        <f t="shared" si="0"/>
        <v>0</v>
      </c>
      <c r="AI7" s="94">
        <f t="shared" si="0"/>
        <v>9</v>
      </c>
      <c r="AJ7" s="109">
        <f aca="true" t="shared" si="1" ref="AJ7:BC7">SUM(AJ8:AJ26)</f>
        <v>28624</v>
      </c>
      <c r="AK7" s="109">
        <f t="shared" si="1"/>
        <v>27238</v>
      </c>
      <c r="AL7" s="94">
        <f t="shared" si="1"/>
        <v>294</v>
      </c>
      <c r="AM7" s="94">
        <f t="shared" si="1"/>
        <v>733</v>
      </c>
      <c r="AN7" s="94">
        <f t="shared" si="1"/>
        <v>0</v>
      </c>
      <c r="AO7" s="94">
        <f t="shared" si="1"/>
        <v>0</v>
      </c>
      <c r="AP7" s="94">
        <f t="shared" si="1"/>
        <v>0</v>
      </c>
      <c r="AQ7" s="94">
        <f t="shared" si="1"/>
        <v>132</v>
      </c>
      <c r="AR7" s="94">
        <f t="shared" si="1"/>
        <v>64</v>
      </c>
      <c r="AS7" s="94">
        <f t="shared" si="1"/>
        <v>163</v>
      </c>
      <c r="AT7" s="109">
        <f t="shared" si="1"/>
        <v>217</v>
      </c>
      <c r="AU7" s="109">
        <f t="shared" si="1"/>
        <v>170</v>
      </c>
      <c r="AV7" s="94">
        <f t="shared" si="1"/>
        <v>0</v>
      </c>
      <c r="AW7" s="94">
        <f t="shared" si="1"/>
        <v>47</v>
      </c>
      <c r="AX7" s="94">
        <f t="shared" si="1"/>
        <v>0</v>
      </c>
      <c r="AY7" s="94">
        <f t="shared" si="1"/>
        <v>0</v>
      </c>
      <c r="AZ7" s="94">
        <f t="shared" si="1"/>
        <v>402</v>
      </c>
      <c r="BA7" s="94">
        <f t="shared" si="1"/>
        <v>402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111</v>
      </c>
      <c r="B8" s="106" t="s">
        <v>113</v>
      </c>
      <c r="C8" s="105" t="s">
        <v>114</v>
      </c>
      <c r="D8" s="98">
        <f aca="true" t="shared" si="2" ref="D8:D26">SUM(E8,+H8,+K8)</f>
        <v>12580</v>
      </c>
      <c r="E8" s="98">
        <f aca="true" t="shared" si="3" ref="E8:E26">SUM(F8:G8)</f>
        <v>0</v>
      </c>
      <c r="F8" s="98">
        <v>0</v>
      </c>
      <c r="G8" s="98">
        <v>0</v>
      </c>
      <c r="H8" s="98">
        <f aca="true" t="shared" si="4" ref="H8:H26">SUM(I8:J8)</f>
        <v>0</v>
      </c>
      <c r="I8" s="98">
        <v>0</v>
      </c>
      <c r="J8" s="98">
        <v>0</v>
      </c>
      <c r="K8" s="98">
        <f aca="true" t="shared" si="5" ref="K8:K26">SUM(L8:M8)</f>
        <v>12580</v>
      </c>
      <c r="L8" s="98">
        <v>2084</v>
      </c>
      <c r="M8" s="98">
        <v>10496</v>
      </c>
      <c r="N8" s="98">
        <f aca="true" t="shared" si="6" ref="N8:N26">SUM(O8,+V8,+AC8)</f>
        <v>12580</v>
      </c>
      <c r="O8" s="98">
        <f aca="true" t="shared" si="7" ref="O8:O26">SUM(P8:U8)</f>
        <v>2084</v>
      </c>
      <c r="P8" s="98">
        <v>2084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26">SUM(W8:AB8)</f>
        <v>10496</v>
      </c>
      <c r="W8" s="98">
        <v>10496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26">SUM(AD8:AE8)</f>
        <v>0</v>
      </c>
      <c r="AD8" s="98">
        <v>0</v>
      </c>
      <c r="AE8" s="98">
        <v>0</v>
      </c>
      <c r="AF8" s="98">
        <f aca="true" t="shared" si="10" ref="AF8:AF26">SUM(AG8:AI8)</f>
        <v>307</v>
      </c>
      <c r="AG8" s="98">
        <v>307</v>
      </c>
      <c r="AH8" s="98">
        <v>0</v>
      </c>
      <c r="AI8" s="98">
        <v>0</v>
      </c>
      <c r="AJ8" s="98">
        <f aca="true" t="shared" si="11" ref="AJ8:AJ26">SUM(AK8:AS8)</f>
        <v>307</v>
      </c>
      <c r="AK8" s="98"/>
      <c r="AL8" s="98">
        <v>0</v>
      </c>
      <c r="AM8" s="98">
        <v>307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26">SUM(AU8:AY8)</f>
        <v>34</v>
      </c>
      <c r="AU8" s="98">
        <v>0</v>
      </c>
      <c r="AV8" s="98">
        <v>0</v>
      </c>
      <c r="AW8" s="98">
        <v>34</v>
      </c>
      <c r="AX8" s="98">
        <v>0</v>
      </c>
      <c r="AY8" s="98">
        <v>0</v>
      </c>
      <c r="AZ8" s="98">
        <f aca="true" t="shared" si="13" ref="AZ8:AZ26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111</v>
      </c>
      <c r="B9" s="108" t="s">
        <v>115</v>
      </c>
      <c r="C9" s="105" t="s">
        <v>116</v>
      </c>
      <c r="D9" s="110">
        <f t="shared" si="2"/>
        <v>22784</v>
      </c>
      <c r="E9" s="98">
        <f t="shared" si="3"/>
        <v>0</v>
      </c>
      <c r="F9" s="98">
        <v>0</v>
      </c>
      <c r="G9" s="98">
        <v>0</v>
      </c>
      <c r="H9" s="98">
        <f t="shared" si="4"/>
        <v>0</v>
      </c>
      <c r="I9" s="98">
        <v>0</v>
      </c>
      <c r="J9" s="98">
        <v>0</v>
      </c>
      <c r="K9" s="110">
        <f t="shared" si="5"/>
        <v>22784</v>
      </c>
      <c r="L9" s="110">
        <v>3003</v>
      </c>
      <c r="M9" s="98">
        <v>19781</v>
      </c>
      <c r="N9" s="110">
        <f t="shared" si="6"/>
        <v>22784</v>
      </c>
      <c r="O9" s="110">
        <f t="shared" si="7"/>
        <v>3003</v>
      </c>
      <c r="P9" s="110">
        <v>3003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19781</v>
      </c>
      <c r="W9" s="98">
        <v>19781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68</v>
      </c>
      <c r="AG9" s="98">
        <v>68</v>
      </c>
      <c r="AH9" s="98">
        <v>0</v>
      </c>
      <c r="AI9" s="98">
        <v>0</v>
      </c>
      <c r="AJ9" s="110">
        <f t="shared" si="11"/>
        <v>22784</v>
      </c>
      <c r="AK9" s="110">
        <v>22784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68</v>
      </c>
      <c r="AU9" s="98">
        <v>68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111</v>
      </c>
      <c r="B10" s="108" t="s">
        <v>117</v>
      </c>
      <c r="C10" s="105" t="s">
        <v>118</v>
      </c>
      <c r="D10" s="98">
        <f t="shared" si="2"/>
        <v>21525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21525</v>
      </c>
      <c r="L10" s="98">
        <v>1830</v>
      </c>
      <c r="M10" s="98">
        <v>19695</v>
      </c>
      <c r="N10" s="98">
        <f t="shared" si="6"/>
        <v>21525</v>
      </c>
      <c r="O10" s="98">
        <f t="shared" si="7"/>
        <v>1830</v>
      </c>
      <c r="P10" s="98">
        <v>1830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19695</v>
      </c>
      <c r="W10" s="98">
        <v>19695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69</v>
      </c>
      <c r="AG10" s="98">
        <v>69</v>
      </c>
      <c r="AH10" s="98">
        <v>0</v>
      </c>
      <c r="AI10" s="98">
        <v>0</v>
      </c>
      <c r="AJ10" s="98">
        <f t="shared" si="11"/>
        <v>291</v>
      </c>
      <c r="AK10" s="98">
        <v>56</v>
      </c>
      <c r="AL10" s="98">
        <v>167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68</v>
      </c>
      <c r="AT10" s="98">
        <f t="shared" si="12"/>
        <v>1</v>
      </c>
      <c r="AU10" s="98">
        <v>1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167</v>
      </c>
      <c r="BA10" s="98">
        <v>167</v>
      </c>
      <c r="BB10" s="98">
        <v>0</v>
      </c>
      <c r="BC10" s="98">
        <v>0</v>
      </c>
    </row>
    <row r="11" spans="1:55" s="102" customFormat="1" ht="12" customHeight="1">
      <c r="A11" s="105" t="s">
        <v>111</v>
      </c>
      <c r="B11" s="108" t="s">
        <v>119</v>
      </c>
      <c r="C11" s="105" t="s">
        <v>120</v>
      </c>
      <c r="D11" s="98">
        <f t="shared" si="2"/>
        <v>9931</v>
      </c>
      <c r="E11" s="98">
        <f t="shared" si="3"/>
        <v>0</v>
      </c>
      <c r="F11" s="98">
        <v>0</v>
      </c>
      <c r="G11" s="98">
        <v>0</v>
      </c>
      <c r="H11" s="98">
        <f t="shared" si="4"/>
        <v>0</v>
      </c>
      <c r="I11" s="98">
        <v>0</v>
      </c>
      <c r="J11" s="98">
        <v>0</v>
      </c>
      <c r="K11" s="98">
        <f t="shared" si="5"/>
        <v>9931</v>
      </c>
      <c r="L11" s="98">
        <v>2458</v>
      </c>
      <c r="M11" s="98">
        <v>7473</v>
      </c>
      <c r="N11" s="98">
        <f t="shared" si="6"/>
        <v>9931</v>
      </c>
      <c r="O11" s="98">
        <f t="shared" si="7"/>
        <v>2458</v>
      </c>
      <c r="P11" s="98">
        <v>2458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7473</v>
      </c>
      <c r="W11" s="98">
        <v>7473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0</v>
      </c>
      <c r="AD11" s="98">
        <v>0</v>
      </c>
      <c r="AE11" s="98">
        <v>0</v>
      </c>
      <c r="AF11" s="98">
        <f t="shared" si="10"/>
        <v>193</v>
      </c>
      <c r="AG11" s="98">
        <v>193</v>
      </c>
      <c r="AH11" s="98">
        <v>0</v>
      </c>
      <c r="AI11" s="98">
        <v>0</v>
      </c>
      <c r="AJ11" s="98">
        <f t="shared" si="11"/>
        <v>193</v>
      </c>
      <c r="AK11" s="98"/>
      <c r="AL11" s="98">
        <v>0</v>
      </c>
      <c r="AM11" s="98">
        <v>126</v>
      </c>
      <c r="AN11" s="98">
        <v>0</v>
      </c>
      <c r="AO11" s="98">
        <v>0</v>
      </c>
      <c r="AP11" s="98">
        <v>0</v>
      </c>
      <c r="AQ11" s="98">
        <v>46</v>
      </c>
      <c r="AR11" s="98">
        <v>21</v>
      </c>
      <c r="AS11" s="98">
        <v>0</v>
      </c>
      <c r="AT11" s="98">
        <f t="shared" si="12"/>
        <v>3</v>
      </c>
      <c r="AU11" s="98">
        <v>0</v>
      </c>
      <c r="AV11" s="98">
        <v>0</v>
      </c>
      <c r="AW11" s="98">
        <v>3</v>
      </c>
      <c r="AX11" s="98">
        <v>0</v>
      </c>
      <c r="AY11" s="98">
        <v>0</v>
      </c>
      <c r="AZ11" s="98">
        <f t="shared" si="13"/>
        <v>46</v>
      </c>
      <c r="BA11" s="98">
        <v>46</v>
      </c>
      <c r="BB11" s="98">
        <v>0</v>
      </c>
      <c r="BC11" s="98">
        <v>0</v>
      </c>
    </row>
    <row r="12" spans="1:55" s="102" customFormat="1" ht="12" customHeight="1">
      <c r="A12" s="105" t="s">
        <v>111</v>
      </c>
      <c r="B12" s="106" t="s">
        <v>121</v>
      </c>
      <c r="C12" s="105" t="s">
        <v>122</v>
      </c>
      <c r="D12" s="125">
        <f t="shared" si="2"/>
        <v>4373</v>
      </c>
      <c r="E12" s="125">
        <f t="shared" si="3"/>
        <v>0</v>
      </c>
      <c r="F12" s="125">
        <v>0</v>
      </c>
      <c r="G12" s="125">
        <v>0</v>
      </c>
      <c r="H12" s="125">
        <f t="shared" si="4"/>
        <v>0</v>
      </c>
      <c r="I12" s="125">
        <v>0</v>
      </c>
      <c r="J12" s="125">
        <v>0</v>
      </c>
      <c r="K12" s="125">
        <f t="shared" si="5"/>
        <v>4373</v>
      </c>
      <c r="L12" s="125">
        <v>1684</v>
      </c>
      <c r="M12" s="125">
        <v>2689</v>
      </c>
      <c r="N12" s="125">
        <f t="shared" si="6"/>
        <v>4373</v>
      </c>
      <c r="O12" s="125">
        <f t="shared" si="7"/>
        <v>1684</v>
      </c>
      <c r="P12" s="125">
        <v>0</v>
      </c>
      <c r="Q12" s="125">
        <v>0</v>
      </c>
      <c r="R12" s="125">
        <v>1684</v>
      </c>
      <c r="S12" s="125">
        <v>0</v>
      </c>
      <c r="T12" s="125">
        <v>0</v>
      </c>
      <c r="U12" s="125">
        <v>0</v>
      </c>
      <c r="V12" s="125">
        <f t="shared" si="8"/>
        <v>2689</v>
      </c>
      <c r="W12" s="125">
        <v>0</v>
      </c>
      <c r="X12" s="125">
        <v>0</v>
      </c>
      <c r="Y12" s="125">
        <v>2689</v>
      </c>
      <c r="Z12" s="125">
        <v>0</v>
      </c>
      <c r="AA12" s="125">
        <v>0</v>
      </c>
      <c r="AB12" s="125">
        <v>0</v>
      </c>
      <c r="AC12" s="125">
        <f t="shared" si="9"/>
        <v>0</v>
      </c>
      <c r="AD12" s="125">
        <v>0</v>
      </c>
      <c r="AE12" s="125">
        <v>0</v>
      </c>
      <c r="AF12" s="125">
        <f t="shared" si="10"/>
        <v>9</v>
      </c>
      <c r="AG12" s="125">
        <v>0</v>
      </c>
      <c r="AH12" s="125">
        <v>0</v>
      </c>
      <c r="AI12" s="125">
        <v>9</v>
      </c>
      <c r="AJ12" s="125">
        <f t="shared" si="11"/>
        <v>0</v>
      </c>
      <c r="AK12" s="125"/>
      <c r="AL12" s="125">
        <v>0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125">
        <f t="shared" si="12"/>
        <v>0</v>
      </c>
      <c r="AU12" s="125">
        <v>0</v>
      </c>
      <c r="AV12" s="125">
        <v>0</v>
      </c>
      <c r="AW12" s="125">
        <v>0</v>
      </c>
      <c r="AX12" s="125">
        <v>0</v>
      </c>
      <c r="AY12" s="125">
        <v>0</v>
      </c>
      <c r="AZ12" s="125">
        <f t="shared" si="13"/>
        <v>0</v>
      </c>
      <c r="BA12" s="125">
        <v>0</v>
      </c>
      <c r="BB12" s="125">
        <v>0</v>
      </c>
      <c r="BC12" s="125">
        <v>0</v>
      </c>
    </row>
    <row r="13" spans="1:55" s="102" customFormat="1" ht="12" customHeight="1">
      <c r="A13" s="105" t="s">
        <v>111</v>
      </c>
      <c r="B13" s="106" t="s">
        <v>123</v>
      </c>
      <c r="C13" s="105" t="s">
        <v>124</v>
      </c>
      <c r="D13" s="125">
        <f t="shared" si="2"/>
        <v>16386</v>
      </c>
      <c r="E13" s="125">
        <f t="shared" si="3"/>
        <v>0</v>
      </c>
      <c r="F13" s="125">
        <v>0</v>
      </c>
      <c r="G13" s="125">
        <v>0</v>
      </c>
      <c r="H13" s="125">
        <f t="shared" si="4"/>
        <v>0</v>
      </c>
      <c r="I13" s="125">
        <v>0</v>
      </c>
      <c r="J13" s="125">
        <v>0</v>
      </c>
      <c r="K13" s="125">
        <f t="shared" si="5"/>
        <v>16386</v>
      </c>
      <c r="L13" s="125">
        <v>824</v>
      </c>
      <c r="M13" s="125">
        <v>15562</v>
      </c>
      <c r="N13" s="125">
        <f t="shared" si="6"/>
        <v>16397</v>
      </c>
      <c r="O13" s="125">
        <f t="shared" si="7"/>
        <v>824</v>
      </c>
      <c r="P13" s="125">
        <v>824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f t="shared" si="8"/>
        <v>15562</v>
      </c>
      <c r="W13" s="125">
        <v>15562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f t="shared" si="9"/>
        <v>11</v>
      </c>
      <c r="AD13" s="125">
        <v>11</v>
      </c>
      <c r="AE13" s="125">
        <v>0</v>
      </c>
      <c r="AF13" s="125">
        <f t="shared" si="10"/>
        <v>53</v>
      </c>
      <c r="AG13" s="125">
        <v>53</v>
      </c>
      <c r="AH13" s="125">
        <v>0</v>
      </c>
      <c r="AI13" s="125">
        <v>0</v>
      </c>
      <c r="AJ13" s="125">
        <f t="shared" si="11"/>
        <v>222</v>
      </c>
      <c r="AK13" s="125">
        <v>43</v>
      </c>
      <c r="AL13" s="125">
        <v>127</v>
      </c>
      <c r="AM13" s="125">
        <v>0</v>
      </c>
      <c r="AN13" s="125">
        <v>0</v>
      </c>
      <c r="AO13" s="125">
        <v>0</v>
      </c>
      <c r="AP13" s="125">
        <v>0</v>
      </c>
      <c r="AQ13" s="125">
        <v>0</v>
      </c>
      <c r="AR13" s="125">
        <v>0</v>
      </c>
      <c r="AS13" s="125">
        <v>52</v>
      </c>
      <c r="AT13" s="125">
        <f t="shared" si="12"/>
        <v>1</v>
      </c>
      <c r="AU13" s="125">
        <v>1</v>
      </c>
      <c r="AV13" s="125">
        <v>0</v>
      </c>
      <c r="AW13" s="125">
        <v>0</v>
      </c>
      <c r="AX13" s="125">
        <v>0</v>
      </c>
      <c r="AY13" s="125">
        <v>0</v>
      </c>
      <c r="AZ13" s="125">
        <f t="shared" si="13"/>
        <v>127</v>
      </c>
      <c r="BA13" s="125">
        <v>127</v>
      </c>
      <c r="BB13" s="125">
        <v>0</v>
      </c>
      <c r="BC13" s="125">
        <v>0</v>
      </c>
    </row>
    <row r="14" spans="1:55" s="102" customFormat="1" ht="12" customHeight="1">
      <c r="A14" s="105" t="s">
        <v>111</v>
      </c>
      <c r="B14" s="106" t="s">
        <v>125</v>
      </c>
      <c r="C14" s="105" t="s">
        <v>126</v>
      </c>
      <c r="D14" s="125">
        <f t="shared" si="2"/>
        <v>3903</v>
      </c>
      <c r="E14" s="125">
        <f t="shared" si="3"/>
        <v>0</v>
      </c>
      <c r="F14" s="125">
        <v>0</v>
      </c>
      <c r="G14" s="125">
        <v>0</v>
      </c>
      <c r="H14" s="125">
        <f t="shared" si="4"/>
        <v>0</v>
      </c>
      <c r="I14" s="125">
        <v>0</v>
      </c>
      <c r="J14" s="125">
        <v>0</v>
      </c>
      <c r="K14" s="125">
        <f t="shared" si="5"/>
        <v>3903</v>
      </c>
      <c r="L14" s="125">
        <v>878</v>
      </c>
      <c r="M14" s="125">
        <v>3025</v>
      </c>
      <c r="N14" s="125">
        <f t="shared" si="6"/>
        <v>3903</v>
      </c>
      <c r="O14" s="125">
        <f t="shared" si="7"/>
        <v>878</v>
      </c>
      <c r="P14" s="125">
        <v>878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f t="shared" si="8"/>
        <v>3025</v>
      </c>
      <c r="W14" s="125">
        <v>3025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f t="shared" si="9"/>
        <v>0</v>
      </c>
      <c r="AD14" s="125">
        <v>0</v>
      </c>
      <c r="AE14" s="125">
        <v>0</v>
      </c>
      <c r="AF14" s="125">
        <f t="shared" si="10"/>
        <v>16</v>
      </c>
      <c r="AG14" s="125">
        <v>16</v>
      </c>
      <c r="AH14" s="125">
        <v>0</v>
      </c>
      <c r="AI14" s="125">
        <v>0</v>
      </c>
      <c r="AJ14" s="125">
        <f t="shared" si="11"/>
        <v>3903</v>
      </c>
      <c r="AK14" s="125">
        <v>3903</v>
      </c>
      <c r="AL14" s="125">
        <v>0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125">
        <v>0</v>
      </c>
      <c r="AS14" s="125">
        <v>0</v>
      </c>
      <c r="AT14" s="125">
        <f t="shared" si="12"/>
        <v>16</v>
      </c>
      <c r="AU14" s="125">
        <v>16</v>
      </c>
      <c r="AV14" s="125">
        <v>0</v>
      </c>
      <c r="AW14" s="125">
        <v>0</v>
      </c>
      <c r="AX14" s="125">
        <v>0</v>
      </c>
      <c r="AY14" s="125">
        <v>0</v>
      </c>
      <c r="AZ14" s="125">
        <f t="shared" si="13"/>
        <v>0</v>
      </c>
      <c r="BA14" s="125">
        <v>0</v>
      </c>
      <c r="BB14" s="125">
        <v>0</v>
      </c>
      <c r="BC14" s="125">
        <v>0</v>
      </c>
    </row>
    <row r="15" spans="1:55" s="102" customFormat="1" ht="12" customHeight="1">
      <c r="A15" s="105" t="s">
        <v>111</v>
      </c>
      <c r="B15" s="106" t="s">
        <v>127</v>
      </c>
      <c r="C15" s="105" t="s">
        <v>128</v>
      </c>
      <c r="D15" s="125">
        <f t="shared" si="2"/>
        <v>3759</v>
      </c>
      <c r="E15" s="125">
        <f t="shared" si="3"/>
        <v>0</v>
      </c>
      <c r="F15" s="125">
        <v>0</v>
      </c>
      <c r="G15" s="125">
        <v>0</v>
      </c>
      <c r="H15" s="125">
        <f t="shared" si="4"/>
        <v>0</v>
      </c>
      <c r="I15" s="125">
        <v>0</v>
      </c>
      <c r="J15" s="125">
        <v>0</v>
      </c>
      <c r="K15" s="125">
        <f t="shared" si="5"/>
        <v>3759</v>
      </c>
      <c r="L15" s="125">
        <v>546</v>
      </c>
      <c r="M15" s="125">
        <v>3213</v>
      </c>
      <c r="N15" s="125">
        <f t="shared" si="6"/>
        <v>3759</v>
      </c>
      <c r="O15" s="125">
        <f t="shared" si="7"/>
        <v>546</v>
      </c>
      <c r="P15" s="125">
        <v>546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f t="shared" si="8"/>
        <v>3213</v>
      </c>
      <c r="W15" s="125">
        <v>3213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f t="shared" si="9"/>
        <v>0</v>
      </c>
      <c r="AD15" s="125">
        <v>0</v>
      </c>
      <c r="AE15" s="125">
        <v>0</v>
      </c>
      <c r="AF15" s="125">
        <f t="shared" si="10"/>
        <v>148</v>
      </c>
      <c r="AG15" s="125">
        <v>148</v>
      </c>
      <c r="AH15" s="125">
        <v>0</v>
      </c>
      <c r="AI15" s="125">
        <v>0</v>
      </c>
      <c r="AJ15" s="125">
        <f t="shared" si="11"/>
        <v>148</v>
      </c>
      <c r="AK15" s="125"/>
      <c r="AL15" s="125">
        <v>0</v>
      </c>
      <c r="AM15" s="125">
        <v>141</v>
      </c>
      <c r="AN15" s="125">
        <v>0</v>
      </c>
      <c r="AO15" s="125">
        <v>0</v>
      </c>
      <c r="AP15" s="125">
        <v>0</v>
      </c>
      <c r="AQ15" s="125">
        <v>0</v>
      </c>
      <c r="AR15" s="125">
        <v>7</v>
      </c>
      <c r="AS15" s="125">
        <v>0</v>
      </c>
      <c r="AT15" s="125">
        <f t="shared" si="12"/>
        <v>5</v>
      </c>
      <c r="AU15" s="125">
        <v>0</v>
      </c>
      <c r="AV15" s="125">
        <v>0</v>
      </c>
      <c r="AW15" s="125">
        <v>5</v>
      </c>
      <c r="AX15" s="127">
        <v>0</v>
      </c>
      <c r="AY15" s="125">
        <v>0</v>
      </c>
      <c r="AZ15" s="125">
        <f t="shared" si="13"/>
        <v>0</v>
      </c>
      <c r="BA15" s="125">
        <v>0</v>
      </c>
      <c r="BB15" s="125">
        <v>0</v>
      </c>
      <c r="BC15" s="125">
        <v>0</v>
      </c>
    </row>
    <row r="16" spans="1:55" s="102" customFormat="1" ht="12" customHeight="1">
      <c r="A16" s="105" t="s">
        <v>111</v>
      </c>
      <c r="B16" s="106" t="s">
        <v>129</v>
      </c>
      <c r="C16" s="105" t="s">
        <v>130</v>
      </c>
      <c r="D16" s="125">
        <f t="shared" si="2"/>
        <v>9969</v>
      </c>
      <c r="E16" s="125">
        <f t="shared" si="3"/>
        <v>0</v>
      </c>
      <c r="F16" s="125">
        <v>0</v>
      </c>
      <c r="G16" s="125">
        <v>0</v>
      </c>
      <c r="H16" s="125">
        <f t="shared" si="4"/>
        <v>0</v>
      </c>
      <c r="I16" s="125">
        <v>0</v>
      </c>
      <c r="J16" s="125">
        <v>0</v>
      </c>
      <c r="K16" s="125">
        <f t="shared" si="5"/>
        <v>9969</v>
      </c>
      <c r="L16" s="125">
        <v>1087</v>
      </c>
      <c r="M16" s="125">
        <v>8882</v>
      </c>
      <c r="N16" s="125">
        <f t="shared" si="6"/>
        <v>9969</v>
      </c>
      <c r="O16" s="125">
        <f t="shared" si="7"/>
        <v>1087</v>
      </c>
      <c r="P16" s="125">
        <v>1087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f t="shared" si="8"/>
        <v>8882</v>
      </c>
      <c r="W16" s="125">
        <v>8882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f t="shared" si="9"/>
        <v>0</v>
      </c>
      <c r="AD16" s="125">
        <v>0</v>
      </c>
      <c r="AE16" s="125">
        <v>0</v>
      </c>
      <c r="AF16" s="125">
        <f t="shared" si="10"/>
        <v>27</v>
      </c>
      <c r="AG16" s="125">
        <v>27</v>
      </c>
      <c r="AH16" s="125">
        <v>0</v>
      </c>
      <c r="AI16" s="125">
        <v>0</v>
      </c>
      <c r="AJ16" s="125">
        <f t="shared" si="11"/>
        <v>230</v>
      </c>
      <c r="AK16" s="125">
        <v>210</v>
      </c>
      <c r="AL16" s="125">
        <v>0</v>
      </c>
      <c r="AM16" s="125">
        <v>0</v>
      </c>
      <c r="AN16" s="125">
        <v>0</v>
      </c>
      <c r="AO16" s="125">
        <v>0</v>
      </c>
      <c r="AP16" s="125">
        <v>0</v>
      </c>
      <c r="AQ16" s="125">
        <v>0</v>
      </c>
      <c r="AR16" s="125">
        <v>0</v>
      </c>
      <c r="AS16" s="125">
        <v>20</v>
      </c>
      <c r="AT16" s="125">
        <f t="shared" si="12"/>
        <v>7</v>
      </c>
      <c r="AU16" s="125">
        <v>7</v>
      </c>
      <c r="AV16" s="125">
        <v>0</v>
      </c>
      <c r="AW16" s="125">
        <v>0</v>
      </c>
      <c r="AX16" s="125">
        <v>0</v>
      </c>
      <c r="AY16" s="125">
        <v>0</v>
      </c>
      <c r="AZ16" s="125">
        <f t="shared" si="13"/>
        <v>0</v>
      </c>
      <c r="BA16" s="125">
        <v>0</v>
      </c>
      <c r="BB16" s="125">
        <v>0</v>
      </c>
      <c r="BC16" s="125">
        <v>0</v>
      </c>
    </row>
    <row r="17" spans="1:55" s="102" customFormat="1" ht="12" customHeight="1">
      <c r="A17" s="105" t="s">
        <v>111</v>
      </c>
      <c r="B17" s="106" t="s">
        <v>131</v>
      </c>
      <c r="C17" s="105" t="s">
        <v>132</v>
      </c>
      <c r="D17" s="125">
        <f t="shared" si="2"/>
        <v>3858</v>
      </c>
      <c r="E17" s="125">
        <f t="shared" si="3"/>
        <v>0</v>
      </c>
      <c r="F17" s="125">
        <v>0</v>
      </c>
      <c r="G17" s="125">
        <v>0</v>
      </c>
      <c r="H17" s="125">
        <f t="shared" si="4"/>
        <v>0</v>
      </c>
      <c r="I17" s="125">
        <v>0</v>
      </c>
      <c r="J17" s="125">
        <v>0</v>
      </c>
      <c r="K17" s="125">
        <f t="shared" si="5"/>
        <v>3858</v>
      </c>
      <c r="L17" s="125">
        <v>902</v>
      </c>
      <c r="M17" s="125">
        <v>2956</v>
      </c>
      <c r="N17" s="125">
        <f t="shared" si="6"/>
        <v>3858</v>
      </c>
      <c r="O17" s="125">
        <f t="shared" si="7"/>
        <v>902</v>
      </c>
      <c r="P17" s="125">
        <v>902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f t="shared" si="8"/>
        <v>2956</v>
      </c>
      <c r="W17" s="125">
        <v>2956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f t="shared" si="9"/>
        <v>0</v>
      </c>
      <c r="AD17" s="125">
        <v>0</v>
      </c>
      <c r="AE17" s="125">
        <v>0</v>
      </c>
      <c r="AF17" s="125">
        <f t="shared" si="10"/>
        <v>6</v>
      </c>
      <c r="AG17" s="125">
        <v>6</v>
      </c>
      <c r="AH17" s="125">
        <v>0</v>
      </c>
      <c r="AI17" s="125">
        <v>0</v>
      </c>
      <c r="AJ17" s="125">
        <f t="shared" si="11"/>
        <v>0</v>
      </c>
      <c r="AK17" s="125"/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125">
        <v>0</v>
      </c>
      <c r="AT17" s="125">
        <f t="shared" si="12"/>
        <v>6</v>
      </c>
      <c r="AU17" s="125">
        <v>6</v>
      </c>
      <c r="AV17" s="125">
        <v>0</v>
      </c>
      <c r="AW17" s="125">
        <v>0</v>
      </c>
      <c r="AX17" s="125">
        <v>0</v>
      </c>
      <c r="AY17" s="125">
        <v>0</v>
      </c>
      <c r="AZ17" s="125">
        <f t="shared" si="13"/>
        <v>0</v>
      </c>
      <c r="BA17" s="125">
        <v>0</v>
      </c>
      <c r="BB17" s="125">
        <v>0</v>
      </c>
      <c r="BC17" s="125">
        <v>0</v>
      </c>
    </row>
    <row r="18" spans="1:55" s="102" customFormat="1" ht="12" customHeight="1">
      <c r="A18" s="105" t="s">
        <v>111</v>
      </c>
      <c r="B18" s="106" t="s">
        <v>133</v>
      </c>
      <c r="C18" s="105" t="s">
        <v>134</v>
      </c>
      <c r="D18" s="125">
        <f t="shared" si="2"/>
        <v>4594</v>
      </c>
      <c r="E18" s="125">
        <f t="shared" si="3"/>
        <v>0</v>
      </c>
      <c r="F18" s="125">
        <v>0</v>
      </c>
      <c r="G18" s="125">
        <v>0</v>
      </c>
      <c r="H18" s="125">
        <f t="shared" si="4"/>
        <v>0</v>
      </c>
      <c r="I18" s="125">
        <v>0</v>
      </c>
      <c r="J18" s="125">
        <v>0</v>
      </c>
      <c r="K18" s="125">
        <f t="shared" si="5"/>
        <v>4594</v>
      </c>
      <c r="L18" s="125">
        <v>319</v>
      </c>
      <c r="M18" s="125">
        <v>4275</v>
      </c>
      <c r="N18" s="125">
        <f t="shared" si="6"/>
        <v>4594</v>
      </c>
      <c r="O18" s="125">
        <f t="shared" si="7"/>
        <v>319</v>
      </c>
      <c r="P18" s="125">
        <v>319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f t="shared" si="8"/>
        <v>4275</v>
      </c>
      <c r="W18" s="125">
        <v>4275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f t="shared" si="9"/>
        <v>0</v>
      </c>
      <c r="AD18" s="125">
        <v>0</v>
      </c>
      <c r="AE18" s="125">
        <v>0</v>
      </c>
      <c r="AF18" s="125">
        <f t="shared" si="10"/>
        <v>23</v>
      </c>
      <c r="AG18" s="125">
        <v>23</v>
      </c>
      <c r="AH18" s="125">
        <v>0</v>
      </c>
      <c r="AI18" s="125">
        <v>0</v>
      </c>
      <c r="AJ18" s="125">
        <f t="shared" si="11"/>
        <v>23</v>
      </c>
      <c r="AK18" s="125"/>
      <c r="AL18" s="125">
        <v>0</v>
      </c>
      <c r="AM18" s="125">
        <v>0</v>
      </c>
      <c r="AN18" s="125">
        <v>0</v>
      </c>
      <c r="AO18" s="125">
        <v>0</v>
      </c>
      <c r="AP18" s="125">
        <v>0</v>
      </c>
      <c r="AQ18" s="125">
        <v>0</v>
      </c>
      <c r="AR18" s="125">
        <v>0</v>
      </c>
      <c r="AS18" s="125">
        <v>23</v>
      </c>
      <c r="AT18" s="125">
        <f t="shared" si="12"/>
        <v>0</v>
      </c>
      <c r="AU18" s="125">
        <v>0</v>
      </c>
      <c r="AV18" s="125">
        <v>0</v>
      </c>
      <c r="AW18" s="125">
        <v>0</v>
      </c>
      <c r="AX18" s="125">
        <v>0</v>
      </c>
      <c r="AY18" s="125">
        <v>0</v>
      </c>
      <c r="AZ18" s="125">
        <f t="shared" si="13"/>
        <v>0</v>
      </c>
      <c r="BA18" s="125">
        <v>0</v>
      </c>
      <c r="BB18" s="125">
        <v>0</v>
      </c>
      <c r="BC18" s="125">
        <v>0</v>
      </c>
    </row>
    <row r="19" spans="1:55" s="102" customFormat="1" ht="12" customHeight="1">
      <c r="A19" s="105" t="s">
        <v>111</v>
      </c>
      <c r="B19" s="106" t="s">
        <v>135</v>
      </c>
      <c r="C19" s="105" t="s">
        <v>136</v>
      </c>
      <c r="D19" s="125">
        <f t="shared" si="2"/>
        <v>829</v>
      </c>
      <c r="E19" s="125">
        <f t="shared" si="3"/>
        <v>0</v>
      </c>
      <c r="F19" s="125">
        <v>0</v>
      </c>
      <c r="G19" s="125">
        <v>0</v>
      </c>
      <c r="H19" s="125">
        <f t="shared" si="4"/>
        <v>0</v>
      </c>
      <c r="I19" s="125">
        <v>0</v>
      </c>
      <c r="J19" s="125">
        <v>0</v>
      </c>
      <c r="K19" s="125">
        <f t="shared" si="5"/>
        <v>829</v>
      </c>
      <c r="L19" s="125">
        <v>20</v>
      </c>
      <c r="M19" s="125">
        <v>809</v>
      </c>
      <c r="N19" s="125">
        <f t="shared" si="6"/>
        <v>829</v>
      </c>
      <c r="O19" s="125">
        <f t="shared" si="7"/>
        <v>20</v>
      </c>
      <c r="P19" s="125">
        <v>20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f t="shared" si="8"/>
        <v>809</v>
      </c>
      <c r="W19" s="125">
        <v>809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f t="shared" si="9"/>
        <v>0</v>
      </c>
      <c r="AD19" s="125">
        <v>0</v>
      </c>
      <c r="AE19" s="125">
        <v>0</v>
      </c>
      <c r="AF19" s="125">
        <f t="shared" si="10"/>
        <v>1</v>
      </c>
      <c r="AG19" s="125">
        <v>1</v>
      </c>
      <c r="AH19" s="125">
        <v>0</v>
      </c>
      <c r="AI19" s="125">
        <v>0</v>
      </c>
      <c r="AJ19" s="125">
        <f t="shared" si="11"/>
        <v>0</v>
      </c>
      <c r="AK19" s="125"/>
      <c r="AL19" s="125">
        <v>0</v>
      </c>
      <c r="AM19" s="125">
        <v>0</v>
      </c>
      <c r="AN19" s="125">
        <v>0</v>
      </c>
      <c r="AO19" s="125">
        <v>0</v>
      </c>
      <c r="AP19" s="125">
        <v>0</v>
      </c>
      <c r="AQ19" s="125">
        <v>0</v>
      </c>
      <c r="AR19" s="125">
        <v>0</v>
      </c>
      <c r="AS19" s="125">
        <v>0</v>
      </c>
      <c r="AT19" s="125">
        <f t="shared" si="12"/>
        <v>1</v>
      </c>
      <c r="AU19" s="125">
        <v>1</v>
      </c>
      <c r="AV19" s="125">
        <v>0</v>
      </c>
      <c r="AW19" s="125">
        <v>0</v>
      </c>
      <c r="AX19" s="125">
        <v>0</v>
      </c>
      <c r="AY19" s="125">
        <v>0</v>
      </c>
      <c r="AZ19" s="125">
        <f t="shared" si="13"/>
        <v>0</v>
      </c>
      <c r="BA19" s="125">
        <v>0</v>
      </c>
      <c r="BB19" s="125">
        <v>0</v>
      </c>
      <c r="BC19" s="125">
        <v>0</v>
      </c>
    </row>
    <row r="20" spans="1:55" s="102" customFormat="1" ht="12" customHeight="1">
      <c r="A20" s="105" t="s">
        <v>111</v>
      </c>
      <c r="B20" s="106" t="s">
        <v>137</v>
      </c>
      <c r="C20" s="105" t="s">
        <v>138</v>
      </c>
      <c r="D20" s="125">
        <f t="shared" si="2"/>
        <v>3154</v>
      </c>
      <c r="E20" s="125">
        <f t="shared" si="3"/>
        <v>0</v>
      </c>
      <c r="F20" s="125">
        <v>0</v>
      </c>
      <c r="G20" s="125">
        <v>0</v>
      </c>
      <c r="H20" s="125">
        <f t="shared" si="4"/>
        <v>0</v>
      </c>
      <c r="I20" s="125">
        <v>0</v>
      </c>
      <c r="J20" s="125">
        <v>0</v>
      </c>
      <c r="K20" s="125">
        <f t="shared" si="5"/>
        <v>3154</v>
      </c>
      <c r="L20" s="125">
        <v>605</v>
      </c>
      <c r="M20" s="125">
        <v>2549</v>
      </c>
      <c r="N20" s="125">
        <f t="shared" si="6"/>
        <v>3154</v>
      </c>
      <c r="O20" s="125">
        <f t="shared" si="7"/>
        <v>605</v>
      </c>
      <c r="P20" s="125">
        <v>605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f t="shared" si="8"/>
        <v>2549</v>
      </c>
      <c r="W20" s="125">
        <v>2549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f t="shared" si="9"/>
        <v>0</v>
      </c>
      <c r="AD20" s="125">
        <v>0</v>
      </c>
      <c r="AE20" s="125">
        <v>0</v>
      </c>
      <c r="AF20" s="125">
        <f t="shared" si="10"/>
        <v>125</v>
      </c>
      <c r="AG20" s="125">
        <v>125</v>
      </c>
      <c r="AH20" s="125">
        <v>0</v>
      </c>
      <c r="AI20" s="125">
        <v>0</v>
      </c>
      <c r="AJ20" s="125">
        <f t="shared" si="11"/>
        <v>125</v>
      </c>
      <c r="AK20" s="125"/>
      <c r="AL20" s="125">
        <v>0</v>
      </c>
      <c r="AM20" s="125">
        <v>119</v>
      </c>
      <c r="AN20" s="125">
        <v>0</v>
      </c>
      <c r="AO20" s="125">
        <v>0</v>
      </c>
      <c r="AP20" s="125">
        <v>0</v>
      </c>
      <c r="AQ20" s="125">
        <v>0</v>
      </c>
      <c r="AR20" s="125">
        <v>6</v>
      </c>
      <c r="AS20" s="125">
        <v>0</v>
      </c>
      <c r="AT20" s="125">
        <f t="shared" si="12"/>
        <v>4</v>
      </c>
      <c r="AU20" s="125">
        <v>0</v>
      </c>
      <c r="AV20" s="125">
        <v>0</v>
      </c>
      <c r="AW20" s="125">
        <v>4</v>
      </c>
      <c r="AX20" s="125">
        <v>0</v>
      </c>
      <c r="AY20" s="125">
        <v>0</v>
      </c>
      <c r="AZ20" s="125">
        <f t="shared" si="13"/>
        <v>0</v>
      </c>
      <c r="BA20" s="125">
        <v>0</v>
      </c>
      <c r="BB20" s="125">
        <v>0</v>
      </c>
      <c r="BC20" s="125">
        <v>0</v>
      </c>
    </row>
    <row r="21" spans="1:55" s="102" customFormat="1" ht="12" customHeight="1">
      <c r="A21" s="105" t="s">
        <v>111</v>
      </c>
      <c r="B21" s="106" t="s">
        <v>139</v>
      </c>
      <c r="C21" s="105" t="s">
        <v>140</v>
      </c>
      <c r="D21" s="125">
        <f t="shared" si="2"/>
        <v>1052</v>
      </c>
      <c r="E21" s="125">
        <f t="shared" si="3"/>
        <v>0</v>
      </c>
      <c r="F21" s="125">
        <v>0</v>
      </c>
      <c r="G21" s="125">
        <v>0</v>
      </c>
      <c r="H21" s="125">
        <f t="shared" si="4"/>
        <v>0</v>
      </c>
      <c r="I21" s="125">
        <v>0</v>
      </c>
      <c r="J21" s="125">
        <v>0</v>
      </c>
      <c r="K21" s="125">
        <f t="shared" si="5"/>
        <v>1052</v>
      </c>
      <c r="L21" s="125">
        <v>133</v>
      </c>
      <c r="M21" s="125">
        <v>919</v>
      </c>
      <c r="N21" s="125">
        <f t="shared" si="6"/>
        <v>1052</v>
      </c>
      <c r="O21" s="125">
        <f t="shared" si="7"/>
        <v>133</v>
      </c>
      <c r="P21" s="125">
        <v>133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f t="shared" si="8"/>
        <v>919</v>
      </c>
      <c r="W21" s="125">
        <v>919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f t="shared" si="9"/>
        <v>0</v>
      </c>
      <c r="AD21" s="125">
        <v>0</v>
      </c>
      <c r="AE21" s="125">
        <v>0</v>
      </c>
      <c r="AF21" s="125">
        <f t="shared" si="10"/>
        <v>42</v>
      </c>
      <c r="AG21" s="125">
        <v>42</v>
      </c>
      <c r="AH21" s="125">
        <v>0</v>
      </c>
      <c r="AI21" s="125">
        <v>0</v>
      </c>
      <c r="AJ21" s="125">
        <f t="shared" si="11"/>
        <v>42</v>
      </c>
      <c r="AK21" s="125"/>
      <c r="AL21" s="125">
        <v>0</v>
      </c>
      <c r="AM21" s="125">
        <v>40</v>
      </c>
      <c r="AN21" s="125">
        <v>0</v>
      </c>
      <c r="AO21" s="125">
        <v>0</v>
      </c>
      <c r="AP21" s="125">
        <v>0</v>
      </c>
      <c r="AQ21" s="125">
        <v>0</v>
      </c>
      <c r="AR21" s="125">
        <v>2</v>
      </c>
      <c r="AS21" s="125">
        <v>0</v>
      </c>
      <c r="AT21" s="125">
        <f t="shared" si="12"/>
        <v>1</v>
      </c>
      <c r="AU21" s="125">
        <v>0</v>
      </c>
      <c r="AV21" s="125">
        <v>0</v>
      </c>
      <c r="AW21" s="125">
        <v>1</v>
      </c>
      <c r="AX21" s="125">
        <v>0</v>
      </c>
      <c r="AY21" s="125">
        <v>0</v>
      </c>
      <c r="AZ21" s="125">
        <f t="shared" si="13"/>
        <v>0</v>
      </c>
      <c r="BA21" s="125">
        <v>0</v>
      </c>
      <c r="BB21" s="125">
        <v>0</v>
      </c>
      <c r="BC21" s="125">
        <v>0</v>
      </c>
    </row>
    <row r="22" spans="1:55" s="102" customFormat="1" ht="12" customHeight="1">
      <c r="A22" s="105" t="s">
        <v>111</v>
      </c>
      <c r="B22" s="106" t="s">
        <v>141</v>
      </c>
      <c r="C22" s="105" t="s">
        <v>142</v>
      </c>
      <c r="D22" s="125">
        <f t="shared" si="2"/>
        <v>7720</v>
      </c>
      <c r="E22" s="125">
        <f t="shared" si="3"/>
        <v>0</v>
      </c>
      <c r="F22" s="125">
        <v>0</v>
      </c>
      <c r="G22" s="125">
        <v>0</v>
      </c>
      <c r="H22" s="125">
        <f t="shared" si="4"/>
        <v>0</v>
      </c>
      <c r="I22" s="125">
        <v>0</v>
      </c>
      <c r="J22" s="125">
        <v>0</v>
      </c>
      <c r="K22" s="125">
        <f t="shared" si="5"/>
        <v>7720</v>
      </c>
      <c r="L22" s="125">
        <v>1345</v>
      </c>
      <c r="M22" s="125">
        <v>6375</v>
      </c>
      <c r="N22" s="125">
        <f t="shared" si="6"/>
        <v>7720</v>
      </c>
      <c r="O22" s="125">
        <f t="shared" si="7"/>
        <v>1345</v>
      </c>
      <c r="P22" s="125">
        <v>1345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f t="shared" si="8"/>
        <v>6375</v>
      </c>
      <c r="W22" s="125">
        <v>6375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f t="shared" si="9"/>
        <v>0</v>
      </c>
      <c r="AD22" s="125">
        <v>0</v>
      </c>
      <c r="AE22" s="125">
        <v>0</v>
      </c>
      <c r="AF22" s="125">
        <f t="shared" si="10"/>
        <v>31</v>
      </c>
      <c r="AG22" s="125">
        <v>31</v>
      </c>
      <c r="AH22" s="125">
        <v>0</v>
      </c>
      <c r="AI22" s="125">
        <v>0</v>
      </c>
      <c r="AJ22" s="125">
        <f t="shared" si="11"/>
        <v>0</v>
      </c>
      <c r="AK22" s="125"/>
      <c r="AL22" s="125">
        <v>0</v>
      </c>
      <c r="AM22" s="125">
        <v>0</v>
      </c>
      <c r="AN22" s="125">
        <v>0</v>
      </c>
      <c r="AO22" s="125">
        <v>0</v>
      </c>
      <c r="AP22" s="125">
        <v>0</v>
      </c>
      <c r="AQ22" s="125">
        <v>0</v>
      </c>
      <c r="AR22" s="125">
        <v>0</v>
      </c>
      <c r="AS22" s="125">
        <v>0</v>
      </c>
      <c r="AT22" s="125">
        <f t="shared" si="12"/>
        <v>31</v>
      </c>
      <c r="AU22" s="125">
        <v>31</v>
      </c>
      <c r="AV22" s="125">
        <v>0</v>
      </c>
      <c r="AW22" s="125">
        <v>0</v>
      </c>
      <c r="AX22" s="125">
        <v>0</v>
      </c>
      <c r="AY22" s="125">
        <v>0</v>
      </c>
      <c r="AZ22" s="125">
        <f t="shared" si="13"/>
        <v>0</v>
      </c>
      <c r="BA22" s="125">
        <v>0</v>
      </c>
      <c r="BB22" s="125">
        <v>0</v>
      </c>
      <c r="BC22" s="125">
        <v>0</v>
      </c>
    </row>
    <row r="23" spans="1:55" s="102" customFormat="1" ht="12" customHeight="1">
      <c r="A23" s="105" t="s">
        <v>111</v>
      </c>
      <c r="B23" s="106" t="s">
        <v>143</v>
      </c>
      <c r="C23" s="105" t="s">
        <v>144</v>
      </c>
      <c r="D23" s="125">
        <f t="shared" si="2"/>
        <v>2045</v>
      </c>
      <c r="E23" s="125">
        <f t="shared" si="3"/>
        <v>0</v>
      </c>
      <c r="F23" s="125">
        <v>0</v>
      </c>
      <c r="G23" s="125">
        <v>0</v>
      </c>
      <c r="H23" s="125">
        <f t="shared" si="4"/>
        <v>0</v>
      </c>
      <c r="I23" s="125">
        <v>0</v>
      </c>
      <c r="J23" s="125">
        <v>0</v>
      </c>
      <c r="K23" s="125">
        <f t="shared" si="5"/>
        <v>2045</v>
      </c>
      <c r="L23" s="125">
        <v>336</v>
      </c>
      <c r="M23" s="125">
        <v>1709</v>
      </c>
      <c r="N23" s="125">
        <f t="shared" si="6"/>
        <v>2050</v>
      </c>
      <c r="O23" s="125">
        <f t="shared" si="7"/>
        <v>336</v>
      </c>
      <c r="P23" s="125">
        <v>336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f t="shared" si="8"/>
        <v>1709</v>
      </c>
      <c r="W23" s="125">
        <v>1709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f t="shared" si="9"/>
        <v>5</v>
      </c>
      <c r="AD23" s="125">
        <v>1</v>
      </c>
      <c r="AE23" s="125">
        <v>4</v>
      </c>
      <c r="AF23" s="125">
        <f t="shared" si="10"/>
        <v>8</v>
      </c>
      <c r="AG23" s="125">
        <v>8</v>
      </c>
      <c r="AH23" s="125">
        <v>0</v>
      </c>
      <c r="AI23" s="125">
        <v>0</v>
      </c>
      <c r="AJ23" s="125">
        <f t="shared" si="11"/>
        <v>0</v>
      </c>
      <c r="AK23" s="125"/>
      <c r="AL23" s="125">
        <v>0</v>
      </c>
      <c r="AM23" s="125">
        <v>0</v>
      </c>
      <c r="AN23" s="125">
        <v>0</v>
      </c>
      <c r="AO23" s="125">
        <v>0</v>
      </c>
      <c r="AP23" s="125">
        <v>0</v>
      </c>
      <c r="AQ23" s="125">
        <v>0</v>
      </c>
      <c r="AR23" s="125">
        <v>0</v>
      </c>
      <c r="AS23" s="125">
        <v>0</v>
      </c>
      <c r="AT23" s="125">
        <f t="shared" si="12"/>
        <v>8</v>
      </c>
      <c r="AU23" s="125">
        <v>8</v>
      </c>
      <c r="AV23" s="125">
        <v>0</v>
      </c>
      <c r="AW23" s="125">
        <v>0</v>
      </c>
      <c r="AX23" s="125">
        <v>0</v>
      </c>
      <c r="AY23" s="125">
        <v>0</v>
      </c>
      <c r="AZ23" s="125">
        <f t="shared" si="13"/>
        <v>0</v>
      </c>
      <c r="BA23" s="125">
        <v>0</v>
      </c>
      <c r="BB23" s="125">
        <v>0</v>
      </c>
      <c r="BC23" s="125">
        <v>0</v>
      </c>
    </row>
    <row r="24" spans="1:55" s="102" customFormat="1" ht="12" customHeight="1">
      <c r="A24" s="105" t="s">
        <v>111</v>
      </c>
      <c r="B24" s="106" t="s">
        <v>145</v>
      </c>
      <c r="C24" s="105" t="s">
        <v>146</v>
      </c>
      <c r="D24" s="125">
        <f t="shared" si="2"/>
        <v>2411</v>
      </c>
      <c r="E24" s="125">
        <f t="shared" si="3"/>
        <v>0</v>
      </c>
      <c r="F24" s="125">
        <v>0</v>
      </c>
      <c r="G24" s="125">
        <v>0</v>
      </c>
      <c r="H24" s="125">
        <f t="shared" si="4"/>
        <v>0</v>
      </c>
      <c r="I24" s="125">
        <v>0</v>
      </c>
      <c r="J24" s="125">
        <v>0</v>
      </c>
      <c r="K24" s="125">
        <f t="shared" si="5"/>
        <v>2411</v>
      </c>
      <c r="L24" s="125">
        <v>958</v>
      </c>
      <c r="M24" s="125">
        <v>1453</v>
      </c>
      <c r="N24" s="125">
        <f t="shared" si="6"/>
        <v>2411</v>
      </c>
      <c r="O24" s="125">
        <f t="shared" si="7"/>
        <v>958</v>
      </c>
      <c r="P24" s="125">
        <v>958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f t="shared" si="8"/>
        <v>1453</v>
      </c>
      <c r="W24" s="125">
        <v>1453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f t="shared" si="9"/>
        <v>0</v>
      </c>
      <c r="AD24" s="125">
        <v>0</v>
      </c>
      <c r="AE24" s="125">
        <v>0</v>
      </c>
      <c r="AF24" s="127">
        <f t="shared" si="10"/>
        <v>7</v>
      </c>
      <c r="AG24" s="127">
        <v>7</v>
      </c>
      <c r="AH24" s="125">
        <v>0</v>
      </c>
      <c r="AI24" s="125">
        <v>0</v>
      </c>
      <c r="AJ24" s="125">
        <f t="shared" si="11"/>
        <v>0</v>
      </c>
      <c r="AK24" s="125"/>
      <c r="AL24" s="125">
        <v>0</v>
      </c>
      <c r="AM24" s="125">
        <v>0</v>
      </c>
      <c r="AN24" s="125">
        <v>0</v>
      </c>
      <c r="AO24" s="125">
        <v>0</v>
      </c>
      <c r="AP24" s="125">
        <v>0</v>
      </c>
      <c r="AQ24" s="125">
        <v>0</v>
      </c>
      <c r="AR24" s="125">
        <v>0</v>
      </c>
      <c r="AS24" s="125">
        <v>0</v>
      </c>
      <c r="AT24" s="127">
        <f t="shared" si="12"/>
        <v>7</v>
      </c>
      <c r="AU24" s="127">
        <v>7</v>
      </c>
      <c r="AV24" s="125">
        <v>0</v>
      </c>
      <c r="AW24" s="125">
        <v>0</v>
      </c>
      <c r="AX24" s="125">
        <v>0</v>
      </c>
      <c r="AY24" s="125">
        <v>0</v>
      </c>
      <c r="AZ24" s="125">
        <f t="shared" si="13"/>
        <v>0</v>
      </c>
      <c r="BA24" s="125">
        <v>0</v>
      </c>
      <c r="BB24" s="125">
        <v>0</v>
      </c>
      <c r="BC24" s="125">
        <v>0</v>
      </c>
    </row>
    <row r="25" spans="1:55" s="102" customFormat="1" ht="12" customHeight="1">
      <c r="A25" s="105" t="s">
        <v>111</v>
      </c>
      <c r="B25" s="106" t="s">
        <v>147</v>
      </c>
      <c r="C25" s="105" t="s">
        <v>148</v>
      </c>
      <c r="D25" s="125">
        <f t="shared" si="2"/>
        <v>1656</v>
      </c>
      <c r="E25" s="125">
        <f t="shared" si="3"/>
        <v>0</v>
      </c>
      <c r="F25" s="125">
        <v>0</v>
      </c>
      <c r="G25" s="125">
        <v>0</v>
      </c>
      <c r="H25" s="125">
        <f t="shared" si="4"/>
        <v>0</v>
      </c>
      <c r="I25" s="125">
        <v>0</v>
      </c>
      <c r="J25" s="125">
        <v>0</v>
      </c>
      <c r="K25" s="125">
        <f t="shared" si="5"/>
        <v>1656</v>
      </c>
      <c r="L25" s="125">
        <v>274</v>
      </c>
      <c r="M25" s="125">
        <v>1382</v>
      </c>
      <c r="N25" s="125">
        <f t="shared" si="6"/>
        <v>1656</v>
      </c>
      <c r="O25" s="125">
        <f t="shared" si="7"/>
        <v>274</v>
      </c>
      <c r="P25" s="125">
        <v>274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f t="shared" si="8"/>
        <v>1382</v>
      </c>
      <c r="W25" s="125">
        <v>1382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f t="shared" si="9"/>
        <v>0</v>
      </c>
      <c r="AD25" s="125">
        <v>0</v>
      </c>
      <c r="AE25" s="125">
        <v>0</v>
      </c>
      <c r="AF25" s="125">
        <f t="shared" si="10"/>
        <v>90</v>
      </c>
      <c r="AG25" s="125">
        <v>90</v>
      </c>
      <c r="AH25" s="125">
        <v>0</v>
      </c>
      <c r="AI25" s="125">
        <v>0</v>
      </c>
      <c r="AJ25" s="125">
        <f t="shared" si="11"/>
        <v>90</v>
      </c>
      <c r="AK25" s="125"/>
      <c r="AL25" s="125">
        <v>0</v>
      </c>
      <c r="AM25" s="125">
        <v>0</v>
      </c>
      <c r="AN25" s="125">
        <v>0</v>
      </c>
      <c r="AO25" s="125">
        <v>0</v>
      </c>
      <c r="AP25" s="125">
        <v>0</v>
      </c>
      <c r="AQ25" s="125">
        <v>62</v>
      </c>
      <c r="AR25" s="125">
        <v>28</v>
      </c>
      <c r="AS25" s="125">
        <v>0</v>
      </c>
      <c r="AT25" s="125">
        <f t="shared" si="12"/>
        <v>0</v>
      </c>
      <c r="AU25" s="125">
        <v>0</v>
      </c>
      <c r="AV25" s="125">
        <v>0</v>
      </c>
      <c r="AW25" s="125">
        <v>0</v>
      </c>
      <c r="AX25" s="125">
        <v>0</v>
      </c>
      <c r="AY25" s="125">
        <v>0</v>
      </c>
      <c r="AZ25" s="125">
        <f t="shared" si="13"/>
        <v>62</v>
      </c>
      <c r="BA25" s="125">
        <v>62</v>
      </c>
      <c r="BB25" s="125">
        <v>0</v>
      </c>
      <c r="BC25" s="125">
        <v>0</v>
      </c>
    </row>
    <row r="26" spans="1:55" s="102" customFormat="1" ht="12" customHeight="1">
      <c r="A26" s="105" t="s">
        <v>111</v>
      </c>
      <c r="B26" s="106" t="s">
        <v>149</v>
      </c>
      <c r="C26" s="105" t="s">
        <v>150</v>
      </c>
      <c r="D26" s="125">
        <f t="shared" si="2"/>
        <v>5372</v>
      </c>
      <c r="E26" s="125">
        <f t="shared" si="3"/>
        <v>0</v>
      </c>
      <c r="F26" s="125">
        <v>0</v>
      </c>
      <c r="G26" s="125">
        <v>0</v>
      </c>
      <c r="H26" s="125">
        <f t="shared" si="4"/>
        <v>0</v>
      </c>
      <c r="I26" s="125">
        <v>0</v>
      </c>
      <c r="J26" s="125">
        <v>0</v>
      </c>
      <c r="K26" s="125">
        <f t="shared" si="5"/>
        <v>5372</v>
      </c>
      <c r="L26" s="125">
        <v>1618</v>
      </c>
      <c r="M26" s="125">
        <v>3754</v>
      </c>
      <c r="N26" s="125">
        <f t="shared" si="6"/>
        <v>5372</v>
      </c>
      <c r="O26" s="125">
        <f t="shared" si="7"/>
        <v>1618</v>
      </c>
      <c r="P26" s="125">
        <v>1618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f t="shared" si="8"/>
        <v>3754</v>
      </c>
      <c r="W26" s="125">
        <v>3754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f t="shared" si="9"/>
        <v>0</v>
      </c>
      <c r="AD26" s="125">
        <v>0</v>
      </c>
      <c r="AE26" s="125">
        <v>0</v>
      </c>
      <c r="AF26" s="125">
        <f t="shared" si="10"/>
        <v>48</v>
      </c>
      <c r="AG26" s="125">
        <v>48</v>
      </c>
      <c r="AH26" s="125">
        <v>0</v>
      </c>
      <c r="AI26" s="125">
        <v>0</v>
      </c>
      <c r="AJ26" s="125">
        <f t="shared" si="11"/>
        <v>266</v>
      </c>
      <c r="AK26" s="125">
        <v>242</v>
      </c>
      <c r="AL26" s="125">
        <v>0</v>
      </c>
      <c r="AM26" s="125">
        <v>0</v>
      </c>
      <c r="AN26" s="125">
        <v>0</v>
      </c>
      <c r="AO26" s="125">
        <v>0</v>
      </c>
      <c r="AP26" s="125">
        <v>0</v>
      </c>
      <c r="AQ26" s="125">
        <v>24</v>
      </c>
      <c r="AR26" s="125">
        <v>0</v>
      </c>
      <c r="AS26" s="125">
        <v>0</v>
      </c>
      <c r="AT26" s="125">
        <f t="shared" si="12"/>
        <v>24</v>
      </c>
      <c r="AU26" s="125">
        <v>24</v>
      </c>
      <c r="AV26" s="125">
        <v>0</v>
      </c>
      <c r="AW26" s="125">
        <v>0</v>
      </c>
      <c r="AX26" s="125">
        <v>0</v>
      </c>
      <c r="AY26" s="125">
        <v>0</v>
      </c>
      <c r="AZ26" s="125">
        <f t="shared" si="13"/>
        <v>0</v>
      </c>
      <c r="BA26" s="125">
        <v>0</v>
      </c>
      <c r="BB26" s="125">
        <v>0</v>
      </c>
      <c r="BC26" s="12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E13" sqref="E1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181</v>
      </c>
      <c r="C2" s="43" t="s">
        <v>302</v>
      </c>
      <c r="D2" s="113" t="s">
        <v>182</v>
      </c>
      <c r="E2" s="2"/>
      <c r="F2" s="2"/>
      <c r="G2" s="2"/>
      <c r="H2" s="2"/>
      <c r="I2" s="2"/>
      <c r="J2" s="2"/>
      <c r="K2" s="2"/>
      <c r="L2" s="2" t="str">
        <f>LEFT(C2,2)</f>
        <v>17</v>
      </c>
      <c r="M2" s="2" t="str">
        <f>IF(L2&lt;&gt;"",VLOOKUP(L2,$AI$6:$AJ$52,2,FALSE),"-")</f>
        <v>石川県</v>
      </c>
      <c r="AA2" s="1">
        <f>IF(VALUE(C2)=0,0,1)</f>
        <v>1</v>
      </c>
      <c r="AB2" s="10" t="str">
        <f>IF(AA2=0,"",VLOOKUP(C2,'水洗化人口等'!B7:C26,2,FALSE))</f>
        <v>合計</v>
      </c>
      <c r="AC2" s="10"/>
      <c r="AD2" s="45">
        <f>IF(AA2=0,1,IF(ISERROR(AB2),1,0))</f>
        <v>0</v>
      </c>
      <c r="AF2" s="10">
        <f>COUNTA('水洗化人口等'!B7:B26)+6</f>
        <v>26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6" t="s">
        <v>211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62" t="s">
        <v>183</v>
      </c>
      <c r="G6" s="163"/>
      <c r="H6" s="37" t="s">
        <v>184</v>
      </c>
      <c r="I6" s="37" t="s">
        <v>185</v>
      </c>
      <c r="J6" s="37" t="s">
        <v>186</v>
      </c>
      <c r="K6" s="4" t="s">
        <v>187</v>
      </c>
      <c r="L6" s="14" t="s">
        <v>188</v>
      </c>
      <c r="M6" s="38" t="s">
        <v>189</v>
      </c>
      <c r="AF6" s="10">
        <f>+'水洗化人口等'!B6</f>
        <v>0</v>
      </c>
      <c r="AG6" s="10">
        <v>6</v>
      </c>
      <c r="AI6" s="41" t="s">
        <v>151</v>
      </c>
      <c r="AJ6" s="2" t="s">
        <v>47</v>
      </c>
    </row>
    <row r="7" spans="2:36" ht="16.5" customHeight="1">
      <c r="B7" s="171" t="s">
        <v>190</v>
      </c>
      <c r="C7" s="5" t="s">
        <v>152</v>
      </c>
      <c r="D7" s="15">
        <f>AD7</f>
        <v>45706</v>
      </c>
      <c r="F7" s="166" t="s">
        <v>191</v>
      </c>
      <c r="G7" s="6" t="s">
        <v>161</v>
      </c>
      <c r="H7" s="16">
        <f aca="true" t="shared" si="0" ref="H7:H12">AD14</f>
        <v>19220</v>
      </c>
      <c r="I7" s="16">
        <f aca="true" t="shared" si="1" ref="I7:I12">AD24</f>
        <v>114308</v>
      </c>
      <c r="J7" s="16">
        <f aca="true" t="shared" si="2" ref="J7:J12">SUM(H7:I7)</f>
        <v>133528</v>
      </c>
      <c r="K7" s="17">
        <f aca="true" t="shared" si="3" ref="K7:K12">IF(J$13&gt;0,J7/J$13,0)</f>
        <v>0.9682888448959761</v>
      </c>
      <c r="L7" s="18">
        <f>AD34</f>
        <v>1262</v>
      </c>
      <c r="M7" s="19">
        <f>AD37</f>
        <v>402</v>
      </c>
      <c r="AA7" s="3" t="s">
        <v>152</v>
      </c>
      <c r="AB7" s="44" t="s">
        <v>153</v>
      </c>
      <c r="AC7" s="44" t="s">
        <v>154</v>
      </c>
      <c r="AD7" s="10">
        <f aca="true" ca="1" t="shared" si="4" ref="AD7:AD53">IF(AD$2=0,INDIRECT(AB7&amp;"!"&amp;AC7&amp;$AG$2),0)</f>
        <v>45706</v>
      </c>
      <c r="AF7" s="41" t="str">
        <f>+'水洗化人口等'!B7</f>
        <v>17000</v>
      </c>
      <c r="AG7" s="10">
        <v>7</v>
      </c>
      <c r="AI7" s="41" t="s">
        <v>212</v>
      </c>
      <c r="AJ7" s="2" t="s">
        <v>46</v>
      </c>
    </row>
    <row r="8" spans="2:36" ht="16.5" customHeight="1">
      <c r="B8" s="172"/>
      <c r="C8" s="6" t="s">
        <v>155</v>
      </c>
      <c r="D8" s="20">
        <f>AD8</f>
        <v>37</v>
      </c>
      <c r="F8" s="167"/>
      <c r="G8" s="6" t="s">
        <v>163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155</v>
      </c>
      <c r="AB8" s="44" t="s">
        <v>153</v>
      </c>
      <c r="AC8" s="44" t="s">
        <v>213</v>
      </c>
      <c r="AD8" s="10">
        <f ca="1" t="shared" si="4"/>
        <v>37</v>
      </c>
      <c r="AF8" s="41" t="str">
        <f>+'水洗化人口等'!B8</f>
        <v>17201</v>
      </c>
      <c r="AG8" s="10">
        <v>8</v>
      </c>
      <c r="AI8" s="41" t="s">
        <v>214</v>
      </c>
      <c r="AJ8" s="2" t="s">
        <v>45</v>
      </c>
    </row>
    <row r="9" spans="2:36" ht="16.5" customHeight="1">
      <c r="B9" s="173"/>
      <c r="C9" s="7" t="s">
        <v>192</v>
      </c>
      <c r="D9" s="21">
        <f>SUM(D7:D8)</f>
        <v>45743</v>
      </c>
      <c r="F9" s="167"/>
      <c r="G9" s="6" t="s">
        <v>164</v>
      </c>
      <c r="H9" s="16">
        <f t="shared" si="0"/>
        <v>1684</v>
      </c>
      <c r="I9" s="16">
        <f t="shared" si="1"/>
        <v>2689</v>
      </c>
      <c r="J9" s="16">
        <f t="shared" si="2"/>
        <v>4373</v>
      </c>
      <c r="K9" s="17">
        <f t="shared" si="3"/>
        <v>0.0317111551040239</v>
      </c>
      <c r="L9" s="18">
        <f>AD36</f>
        <v>9</v>
      </c>
      <c r="M9" s="19">
        <f>AD39</f>
        <v>0</v>
      </c>
      <c r="AA9" s="3" t="s">
        <v>156</v>
      </c>
      <c r="AB9" s="44" t="s">
        <v>153</v>
      </c>
      <c r="AC9" s="44" t="s">
        <v>215</v>
      </c>
      <c r="AD9" s="10">
        <f ca="1" t="shared" si="4"/>
        <v>825902</v>
      </c>
      <c r="AF9" s="41" t="str">
        <f>+'水洗化人口等'!B9</f>
        <v>17202</v>
      </c>
      <c r="AG9" s="10">
        <v>9</v>
      </c>
      <c r="AI9" s="41" t="s">
        <v>216</v>
      </c>
      <c r="AJ9" s="2" t="s">
        <v>44</v>
      </c>
    </row>
    <row r="10" spans="2:36" ht="16.5" customHeight="1">
      <c r="B10" s="174" t="s">
        <v>193</v>
      </c>
      <c r="C10" s="114" t="s">
        <v>156</v>
      </c>
      <c r="D10" s="20">
        <f>AD9</f>
        <v>825902</v>
      </c>
      <c r="F10" s="167"/>
      <c r="G10" s="6" t="s">
        <v>165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7">
        <f t="shared" si="3"/>
        <v>0</v>
      </c>
      <c r="L10" s="22" t="s">
        <v>217</v>
      </c>
      <c r="M10" s="23" t="s">
        <v>217</v>
      </c>
      <c r="AA10" s="3" t="s">
        <v>157</v>
      </c>
      <c r="AB10" s="44" t="s">
        <v>153</v>
      </c>
      <c r="AC10" s="44" t="s">
        <v>218</v>
      </c>
      <c r="AD10" s="10">
        <f ca="1" t="shared" si="4"/>
        <v>5257</v>
      </c>
      <c r="AF10" s="41" t="str">
        <f>+'水洗化人口等'!B10</f>
        <v>17203</v>
      </c>
      <c r="AG10" s="10">
        <v>10</v>
      </c>
      <c r="AI10" s="41" t="s">
        <v>219</v>
      </c>
      <c r="AJ10" s="2" t="s">
        <v>43</v>
      </c>
    </row>
    <row r="11" spans="2:36" ht="16.5" customHeight="1">
      <c r="B11" s="175"/>
      <c r="C11" s="6" t="s">
        <v>157</v>
      </c>
      <c r="D11" s="20">
        <f>AD10</f>
        <v>5257</v>
      </c>
      <c r="F11" s="167"/>
      <c r="G11" s="6" t="s">
        <v>166</v>
      </c>
      <c r="H11" s="16">
        <f t="shared" si="0"/>
        <v>0</v>
      </c>
      <c r="I11" s="16">
        <f t="shared" si="1"/>
        <v>0</v>
      </c>
      <c r="J11" s="16">
        <f t="shared" si="2"/>
        <v>0</v>
      </c>
      <c r="K11" s="17">
        <f t="shared" si="3"/>
        <v>0</v>
      </c>
      <c r="L11" s="22" t="s">
        <v>217</v>
      </c>
      <c r="M11" s="23" t="s">
        <v>217</v>
      </c>
      <c r="AA11" s="3" t="s">
        <v>158</v>
      </c>
      <c r="AB11" s="44" t="s">
        <v>153</v>
      </c>
      <c r="AC11" s="44" t="s">
        <v>220</v>
      </c>
      <c r="AD11" s="10">
        <f ca="1" t="shared" si="4"/>
        <v>290790</v>
      </c>
      <c r="AF11" s="41" t="str">
        <f>+'水洗化人口等'!B11</f>
        <v>17204</v>
      </c>
      <c r="AG11" s="10">
        <v>11</v>
      </c>
      <c r="AI11" s="41" t="s">
        <v>221</v>
      </c>
      <c r="AJ11" s="2" t="s">
        <v>42</v>
      </c>
    </row>
    <row r="12" spans="2:36" ht="16.5" customHeight="1">
      <c r="B12" s="175"/>
      <c r="C12" s="6" t="s">
        <v>158</v>
      </c>
      <c r="D12" s="20">
        <f>AD11</f>
        <v>290790</v>
      </c>
      <c r="F12" s="167"/>
      <c r="G12" s="6" t="s">
        <v>167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217</v>
      </c>
      <c r="M12" s="23" t="s">
        <v>217</v>
      </c>
      <c r="AA12" s="3" t="s">
        <v>159</v>
      </c>
      <c r="AB12" s="44" t="s">
        <v>153</v>
      </c>
      <c r="AC12" s="44" t="s">
        <v>222</v>
      </c>
      <c r="AD12" s="10">
        <f ca="1" t="shared" si="4"/>
        <v>121855</v>
      </c>
      <c r="AF12" s="41" t="str">
        <f>+'水洗化人口等'!B12</f>
        <v>17205</v>
      </c>
      <c r="AG12" s="10">
        <v>12</v>
      </c>
      <c r="AI12" s="41" t="s">
        <v>223</v>
      </c>
      <c r="AJ12" s="2" t="s">
        <v>41</v>
      </c>
    </row>
    <row r="13" spans="2:36" ht="16.5" customHeight="1">
      <c r="B13" s="176"/>
      <c r="C13" s="7" t="s">
        <v>192</v>
      </c>
      <c r="D13" s="21">
        <f>SUM(D10:D12)</f>
        <v>1121949</v>
      </c>
      <c r="F13" s="168"/>
      <c r="G13" s="6" t="s">
        <v>192</v>
      </c>
      <c r="H13" s="16">
        <f>SUM(H7:H12)</f>
        <v>20904</v>
      </c>
      <c r="I13" s="16">
        <f>SUM(I7:I12)</f>
        <v>116997</v>
      </c>
      <c r="J13" s="16">
        <f>SUM(J7:J12)</f>
        <v>137901</v>
      </c>
      <c r="K13" s="17">
        <v>1</v>
      </c>
      <c r="L13" s="22" t="s">
        <v>217</v>
      </c>
      <c r="M13" s="23" t="s">
        <v>217</v>
      </c>
      <c r="AA13" s="3" t="s">
        <v>160</v>
      </c>
      <c r="AB13" s="44" t="s">
        <v>153</v>
      </c>
      <c r="AC13" s="44" t="s">
        <v>224</v>
      </c>
      <c r="AD13" s="10">
        <f ca="1" t="shared" si="4"/>
        <v>10475</v>
      </c>
      <c r="AF13" s="41" t="str">
        <f>+'水洗化人口等'!B13</f>
        <v>17206</v>
      </c>
      <c r="AG13" s="10">
        <v>13</v>
      </c>
      <c r="AI13" s="41" t="s">
        <v>225</v>
      </c>
      <c r="AJ13" s="2" t="s">
        <v>40</v>
      </c>
    </row>
    <row r="14" spans="2:36" ht="16.5" customHeight="1" thickBot="1">
      <c r="B14" s="164" t="s">
        <v>194</v>
      </c>
      <c r="C14" s="165"/>
      <c r="D14" s="24">
        <f>SUM(D9,D13)</f>
        <v>1167692</v>
      </c>
      <c r="F14" s="169" t="s">
        <v>168</v>
      </c>
      <c r="G14" s="170"/>
      <c r="H14" s="16">
        <f>AD20</f>
        <v>12</v>
      </c>
      <c r="I14" s="16">
        <f>AD30</f>
        <v>4</v>
      </c>
      <c r="J14" s="16">
        <f>SUM(H14:I14)</f>
        <v>16</v>
      </c>
      <c r="K14" s="25" t="s">
        <v>217</v>
      </c>
      <c r="L14" s="22" t="s">
        <v>217</v>
      </c>
      <c r="M14" s="23" t="s">
        <v>217</v>
      </c>
      <c r="AA14" s="3" t="s">
        <v>161</v>
      </c>
      <c r="AB14" s="44" t="s">
        <v>162</v>
      </c>
      <c r="AC14" s="44" t="s">
        <v>222</v>
      </c>
      <c r="AD14" s="10">
        <f ca="1" t="shared" si="4"/>
        <v>19220</v>
      </c>
      <c r="AF14" s="41" t="str">
        <f>+'水洗化人口等'!B14</f>
        <v>17207</v>
      </c>
      <c r="AG14" s="10">
        <v>14</v>
      </c>
      <c r="AI14" s="41" t="s">
        <v>226</v>
      </c>
      <c r="AJ14" s="2" t="s">
        <v>39</v>
      </c>
    </row>
    <row r="15" spans="2:36" ht="16.5" customHeight="1" thickBot="1">
      <c r="B15" s="164" t="s">
        <v>195</v>
      </c>
      <c r="C15" s="165"/>
      <c r="D15" s="24">
        <f>AD13</f>
        <v>10475</v>
      </c>
      <c r="F15" s="164" t="s">
        <v>196</v>
      </c>
      <c r="G15" s="165"/>
      <c r="H15" s="26">
        <f>SUM(H13:H14)</f>
        <v>20916</v>
      </c>
      <c r="I15" s="26">
        <f>SUM(I13:I14)</f>
        <v>117001</v>
      </c>
      <c r="J15" s="26">
        <f>SUM(J13:J14)</f>
        <v>137917</v>
      </c>
      <c r="K15" s="27" t="s">
        <v>217</v>
      </c>
      <c r="L15" s="28">
        <f>SUM(L7:L9)</f>
        <v>1271</v>
      </c>
      <c r="M15" s="29">
        <f>SUM(M7:M9)</f>
        <v>402</v>
      </c>
      <c r="AA15" s="3" t="s">
        <v>163</v>
      </c>
      <c r="AB15" s="44" t="s">
        <v>162</v>
      </c>
      <c r="AC15" s="44" t="s">
        <v>227</v>
      </c>
      <c r="AD15" s="10">
        <f ca="1" t="shared" si="4"/>
        <v>0</v>
      </c>
      <c r="AF15" s="41" t="str">
        <f>+'水洗化人口等'!B15</f>
        <v>17209</v>
      </c>
      <c r="AG15" s="10">
        <v>15</v>
      </c>
      <c r="AI15" s="41" t="s">
        <v>228</v>
      </c>
      <c r="AJ15" s="2" t="s">
        <v>38</v>
      </c>
    </row>
    <row r="16" spans="2:36" ht="16.5" customHeight="1" thickBot="1">
      <c r="B16" s="8" t="s">
        <v>197</v>
      </c>
      <c r="AA16" s="3" t="s">
        <v>164</v>
      </c>
      <c r="AB16" s="44" t="s">
        <v>162</v>
      </c>
      <c r="AC16" s="44" t="s">
        <v>224</v>
      </c>
      <c r="AD16" s="10">
        <f ca="1" t="shared" si="4"/>
        <v>1684</v>
      </c>
      <c r="AF16" s="41" t="str">
        <f>+'水洗化人口等'!B16</f>
        <v>17210</v>
      </c>
      <c r="AG16" s="10">
        <v>16</v>
      </c>
      <c r="AI16" s="41" t="s">
        <v>229</v>
      </c>
      <c r="AJ16" s="2" t="s">
        <v>37</v>
      </c>
    </row>
    <row r="17" spans="3:36" ht="16.5" customHeight="1" thickBot="1">
      <c r="C17" s="30">
        <f>AD12</f>
        <v>121855</v>
      </c>
      <c r="D17" s="3" t="s">
        <v>198</v>
      </c>
      <c r="J17" s="13"/>
      <c r="AA17" s="3" t="s">
        <v>165</v>
      </c>
      <c r="AB17" s="44" t="s">
        <v>162</v>
      </c>
      <c r="AC17" s="44" t="s">
        <v>230</v>
      </c>
      <c r="AD17" s="10">
        <f ca="1" t="shared" si="4"/>
        <v>0</v>
      </c>
      <c r="AF17" s="41" t="str">
        <f>+'水洗化人口等'!B17</f>
        <v>17211</v>
      </c>
      <c r="AG17" s="10">
        <v>17</v>
      </c>
      <c r="AI17" s="41" t="s">
        <v>231</v>
      </c>
      <c r="AJ17" s="2" t="s">
        <v>36</v>
      </c>
    </row>
    <row r="18" spans="6:36" ht="30" customHeight="1">
      <c r="F18" s="162" t="s">
        <v>199</v>
      </c>
      <c r="G18" s="163"/>
      <c r="H18" s="37" t="s">
        <v>184</v>
      </c>
      <c r="I18" s="37" t="s">
        <v>185</v>
      </c>
      <c r="J18" s="40" t="s">
        <v>186</v>
      </c>
      <c r="AA18" s="3" t="s">
        <v>166</v>
      </c>
      <c r="AB18" s="44" t="s">
        <v>162</v>
      </c>
      <c r="AC18" s="44" t="s">
        <v>232</v>
      </c>
      <c r="AD18" s="10">
        <f ca="1" t="shared" si="4"/>
        <v>0</v>
      </c>
      <c r="AF18" s="41" t="str">
        <f>+'水洗化人口等'!B18</f>
        <v>17212</v>
      </c>
      <c r="AG18" s="10">
        <v>18</v>
      </c>
      <c r="AI18" s="41" t="s">
        <v>233</v>
      </c>
      <c r="AJ18" s="2" t="s">
        <v>35</v>
      </c>
    </row>
    <row r="19" spans="3:36" ht="16.5" customHeight="1">
      <c r="C19" s="39" t="s">
        <v>200</v>
      </c>
      <c r="D19" s="9">
        <f>IF(D$14&gt;0,D13/D$14,0)</f>
        <v>0.9608261425101825</v>
      </c>
      <c r="F19" s="169" t="s">
        <v>169</v>
      </c>
      <c r="G19" s="170"/>
      <c r="H19" s="16">
        <f>AD21</f>
        <v>0</v>
      </c>
      <c r="I19" s="16">
        <f>AD31</f>
        <v>0</v>
      </c>
      <c r="J19" s="20">
        <f>SUM(H19:I19)</f>
        <v>0</v>
      </c>
      <c r="AA19" s="3" t="s">
        <v>167</v>
      </c>
      <c r="AB19" s="44" t="s">
        <v>162</v>
      </c>
      <c r="AC19" s="44" t="s">
        <v>234</v>
      </c>
      <c r="AD19" s="10">
        <f ca="1" t="shared" si="4"/>
        <v>0</v>
      </c>
      <c r="AF19" s="41" t="str">
        <f>+'水洗化人口等'!B19</f>
        <v>17324</v>
      </c>
      <c r="AG19" s="10">
        <v>19</v>
      </c>
      <c r="AI19" s="41" t="s">
        <v>235</v>
      </c>
      <c r="AJ19" s="2" t="s">
        <v>34</v>
      </c>
    </row>
    <row r="20" spans="3:36" ht="16.5" customHeight="1">
      <c r="C20" s="39" t="s">
        <v>201</v>
      </c>
      <c r="D20" s="9">
        <f>IF(D$14&gt;0,D9/D$14,0)</f>
        <v>0.03917385748981752</v>
      </c>
      <c r="F20" s="169" t="s">
        <v>170</v>
      </c>
      <c r="G20" s="170"/>
      <c r="H20" s="16">
        <f>AD22</f>
        <v>0</v>
      </c>
      <c r="I20" s="16">
        <f>AD32</f>
        <v>0</v>
      </c>
      <c r="J20" s="20">
        <f>SUM(H20:I20)</f>
        <v>0</v>
      </c>
      <c r="AA20" s="3" t="s">
        <v>168</v>
      </c>
      <c r="AB20" s="44" t="s">
        <v>162</v>
      </c>
      <c r="AC20" s="44" t="s">
        <v>236</v>
      </c>
      <c r="AD20" s="10">
        <f ca="1" t="shared" si="4"/>
        <v>12</v>
      </c>
      <c r="AF20" s="41" t="str">
        <f>+'水洗化人口等'!B20</f>
        <v>17361</v>
      </c>
      <c r="AG20" s="10">
        <v>20</v>
      </c>
      <c r="AI20" s="41" t="s">
        <v>237</v>
      </c>
      <c r="AJ20" s="2" t="s">
        <v>33</v>
      </c>
    </row>
    <row r="21" spans="3:36" ht="16.5" customHeight="1">
      <c r="C21" s="115" t="s">
        <v>202</v>
      </c>
      <c r="D21" s="9">
        <f>IF(D$14&gt;0,D10/D$14,0)</f>
        <v>0.7072943892738839</v>
      </c>
      <c r="F21" s="169" t="s">
        <v>171</v>
      </c>
      <c r="G21" s="170"/>
      <c r="H21" s="16">
        <f>AD23</f>
        <v>20904</v>
      </c>
      <c r="I21" s="16">
        <f>AD33</f>
        <v>116997</v>
      </c>
      <c r="J21" s="20">
        <f>SUM(H21:I21)</f>
        <v>137901</v>
      </c>
      <c r="AA21" s="3" t="s">
        <v>169</v>
      </c>
      <c r="AB21" s="44" t="s">
        <v>162</v>
      </c>
      <c r="AC21" s="44" t="s">
        <v>238</v>
      </c>
      <c r="AD21" s="10">
        <f ca="1" t="shared" si="4"/>
        <v>0</v>
      </c>
      <c r="AF21" s="41" t="str">
        <f>+'水洗化人口等'!B21</f>
        <v>17365</v>
      </c>
      <c r="AG21" s="10">
        <v>21</v>
      </c>
      <c r="AI21" s="41" t="s">
        <v>239</v>
      </c>
      <c r="AJ21" s="2" t="s">
        <v>32</v>
      </c>
    </row>
    <row r="22" spans="3:36" ht="16.5" customHeight="1" thickBot="1">
      <c r="C22" s="39" t="s">
        <v>203</v>
      </c>
      <c r="D22" s="9">
        <f>IF(D$14&gt;0,D12/D$14,0)</f>
        <v>0.2490297098892516</v>
      </c>
      <c r="F22" s="164" t="s">
        <v>196</v>
      </c>
      <c r="G22" s="165"/>
      <c r="H22" s="26">
        <f>SUM(H19:H21)</f>
        <v>20904</v>
      </c>
      <c r="I22" s="26">
        <f>SUM(I19:I21)</f>
        <v>116997</v>
      </c>
      <c r="J22" s="31">
        <f>SUM(J19:J21)</f>
        <v>137901</v>
      </c>
      <c r="AA22" s="3" t="s">
        <v>170</v>
      </c>
      <c r="AB22" s="44" t="s">
        <v>162</v>
      </c>
      <c r="AC22" s="44" t="s">
        <v>240</v>
      </c>
      <c r="AD22" s="10">
        <f ca="1" t="shared" si="4"/>
        <v>0</v>
      </c>
      <c r="AF22" s="41" t="str">
        <f>+'水洗化人口等'!B22</f>
        <v>17384</v>
      </c>
      <c r="AG22" s="10">
        <v>22</v>
      </c>
      <c r="AI22" s="41" t="s">
        <v>241</v>
      </c>
      <c r="AJ22" s="2" t="s">
        <v>31</v>
      </c>
    </row>
    <row r="23" spans="3:36" ht="16.5" customHeight="1">
      <c r="C23" s="39" t="s">
        <v>204</v>
      </c>
      <c r="D23" s="9">
        <f>IF(D$14&gt;0,C17/D$14,0)</f>
        <v>0.10435542934266913</v>
      </c>
      <c r="F23" s="8"/>
      <c r="J23" s="32"/>
      <c r="AA23" s="3" t="s">
        <v>171</v>
      </c>
      <c r="AB23" s="44" t="s">
        <v>162</v>
      </c>
      <c r="AC23" s="44" t="s">
        <v>242</v>
      </c>
      <c r="AD23" s="10">
        <f ca="1" t="shared" si="4"/>
        <v>20904</v>
      </c>
      <c r="AF23" s="41" t="str">
        <f>+'水洗化人口等'!B23</f>
        <v>17386</v>
      </c>
      <c r="AG23" s="10">
        <v>23</v>
      </c>
      <c r="AI23" s="41" t="s">
        <v>243</v>
      </c>
      <c r="AJ23" s="2" t="s">
        <v>30</v>
      </c>
    </row>
    <row r="24" spans="3:36" ht="16.5" customHeight="1" thickBot="1">
      <c r="C24" s="39" t="s">
        <v>205</v>
      </c>
      <c r="D24" s="9">
        <f>IF(D$9&gt;0,D7/D$9,0)</f>
        <v>0.9991911330695407</v>
      </c>
      <c r="J24" s="33" t="s">
        <v>206</v>
      </c>
      <c r="AA24" s="3" t="s">
        <v>161</v>
      </c>
      <c r="AB24" s="44" t="s">
        <v>162</v>
      </c>
      <c r="AC24" s="44" t="s">
        <v>244</v>
      </c>
      <c r="AD24" s="10">
        <f ca="1" t="shared" si="4"/>
        <v>114308</v>
      </c>
      <c r="AF24" s="41" t="str">
        <f>+'水洗化人口等'!B24</f>
        <v>17407</v>
      </c>
      <c r="AG24" s="10">
        <v>24</v>
      </c>
      <c r="AI24" s="41" t="s">
        <v>245</v>
      </c>
      <c r="AJ24" s="2" t="s">
        <v>29</v>
      </c>
    </row>
    <row r="25" spans="3:36" ht="16.5" customHeight="1">
      <c r="C25" s="39" t="s">
        <v>207</v>
      </c>
      <c r="D25" s="9">
        <f>IF(D$9&gt;0,D8/D$9,0)</f>
        <v>0.0008088669304593053</v>
      </c>
      <c r="F25" s="187" t="s">
        <v>0</v>
      </c>
      <c r="G25" s="188"/>
      <c r="H25" s="188"/>
      <c r="I25" s="177" t="s">
        <v>208</v>
      </c>
      <c r="J25" s="179" t="s">
        <v>209</v>
      </c>
      <c r="AA25" s="3" t="s">
        <v>163</v>
      </c>
      <c r="AB25" s="44" t="s">
        <v>162</v>
      </c>
      <c r="AC25" s="44" t="s">
        <v>246</v>
      </c>
      <c r="AD25" s="10">
        <f ca="1" t="shared" si="4"/>
        <v>0</v>
      </c>
      <c r="AF25" s="41" t="str">
        <f>+'水洗化人口等'!B25</f>
        <v>17461</v>
      </c>
      <c r="AG25" s="10">
        <v>25</v>
      </c>
      <c r="AI25" s="41" t="s">
        <v>247</v>
      </c>
      <c r="AJ25" s="2" t="s">
        <v>28</v>
      </c>
    </row>
    <row r="26" spans="6:36" ht="16.5" customHeight="1">
      <c r="F26" s="189"/>
      <c r="G26" s="190"/>
      <c r="H26" s="190"/>
      <c r="I26" s="178"/>
      <c r="J26" s="180"/>
      <c r="AA26" s="3" t="s">
        <v>164</v>
      </c>
      <c r="AB26" s="44" t="s">
        <v>162</v>
      </c>
      <c r="AC26" s="44" t="s">
        <v>248</v>
      </c>
      <c r="AD26" s="10">
        <f ca="1" t="shared" si="4"/>
        <v>2689</v>
      </c>
      <c r="AF26" s="41" t="str">
        <f>+'水洗化人口等'!B26</f>
        <v>17463</v>
      </c>
      <c r="AG26" s="10">
        <v>26</v>
      </c>
      <c r="AI26" s="41" t="s">
        <v>249</v>
      </c>
      <c r="AJ26" s="2" t="s">
        <v>27</v>
      </c>
    </row>
    <row r="27" spans="6:36" ht="16.5" customHeight="1">
      <c r="F27" s="181" t="s">
        <v>172</v>
      </c>
      <c r="G27" s="182"/>
      <c r="H27" s="183"/>
      <c r="I27" s="18">
        <f aca="true" t="shared" si="5" ref="I27:I35">AD40</f>
        <v>27238</v>
      </c>
      <c r="J27" s="34">
        <f>AD49</f>
        <v>170</v>
      </c>
      <c r="AA27" s="3" t="s">
        <v>165</v>
      </c>
      <c r="AB27" s="44" t="s">
        <v>162</v>
      </c>
      <c r="AC27" s="44" t="s">
        <v>250</v>
      </c>
      <c r="AD27" s="10">
        <f ca="1" t="shared" si="4"/>
        <v>0</v>
      </c>
      <c r="AF27" s="41" t="e">
        <f>+水洗化人口等!#REF!</f>
        <v>#REF!</v>
      </c>
      <c r="AG27" s="10">
        <v>27</v>
      </c>
      <c r="AI27" s="41" t="s">
        <v>251</v>
      </c>
      <c r="AJ27" s="2" t="s">
        <v>26</v>
      </c>
    </row>
    <row r="28" spans="6:36" ht="16.5" customHeight="1">
      <c r="F28" s="184" t="s">
        <v>173</v>
      </c>
      <c r="G28" s="185"/>
      <c r="H28" s="186"/>
      <c r="I28" s="18">
        <f t="shared" si="5"/>
        <v>294</v>
      </c>
      <c r="J28" s="34">
        <f>AD50</f>
        <v>0</v>
      </c>
      <c r="AA28" s="3" t="s">
        <v>166</v>
      </c>
      <c r="AB28" s="44" t="s">
        <v>162</v>
      </c>
      <c r="AC28" s="44" t="s">
        <v>252</v>
      </c>
      <c r="AD28" s="10">
        <f ca="1" t="shared" si="4"/>
        <v>0</v>
      </c>
      <c r="AF28" s="41" t="e">
        <f>+水洗化人口等!#REF!</f>
        <v>#REF!</v>
      </c>
      <c r="AG28" s="10">
        <v>28</v>
      </c>
      <c r="AI28" s="41" t="s">
        <v>253</v>
      </c>
      <c r="AJ28" s="2" t="s">
        <v>25</v>
      </c>
    </row>
    <row r="29" spans="6:36" ht="16.5" customHeight="1">
      <c r="F29" s="181" t="s">
        <v>174</v>
      </c>
      <c r="G29" s="182"/>
      <c r="H29" s="183"/>
      <c r="I29" s="18">
        <f t="shared" si="5"/>
        <v>733</v>
      </c>
      <c r="J29" s="34">
        <f>AD51</f>
        <v>47</v>
      </c>
      <c r="AA29" s="3" t="s">
        <v>167</v>
      </c>
      <c r="AB29" s="44" t="s">
        <v>162</v>
      </c>
      <c r="AC29" s="44" t="s">
        <v>254</v>
      </c>
      <c r="AD29" s="10">
        <f ca="1" t="shared" si="4"/>
        <v>0</v>
      </c>
      <c r="AF29" s="41" t="e">
        <f>+水洗化人口等!#REF!</f>
        <v>#REF!</v>
      </c>
      <c r="AG29" s="10">
        <v>29</v>
      </c>
      <c r="AI29" s="41" t="s">
        <v>255</v>
      </c>
      <c r="AJ29" s="2" t="s">
        <v>24</v>
      </c>
    </row>
    <row r="30" spans="6:36" ht="16.5" customHeight="1">
      <c r="F30" s="181" t="s">
        <v>175</v>
      </c>
      <c r="G30" s="182"/>
      <c r="H30" s="183"/>
      <c r="I30" s="18">
        <f t="shared" si="5"/>
        <v>0</v>
      </c>
      <c r="J30" s="34">
        <f>AD52</f>
        <v>0</v>
      </c>
      <c r="AA30" s="3" t="s">
        <v>168</v>
      </c>
      <c r="AB30" s="44" t="s">
        <v>162</v>
      </c>
      <c r="AC30" s="44" t="s">
        <v>256</v>
      </c>
      <c r="AD30" s="10">
        <f ca="1" t="shared" si="4"/>
        <v>4</v>
      </c>
      <c r="AF30" s="41" t="e">
        <f>+水洗化人口等!#REF!</f>
        <v>#REF!</v>
      </c>
      <c r="AG30" s="10">
        <v>30</v>
      </c>
      <c r="AI30" s="41" t="s">
        <v>257</v>
      </c>
      <c r="AJ30" s="2" t="s">
        <v>23</v>
      </c>
    </row>
    <row r="31" spans="6:36" ht="16.5" customHeight="1">
      <c r="F31" s="181" t="s">
        <v>176</v>
      </c>
      <c r="G31" s="182"/>
      <c r="H31" s="183"/>
      <c r="I31" s="18">
        <f t="shared" si="5"/>
        <v>0</v>
      </c>
      <c r="J31" s="34">
        <f>AD53</f>
        <v>0</v>
      </c>
      <c r="AA31" s="3" t="s">
        <v>169</v>
      </c>
      <c r="AB31" s="44" t="s">
        <v>162</v>
      </c>
      <c r="AC31" s="44" t="s">
        <v>258</v>
      </c>
      <c r="AD31" s="10">
        <f ca="1" t="shared" si="4"/>
        <v>0</v>
      </c>
      <c r="AF31" s="41" t="e">
        <f>+水洗化人口等!#REF!</f>
        <v>#REF!</v>
      </c>
      <c r="AG31" s="10">
        <v>31</v>
      </c>
      <c r="AI31" s="41" t="s">
        <v>259</v>
      </c>
      <c r="AJ31" s="2" t="s">
        <v>22</v>
      </c>
    </row>
    <row r="32" spans="6:36" ht="16.5" customHeight="1">
      <c r="F32" s="181" t="s">
        <v>177</v>
      </c>
      <c r="G32" s="182"/>
      <c r="H32" s="183"/>
      <c r="I32" s="18">
        <f t="shared" si="5"/>
        <v>0</v>
      </c>
      <c r="J32" s="23" t="s">
        <v>217</v>
      </c>
      <c r="AA32" s="3" t="s">
        <v>170</v>
      </c>
      <c r="AB32" s="44" t="s">
        <v>162</v>
      </c>
      <c r="AC32" s="44" t="s">
        <v>260</v>
      </c>
      <c r="AD32" s="10">
        <f ca="1" t="shared" si="4"/>
        <v>0</v>
      </c>
      <c r="AF32" s="41" t="e">
        <f>+水洗化人口等!#REF!</f>
        <v>#REF!</v>
      </c>
      <c r="AG32" s="10">
        <v>32</v>
      </c>
      <c r="AI32" s="41" t="s">
        <v>261</v>
      </c>
      <c r="AJ32" s="2" t="s">
        <v>21</v>
      </c>
    </row>
    <row r="33" spans="6:36" ht="16.5" customHeight="1">
      <c r="F33" s="181" t="s">
        <v>178</v>
      </c>
      <c r="G33" s="182"/>
      <c r="H33" s="183"/>
      <c r="I33" s="18">
        <f t="shared" si="5"/>
        <v>132</v>
      </c>
      <c r="J33" s="23" t="s">
        <v>217</v>
      </c>
      <c r="AA33" s="3" t="s">
        <v>171</v>
      </c>
      <c r="AB33" s="44" t="s">
        <v>162</v>
      </c>
      <c r="AC33" s="44" t="s">
        <v>218</v>
      </c>
      <c r="AD33" s="10">
        <f ca="1" t="shared" si="4"/>
        <v>116997</v>
      </c>
      <c r="AF33" s="41" t="e">
        <f>+水洗化人口等!#REF!</f>
        <v>#REF!</v>
      </c>
      <c r="AG33" s="10">
        <v>33</v>
      </c>
      <c r="AI33" s="41" t="s">
        <v>262</v>
      </c>
      <c r="AJ33" s="2" t="s">
        <v>20</v>
      </c>
    </row>
    <row r="34" spans="6:36" ht="16.5" customHeight="1">
      <c r="F34" s="181" t="s">
        <v>179</v>
      </c>
      <c r="G34" s="182"/>
      <c r="H34" s="183"/>
      <c r="I34" s="18">
        <f t="shared" si="5"/>
        <v>64</v>
      </c>
      <c r="J34" s="23" t="s">
        <v>217</v>
      </c>
      <c r="AA34" s="3" t="s">
        <v>161</v>
      </c>
      <c r="AB34" s="44" t="s">
        <v>162</v>
      </c>
      <c r="AC34" s="44" t="s">
        <v>263</v>
      </c>
      <c r="AD34" s="44">
        <f ca="1" t="shared" si="4"/>
        <v>1262</v>
      </c>
      <c r="AF34" s="41" t="e">
        <f>+水洗化人口等!#REF!</f>
        <v>#REF!</v>
      </c>
      <c r="AG34" s="10">
        <v>34</v>
      </c>
      <c r="AI34" s="41" t="s">
        <v>264</v>
      </c>
      <c r="AJ34" s="2" t="s">
        <v>19</v>
      </c>
    </row>
    <row r="35" spans="6:36" ht="16.5" customHeight="1">
      <c r="F35" s="181" t="s">
        <v>180</v>
      </c>
      <c r="G35" s="182"/>
      <c r="H35" s="183"/>
      <c r="I35" s="18">
        <f t="shared" si="5"/>
        <v>163</v>
      </c>
      <c r="J35" s="23" t="s">
        <v>217</v>
      </c>
      <c r="AA35" s="3" t="s">
        <v>163</v>
      </c>
      <c r="AB35" s="44" t="s">
        <v>162</v>
      </c>
      <c r="AC35" s="44" t="s">
        <v>265</v>
      </c>
      <c r="AD35" s="44">
        <f ca="1" t="shared" si="4"/>
        <v>0</v>
      </c>
      <c r="AF35" s="41" t="e">
        <f>+水洗化人口等!#REF!</f>
        <v>#REF!</v>
      </c>
      <c r="AG35" s="10">
        <v>35</v>
      </c>
      <c r="AI35" s="41" t="s">
        <v>266</v>
      </c>
      <c r="AJ35" s="2" t="s">
        <v>18</v>
      </c>
    </row>
    <row r="36" spans="6:36" ht="16.5" customHeight="1" thickBot="1">
      <c r="F36" s="191" t="s">
        <v>210</v>
      </c>
      <c r="G36" s="192"/>
      <c r="H36" s="193"/>
      <c r="I36" s="35">
        <f>SUM(I27:I35)</f>
        <v>28624</v>
      </c>
      <c r="J36" s="36">
        <f>SUM(J27:J31)</f>
        <v>217</v>
      </c>
      <c r="AA36" s="3" t="s">
        <v>164</v>
      </c>
      <c r="AB36" s="44" t="s">
        <v>162</v>
      </c>
      <c r="AC36" s="44" t="s">
        <v>267</v>
      </c>
      <c r="AD36" s="44">
        <f ca="1" t="shared" si="4"/>
        <v>9</v>
      </c>
      <c r="AF36" s="41" t="e">
        <f>+水洗化人口等!#REF!</f>
        <v>#REF!</v>
      </c>
      <c r="AG36" s="10">
        <v>36</v>
      </c>
      <c r="AI36" s="41" t="s">
        <v>268</v>
      </c>
      <c r="AJ36" s="2" t="s">
        <v>17</v>
      </c>
    </row>
    <row r="37" spans="27:36" ht="13.5">
      <c r="AA37" s="3" t="s">
        <v>161</v>
      </c>
      <c r="AB37" s="44" t="s">
        <v>162</v>
      </c>
      <c r="AC37" s="44" t="s">
        <v>269</v>
      </c>
      <c r="AD37" s="44">
        <f ca="1" t="shared" si="4"/>
        <v>402</v>
      </c>
      <c r="AF37" s="41" t="e">
        <f>+水洗化人口等!#REF!</f>
        <v>#REF!</v>
      </c>
      <c r="AG37" s="10">
        <v>37</v>
      </c>
      <c r="AI37" s="41" t="s">
        <v>270</v>
      </c>
      <c r="AJ37" s="2" t="s">
        <v>16</v>
      </c>
    </row>
    <row r="38" spans="27:36" ht="13.5" hidden="1">
      <c r="AA38" s="3" t="s">
        <v>163</v>
      </c>
      <c r="AB38" s="44" t="s">
        <v>162</v>
      </c>
      <c r="AC38" s="44" t="s">
        <v>271</v>
      </c>
      <c r="AD38" s="44">
        <f ca="1" t="shared" si="4"/>
        <v>0</v>
      </c>
      <c r="AF38" s="41" t="e">
        <f>+水洗化人口等!#REF!</f>
        <v>#REF!</v>
      </c>
      <c r="AG38" s="10">
        <v>38</v>
      </c>
      <c r="AI38" s="41" t="s">
        <v>272</v>
      </c>
      <c r="AJ38" s="2" t="s">
        <v>15</v>
      </c>
    </row>
    <row r="39" spans="27:36" ht="13.5" hidden="1">
      <c r="AA39" s="3" t="s">
        <v>164</v>
      </c>
      <c r="AB39" s="44" t="s">
        <v>162</v>
      </c>
      <c r="AC39" s="44" t="s">
        <v>273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274</v>
      </c>
      <c r="AJ39" s="2" t="s">
        <v>14</v>
      </c>
    </row>
    <row r="40" spans="27:36" ht="13.5" hidden="1">
      <c r="AA40" s="3" t="s">
        <v>172</v>
      </c>
      <c r="AB40" s="44" t="s">
        <v>162</v>
      </c>
      <c r="AC40" s="44" t="s">
        <v>275</v>
      </c>
      <c r="AD40" s="44">
        <f ca="1" t="shared" si="4"/>
        <v>27238</v>
      </c>
      <c r="AF40" s="41" t="e">
        <f>+水洗化人口等!#REF!</f>
        <v>#REF!</v>
      </c>
      <c r="AG40" s="10">
        <v>40</v>
      </c>
      <c r="AI40" s="41" t="s">
        <v>276</v>
      </c>
      <c r="AJ40" s="2" t="s">
        <v>13</v>
      </c>
    </row>
    <row r="41" spans="27:36" ht="13.5" hidden="1">
      <c r="AA41" s="3" t="s">
        <v>173</v>
      </c>
      <c r="AB41" s="44" t="s">
        <v>162</v>
      </c>
      <c r="AC41" s="44" t="s">
        <v>277</v>
      </c>
      <c r="AD41" s="44">
        <f ca="1" t="shared" si="4"/>
        <v>294</v>
      </c>
      <c r="AF41" s="41" t="e">
        <f>+水洗化人口等!#REF!</f>
        <v>#REF!</v>
      </c>
      <c r="AG41" s="10">
        <v>41</v>
      </c>
      <c r="AI41" s="41" t="s">
        <v>278</v>
      </c>
      <c r="AJ41" s="2" t="s">
        <v>12</v>
      </c>
    </row>
    <row r="42" spans="27:36" ht="13.5" hidden="1">
      <c r="AA42" s="3" t="s">
        <v>174</v>
      </c>
      <c r="AB42" s="44" t="s">
        <v>162</v>
      </c>
      <c r="AC42" s="44" t="s">
        <v>279</v>
      </c>
      <c r="AD42" s="44">
        <f ca="1" t="shared" si="4"/>
        <v>733</v>
      </c>
      <c r="AF42" s="41" t="e">
        <f>+水洗化人口等!#REF!</f>
        <v>#REF!</v>
      </c>
      <c r="AG42" s="10">
        <v>42</v>
      </c>
      <c r="AI42" s="41" t="s">
        <v>280</v>
      </c>
      <c r="AJ42" s="2" t="s">
        <v>11</v>
      </c>
    </row>
    <row r="43" spans="27:36" ht="13.5" hidden="1">
      <c r="AA43" s="3" t="s">
        <v>175</v>
      </c>
      <c r="AB43" s="44" t="s">
        <v>162</v>
      </c>
      <c r="AC43" s="44" t="s">
        <v>281</v>
      </c>
      <c r="AD43" s="44">
        <f ca="1" t="shared" si="4"/>
        <v>0</v>
      </c>
      <c r="AF43" s="41" t="e">
        <f>+水洗化人口等!#REF!</f>
        <v>#REF!</v>
      </c>
      <c r="AG43" s="10">
        <v>43</v>
      </c>
      <c r="AI43" s="41" t="s">
        <v>282</v>
      </c>
      <c r="AJ43" s="2" t="s">
        <v>10</v>
      </c>
    </row>
    <row r="44" spans="27:36" ht="13.5" hidden="1">
      <c r="AA44" s="3" t="s">
        <v>176</v>
      </c>
      <c r="AB44" s="44" t="s">
        <v>162</v>
      </c>
      <c r="AC44" s="44" t="s">
        <v>283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284</v>
      </c>
      <c r="AJ44" s="2" t="s">
        <v>9</v>
      </c>
    </row>
    <row r="45" spans="27:36" ht="13.5" hidden="1">
      <c r="AA45" s="3" t="s">
        <v>177</v>
      </c>
      <c r="AB45" s="44" t="s">
        <v>162</v>
      </c>
      <c r="AC45" s="44" t="s">
        <v>285</v>
      </c>
      <c r="AD45" s="44">
        <f ca="1" t="shared" si="4"/>
        <v>0</v>
      </c>
      <c r="AF45" s="41" t="e">
        <f>+水洗化人口等!#REF!</f>
        <v>#REF!</v>
      </c>
      <c r="AG45" s="10">
        <v>45</v>
      </c>
      <c r="AI45" s="41" t="s">
        <v>286</v>
      </c>
      <c r="AJ45" s="2" t="s">
        <v>8</v>
      </c>
    </row>
    <row r="46" spans="27:36" ht="13.5" hidden="1">
      <c r="AA46" s="3" t="s">
        <v>178</v>
      </c>
      <c r="AB46" s="44" t="s">
        <v>162</v>
      </c>
      <c r="AC46" s="44" t="s">
        <v>287</v>
      </c>
      <c r="AD46" s="44">
        <f ca="1" t="shared" si="4"/>
        <v>132</v>
      </c>
      <c r="AF46" s="41" t="e">
        <f>+水洗化人口等!#REF!</f>
        <v>#REF!</v>
      </c>
      <c r="AG46" s="10">
        <v>46</v>
      </c>
      <c r="AI46" s="41" t="s">
        <v>288</v>
      </c>
      <c r="AJ46" s="2" t="s">
        <v>7</v>
      </c>
    </row>
    <row r="47" spans="27:36" ht="13.5" hidden="1">
      <c r="AA47" s="3" t="s">
        <v>179</v>
      </c>
      <c r="AB47" s="44" t="s">
        <v>162</v>
      </c>
      <c r="AC47" s="44" t="s">
        <v>289</v>
      </c>
      <c r="AD47" s="44">
        <f ca="1" t="shared" si="4"/>
        <v>64</v>
      </c>
      <c r="AF47" s="41" t="e">
        <f>+水洗化人口等!#REF!</f>
        <v>#REF!</v>
      </c>
      <c r="AG47" s="10">
        <v>47</v>
      </c>
      <c r="AI47" s="41" t="s">
        <v>290</v>
      </c>
      <c r="AJ47" s="2" t="s">
        <v>6</v>
      </c>
    </row>
    <row r="48" spans="27:36" ht="13.5" hidden="1">
      <c r="AA48" s="3" t="s">
        <v>180</v>
      </c>
      <c r="AB48" s="44" t="s">
        <v>162</v>
      </c>
      <c r="AC48" s="44" t="s">
        <v>291</v>
      </c>
      <c r="AD48" s="44">
        <f ca="1" t="shared" si="4"/>
        <v>163</v>
      </c>
      <c r="AF48" s="41" t="e">
        <f>+水洗化人口等!#REF!</f>
        <v>#REF!</v>
      </c>
      <c r="AG48" s="10">
        <v>48</v>
      </c>
      <c r="AI48" s="41" t="s">
        <v>292</v>
      </c>
      <c r="AJ48" s="2" t="s">
        <v>5</v>
      </c>
    </row>
    <row r="49" spans="27:36" ht="13.5" hidden="1">
      <c r="AA49" s="3" t="s">
        <v>172</v>
      </c>
      <c r="AB49" s="44" t="s">
        <v>162</v>
      </c>
      <c r="AC49" s="44" t="s">
        <v>293</v>
      </c>
      <c r="AD49" s="44">
        <f ca="1" t="shared" si="4"/>
        <v>170</v>
      </c>
      <c r="AF49" s="41" t="e">
        <f>+水洗化人口等!#REF!</f>
        <v>#REF!</v>
      </c>
      <c r="AG49" s="10">
        <v>49</v>
      </c>
      <c r="AI49" s="41" t="s">
        <v>294</v>
      </c>
      <c r="AJ49" s="2" t="s">
        <v>4</v>
      </c>
    </row>
    <row r="50" spans="27:36" ht="13.5" hidden="1">
      <c r="AA50" s="3" t="s">
        <v>173</v>
      </c>
      <c r="AB50" s="44" t="s">
        <v>162</v>
      </c>
      <c r="AC50" s="44" t="s">
        <v>295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296</v>
      </c>
      <c r="AJ50" s="2" t="s">
        <v>3</v>
      </c>
    </row>
    <row r="51" spans="27:36" ht="13.5" hidden="1">
      <c r="AA51" s="3" t="s">
        <v>174</v>
      </c>
      <c r="AB51" s="44" t="s">
        <v>162</v>
      </c>
      <c r="AC51" s="44" t="s">
        <v>297</v>
      </c>
      <c r="AD51" s="44">
        <f ca="1" t="shared" si="4"/>
        <v>47</v>
      </c>
      <c r="AF51" s="41" t="e">
        <f>+水洗化人口等!#REF!</f>
        <v>#REF!</v>
      </c>
      <c r="AG51" s="10">
        <v>51</v>
      </c>
      <c r="AI51" s="41" t="s">
        <v>298</v>
      </c>
      <c r="AJ51" s="2" t="s">
        <v>2</v>
      </c>
    </row>
    <row r="52" spans="27:36" ht="13.5" hidden="1">
      <c r="AA52" s="3" t="s">
        <v>175</v>
      </c>
      <c r="AB52" s="44" t="s">
        <v>162</v>
      </c>
      <c r="AC52" s="44" t="s">
        <v>299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300</v>
      </c>
      <c r="AJ52" s="2" t="s">
        <v>1</v>
      </c>
    </row>
    <row r="53" spans="27:35" ht="13.5" hidden="1">
      <c r="AA53" s="3" t="s">
        <v>176</v>
      </c>
      <c r="AB53" s="44" t="s">
        <v>162</v>
      </c>
      <c r="AC53" s="44" t="s">
        <v>301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2014-10-14T09:35:47Z</dcterms:modified>
  <cp:category/>
  <cp:version/>
  <cp:contentType/>
  <cp:contentStatus/>
</cp:coreProperties>
</file>