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05" windowWidth="10290" windowHeight="81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'し尿処理状況'!$A$7:$BC$22</definedName>
    <definedName name="_xlnm.Print_Area" localSheetId="0">'水洗化人口等'!$A$7:$Z$22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<sst xmlns="http://schemas.openxmlformats.org/spreadsheetml/2006/main" count="607" uniqueCount="296">
  <si>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</si>
  <si>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</si>
  <si>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</si>
  <si>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</si>
  <si>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</si>
  <si>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</si>
  <si>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</si>
  <si>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</si>
  <si>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</si>
  <si>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</si>
  <si>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</si>
  <si>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</si>
  <si>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</si>
  <si>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</si>
  <si>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</si>
  <si>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</si>
  <si>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</si>
  <si>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</si>
  <si>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</si>
  <si>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</si>
  <si>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</si>
  <si>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</si>
  <si>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</si>
  <si>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</si>
  <si>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</si>
  <si>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</si>
  <si>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</si>
  <si>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</si>
  <si>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</si>
  <si>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</si>
  <si>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</si>
  <si>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</si>
  <si>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</si>
  <si>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</si>
  <si>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</si>
  <si>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</si>
  <si>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</si>
  <si>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</si>
  <si>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</si>
  <si>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</si>
  <si>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</si>
  <si>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</si>
  <si>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</si>
  <si>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</si>
  <si>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</si>
  <si>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</si>
  <si>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</si>
  <si>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</si>
  <si>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</si>
  <si>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</si>
  <si>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</si>
  <si>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</si>
  <si>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</si>
  <si>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</si>
  <si>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</si>
  <si>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</si>
  <si>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</si>
  <si>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</si>
  <si>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</si>
  <si>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</si>
  <si>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</si>
  <si>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</si>
  <si>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</si>
  <si>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</si>
  <si>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</si>
  <si>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</si>
  <si>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</si>
  <si>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</si>
  <si>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</si>
  <si>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</si>
  <si>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</si>
  <si>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</si>
  <si>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</si>
  <si>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</si>
  <si>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</si>
  <si>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</si>
  <si>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</si>
  <si>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</si>
  <si>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</si>
  <si>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</si>
  <si>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</si>
  <si>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</si>
  <si>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</si>
  <si>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</si>
  <si>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</si>
  <si>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</si>
  <si>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</si>
  <si>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</si>
  <si>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</si>
  <si>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</si>
  <si>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</si>
  <si>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</si>
  <si>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</si>
  <si>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</si>
  <si>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</si>
  <si>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</si>
  <si>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</si>
  <si>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</si>
  <si>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</si>
  <si>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</si>
  <si>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</si>
  <si>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</si>
  <si>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</si>
  <si>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</si>
  <si>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</si>
  <si>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</si>
  <si>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</si>
  <si>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</si>
  <si>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</si>
  <si>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</si>
  <si>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</si>
  <si>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朝日町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</si>
  <si>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</si>
  <si>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</si>
  <si>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</si>
  <si>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</si>
  <si>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</si>
  <si>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</si>
  <si>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</si>
  <si>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</si>
  <si>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</si>
  <si>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</si>
  <si>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</si>
  <si>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</si>
  <si>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</si>
  <si>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</si>
  <si>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</si>
  <si>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</si>
  <si>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</si>
  <si>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</si>
  <si>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</si>
  <si>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</si>
  <si>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</si>
  <si>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</si>
  <si>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</si>
  <si>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</si>
  <si>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</si>
  <si>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</si>
  <si>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</si>
  <si>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</si>
  <si>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</si>
  <si>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</si>
  <si>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</si>
  <si>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01</t>
  </si>
  <si>
    <t>計画収集人口</t>
  </si>
  <si>
    <t>水洗化人口等</t>
  </si>
  <si>
    <t>G</t>
  </si>
  <si>
    <t>自家処理人口</t>
  </si>
  <si>
    <t>下水道人口</t>
  </si>
  <si>
    <t>ｺﾐﾌﾟﾗ人口</t>
  </si>
  <si>
    <t>浄化槽人口</t>
  </si>
  <si>
    <t>合併浄化槽</t>
  </si>
  <si>
    <t>外国人人口</t>
  </si>
  <si>
    <t>し尿処理施設</t>
  </si>
  <si>
    <t>し尿処理状況</t>
  </si>
  <si>
    <t>ごみ堆肥化施設</t>
  </si>
  <si>
    <t>メタン化施設</t>
  </si>
  <si>
    <t>下水道投入</t>
  </si>
  <si>
    <t>農地還元</t>
  </si>
  <si>
    <t>その他</t>
  </si>
  <si>
    <t>自家処理量</t>
  </si>
  <si>
    <t>直営</t>
  </si>
  <si>
    <t>委託</t>
  </si>
  <si>
    <t>許可</t>
  </si>
  <si>
    <t>し尿処理施設内の焼却</t>
  </si>
  <si>
    <t>し尿処理施設内の堆肥化･メタン発酵等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</si>
  <si>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</si>
  <si>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</si>
  <si>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</si>
  <si>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</si>
  <si>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</si>
  <si>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</si>
  <si>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</si>
  <si>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16343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</si>
  <si>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</si>
  <si>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</si>
  <si>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</si>
  <si>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</si>
  <si>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</si>
  <si>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</si>
  <si>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</si>
  <si>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</si>
  <si>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</si>
  <si>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</si>
  <si>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非水洗化</t>
  </si>
  <si>
    <t>計画処理量</t>
  </si>
  <si>
    <t>02</t>
  </si>
  <si>
    <t>H</t>
  </si>
  <si>
    <t>03</t>
  </si>
  <si>
    <t>小計</t>
  </si>
  <si>
    <t>K</t>
  </si>
  <si>
    <t>04</t>
  </si>
  <si>
    <t>水洗化</t>
  </si>
  <si>
    <t>─</t>
  </si>
  <si>
    <t>M</t>
  </si>
  <si>
    <t>05</t>
  </si>
  <si>
    <t>O</t>
  </si>
  <si>
    <t>06</t>
  </si>
  <si>
    <t>P</t>
  </si>
  <si>
    <t>07</t>
  </si>
  <si>
    <t>R</t>
  </si>
  <si>
    <t>08</t>
  </si>
  <si>
    <t>総計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</si>
  <si>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</si>
  <si>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</si>
  <si>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</si>
  <si>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</si>
  <si>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</si>
  <si>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</si>
  <si>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</si>
  <si>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</si>
  <si>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</si>
  <si>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</si>
  <si>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</si>
  <si>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</si>
  <si>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</si>
  <si>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</si>
  <si>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U</t>
  </si>
  <si>
    <t>14</t>
  </si>
  <si>
    <t>非水洗化率：</t>
  </si>
  <si>
    <t>AD</t>
  </si>
  <si>
    <t>15</t>
  </si>
  <si>
    <t>下水道水洗化率：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</si>
  <si>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</si>
  <si>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</si>
  <si>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</si>
  <si>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</si>
  <si>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</si>
  <si>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</si>
  <si>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</si>
  <si>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</si>
  <si>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</si>
  <si>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</si>
  <si>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</si>
  <si>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</si>
  <si>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</si>
  <si>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</si>
  <si>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</si>
  <si>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</si>
  <si>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</si>
  <si>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</si>
  <si>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</si>
  <si>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</si>
  <si>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</si>
  <si>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</si>
  <si>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</si>
  <si>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</si>
  <si>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</si>
  <si>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</si>
  <si>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</si>
  <si>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</si>
  <si>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</si>
  <si>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</si>
  <si>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</si>
  <si>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28</t>
  </si>
  <si>
    <t>AG</t>
  </si>
  <si>
    <t>29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</si>
  <si>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</si>
  <si>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</si>
  <si>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</si>
  <si>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</si>
  <si>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</si>
  <si>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</si>
  <si>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</si>
  <si>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</si>
  <si>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</si>
  <si>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</si>
  <si>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</si>
  <si>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</si>
  <si>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</si>
  <si>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</si>
  <si>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</si>
  <si>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</si>
  <si>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</si>
  <si>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</si>
  <si>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</si>
  <si>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</si>
  <si>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</si>
  <si>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</si>
  <si>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</si>
  <si>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</si>
  <si>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</si>
  <si>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</si>
  <si>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</si>
  <si>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</si>
  <si>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</si>
  <si>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</si>
  <si>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</si>
  <si>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</si>
  <si>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</si>
  <si>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</si>
  <si>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</si>
  <si>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</si>
  <si>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</si>
  <si>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</si>
  <si>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16000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</si>
</sst>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6" xfId="65" applyFont="1" applyFill="1" applyBorder="1" applyAlignment="1">
      <alignment horizontal="center" vertical="center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 shrinkToFit="1"/>
      <protection/>
    </xf>
    <xf numFmtId="0" fontId="7" fillId="0" borderId="41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2" t="s">
        <v>48</v>
      </c>
      <c r="B2" s="139" t="s">
        <v>49</v>
      </c>
      <c r="C2" s="139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6" t="s">
        <v>53</v>
      </c>
      <c r="T2" s="127"/>
      <c r="U2" s="127"/>
      <c r="V2" s="128"/>
      <c r="W2" s="126" t="s">
        <v>54</v>
      </c>
      <c r="X2" s="127"/>
      <c r="Y2" s="127"/>
      <c r="Z2" s="128"/>
    </row>
    <row r="3" spans="1:26" s="53" customFormat="1" ht="18.75" customHeight="1">
      <c r="A3" s="137"/>
      <c r="B3" s="137"/>
      <c r="C3" s="140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9"/>
      <c r="T3" s="130"/>
      <c r="U3" s="130"/>
      <c r="V3" s="131"/>
      <c r="W3" s="129"/>
      <c r="X3" s="130"/>
      <c r="Y3" s="130"/>
      <c r="Z3" s="131"/>
    </row>
    <row r="4" spans="1:26" s="53" customFormat="1" ht="26.25" customHeight="1">
      <c r="A4" s="137"/>
      <c r="B4" s="137"/>
      <c r="C4" s="140"/>
      <c r="D4" s="81"/>
      <c r="E4" s="134" t="s">
        <v>55</v>
      </c>
      <c r="F4" s="132" t="s">
        <v>58</v>
      </c>
      <c r="G4" s="132" t="s">
        <v>59</v>
      </c>
      <c r="H4" s="132" t="s">
        <v>60</v>
      </c>
      <c r="I4" s="134" t="s">
        <v>55</v>
      </c>
      <c r="J4" s="132" t="s">
        <v>61</v>
      </c>
      <c r="K4" s="132" t="s">
        <v>62</v>
      </c>
      <c r="L4" s="132" t="s">
        <v>63</v>
      </c>
      <c r="M4" s="132" t="s">
        <v>64</v>
      </c>
      <c r="N4" s="132" t="s">
        <v>65</v>
      </c>
      <c r="O4" s="136" t="s">
        <v>66</v>
      </c>
      <c r="P4" s="83"/>
      <c r="Q4" s="132" t="s">
        <v>67</v>
      </c>
      <c r="R4" s="84"/>
      <c r="S4" s="132" t="s">
        <v>68</v>
      </c>
      <c r="T4" s="132" t="s">
        <v>69</v>
      </c>
      <c r="U4" s="132" t="s">
        <v>70</v>
      </c>
      <c r="V4" s="132" t="s">
        <v>71</v>
      </c>
      <c r="W4" s="132" t="s">
        <v>68</v>
      </c>
      <c r="X4" s="132" t="s">
        <v>69</v>
      </c>
      <c r="Y4" s="132" t="s">
        <v>70</v>
      </c>
      <c r="Z4" s="132" t="s">
        <v>71</v>
      </c>
    </row>
    <row r="5" spans="1:26" s="53" customFormat="1" ht="23.25" customHeight="1">
      <c r="A5" s="137"/>
      <c r="B5" s="137"/>
      <c r="C5" s="140"/>
      <c r="D5" s="81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5" t="s">
        <v>72</v>
      </c>
      <c r="Q5" s="133"/>
      <c r="R5" s="86"/>
      <c r="S5" s="133"/>
      <c r="T5" s="133"/>
      <c r="U5" s="135"/>
      <c r="V5" s="135"/>
      <c r="W5" s="133"/>
      <c r="X5" s="133"/>
      <c r="Y5" s="135"/>
      <c r="Z5" s="135"/>
    </row>
    <row r="6" spans="1:26" s="87" customFormat="1" ht="18" customHeight="1">
      <c r="A6" s="138"/>
      <c r="B6" s="138"/>
      <c r="C6" s="141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112</v>
      </c>
      <c r="B7" s="93" t="s">
        <v>113</v>
      </c>
      <c r="C7" s="93" t="s">
        <v>55</v>
      </c>
      <c r="D7" s="94">
        <f>SUM(D8:D22)</f>
        <v>1098716</v>
      </c>
      <c r="E7" s="94">
        <f>SUM(E8:E22)</f>
        <v>50071</v>
      </c>
      <c r="F7" s="109">
        <f>IF(D7&gt;0,E7/D7*100,"-")</f>
        <v>4.557228619588684</v>
      </c>
      <c r="G7" s="94">
        <f>SUM(G8:G22)</f>
        <v>49989</v>
      </c>
      <c r="H7" s="94">
        <f>SUM(H8:H22)</f>
        <v>82</v>
      </c>
      <c r="I7" s="94">
        <f>SUM(I8:I22)</f>
        <v>1048645</v>
      </c>
      <c r="J7" s="109">
        <f>IF($D7&gt;0,I7/$D7*100,"-")</f>
        <v>95.44277138041132</v>
      </c>
      <c r="K7" s="94">
        <f>SUM(K8:K22)</f>
        <v>822415</v>
      </c>
      <c r="L7" s="109">
        <f>IF($D7&gt;0,K7/$D7*100,"-")</f>
        <v>74.85237313373064</v>
      </c>
      <c r="M7" s="94">
        <f>SUM(M8:M22)</f>
        <v>4553</v>
      </c>
      <c r="N7" s="109">
        <f>IF($D7&gt;0,M7/$D7*100,"-")</f>
        <v>0.41439280032328646</v>
      </c>
      <c r="O7" s="94">
        <f>SUM(O8:O22)</f>
        <v>221677</v>
      </c>
      <c r="P7" s="94">
        <f>SUM(P8:P22)</f>
        <v>113803</v>
      </c>
      <c r="Q7" s="109">
        <f>IF($D7&gt;0,O7/$D7*100,"-")</f>
        <v>20.176005446357383</v>
      </c>
      <c r="R7" s="94">
        <f>SUM(R8:R22)</f>
        <v>13432</v>
      </c>
      <c r="S7" s="109">
        <f aca="true" t="shared" si="0" ref="S7:Z7">COUNTIF(S8:S22,"○")</f>
        <v>15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7</v>
      </c>
      <c r="X7" s="109">
        <f t="shared" si="0"/>
        <v>0</v>
      </c>
      <c r="Y7" s="109">
        <f t="shared" si="0"/>
        <v>0</v>
      </c>
      <c r="Z7" s="109">
        <f t="shared" si="0"/>
        <v>8</v>
      </c>
    </row>
    <row r="8" spans="1:26" s="102" customFormat="1" ht="12" customHeight="1">
      <c r="A8" s="96" t="s">
        <v>112</v>
      </c>
      <c r="B8" s="97" t="s">
        <v>114</v>
      </c>
      <c r="C8" s="96" t="s">
        <v>115</v>
      </c>
      <c r="D8" s="98">
        <f aca="true" t="shared" si="1" ref="D8:D22">+SUM(E8,+I8)</f>
        <v>422069</v>
      </c>
      <c r="E8" s="98">
        <f aca="true" t="shared" si="2" ref="E8:E22">+SUM(G8,+H8)</f>
        <v>6715</v>
      </c>
      <c r="F8" s="99">
        <f aca="true" t="shared" si="3" ref="F8:F22">IF(D8&gt;0,E8/D8*100,"-")</f>
        <v>1.5909720922408424</v>
      </c>
      <c r="G8" s="98">
        <v>6715</v>
      </c>
      <c r="H8" s="98">
        <v>0</v>
      </c>
      <c r="I8" s="98">
        <f aca="true" t="shared" si="4" ref="I8:I22">+SUM(K8,+M8,+O8)</f>
        <v>415354</v>
      </c>
      <c r="J8" s="99">
        <f aca="true" t="shared" si="5" ref="J8:J22">IF($D8&gt;0,I8/$D8*100,"-")</f>
        <v>98.40902790775917</v>
      </c>
      <c r="K8" s="98">
        <v>355393</v>
      </c>
      <c r="L8" s="99">
        <f aca="true" t="shared" si="6" ref="L8:L22">IF($D8&gt;0,K8/$D8*100,"-")</f>
        <v>84.20258298998505</v>
      </c>
      <c r="M8" s="98">
        <v>3337</v>
      </c>
      <c r="N8" s="99">
        <f aca="true" t="shared" si="7" ref="N8:N22">IF($D8&gt;0,M8/$D8*100,"-")</f>
        <v>0.790629020373446</v>
      </c>
      <c r="O8" s="98">
        <v>56624</v>
      </c>
      <c r="P8" s="98">
        <v>28042</v>
      </c>
      <c r="Q8" s="99">
        <f aca="true" t="shared" si="8" ref="Q8:Q22">IF($D8&gt;0,O8/$D8*100,"-")</f>
        <v>13.415815897400662</v>
      </c>
      <c r="R8" s="98">
        <v>5246</v>
      </c>
      <c r="S8" s="100" t="s">
        <v>108</v>
      </c>
      <c r="T8" s="100"/>
      <c r="U8" s="100"/>
      <c r="V8" s="100"/>
      <c r="W8" s="101"/>
      <c r="X8" s="101"/>
      <c r="Y8" s="101"/>
      <c r="Z8" s="101" t="s">
        <v>108</v>
      </c>
    </row>
    <row r="9" spans="1:26" s="102" customFormat="1" ht="12" customHeight="1">
      <c r="A9" s="96" t="s">
        <v>112</v>
      </c>
      <c r="B9" s="107" t="s">
        <v>116</v>
      </c>
      <c r="C9" s="96" t="s">
        <v>117</v>
      </c>
      <c r="D9" s="98">
        <f t="shared" si="1"/>
        <v>178360</v>
      </c>
      <c r="E9" s="98">
        <f t="shared" si="2"/>
        <v>13341</v>
      </c>
      <c r="F9" s="99">
        <f t="shared" si="3"/>
        <v>7.479816102265081</v>
      </c>
      <c r="G9" s="98">
        <v>13341</v>
      </c>
      <c r="H9" s="98">
        <v>0</v>
      </c>
      <c r="I9" s="98">
        <f t="shared" si="4"/>
        <v>165019</v>
      </c>
      <c r="J9" s="99">
        <f t="shared" si="5"/>
        <v>92.52018389773492</v>
      </c>
      <c r="K9" s="98">
        <v>146059</v>
      </c>
      <c r="L9" s="99">
        <f t="shared" si="6"/>
        <v>81.8899977573447</v>
      </c>
      <c r="M9" s="98">
        <v>1216</v>
      </c>
      <c r="N9" s="99">
        <f t="shared" si="7"/>
        <v>0.6817672123794573</v>
      </c>
      <c r="O9" s="98">
        <v>17744</v>
      </c>
      <c r="P9" s="98">
        <v>9024</v>
      </c>
      <c r="Q9" s="99">
        <f t="shared" si="8"/>
        <v>9.948418928010765</v>
      </c>
      <c r="R9" s="98">
        <v>2658</v>
      </c>
      <c r="S9" s="100" t="s">
        <v>108</v>
      </c>
      <c r="T9" s="100"/>
      <c r="U9" s="100"/>
      <c r="V9" s="100"/>
      <c r="W9" s="100"/>
      <c r="X9" s="100"/>
      <c r="Y9" s="100"/>
      <c r="Z9" s="100" t="s">
        <v>108</v>
      </c>
    </row>
    <row r="10" spans="1:26" s="102" customFormat="1" ht="12" customHeight="1">
      <c r="A10" s="96" t="s">
        <v>112</v>
      </c>
      <c r="B10" s="107" t="s">
        <v>118</v>
      </c>
      <c r="C10" s="96" t="s">
        <v>119</v>
      </c>
      <c r="D10" s="98">
        <f t="shared" si="1"/>
        <v>44472</v>
      </c>
      <c r="E10" s="98">
        <f t="shared" si="2"/>
        <v>3055</v>
      </c>
      <c r="F10" s="99">
        <f t="shared" si="3"/>
        <v>6.869490915632308</v>
      </c>
      <c r="G10" s="98">
        <v>3055</v>
      </c>
      <c r="H10" s="98">
        <v>0</v>
      </c>
      <c r="I10" s="98">
        <f t="shared" si="4"/>
        <v>41417</v>
      </c>
      <c r="J10" s="99">
        <f t="shared" si="5"/>
        <v>93.1305090843677</v>
      </c>
      <c r="K10" s="98">
        <v>25954</v>
      </c>
      <c r="L10" s="99">
        <f t="shared" si="6"/>
        <v>58.3603166037057</v>
      </c>
      <c r="M10" s="98">
        <v>0</v>
      </c>
      <c r="N10" s="99">
        <f t="shared" si="7"/>
        <v>0</v>
      </c>
      <c r="O10" s="98">
        <v>15463</v>
      </c>
      <c r="P10" s="98">
        <v>10256</v>
      </c>
      <c r="Q10" s="99">
        <f t="shared" si="8"/>
        <v>34.77019248066199</v>
      </c>
      <c r="R10" s="98">
        <v>301</v>
      </c>
      <c r="S10" s="100" t="s">
        <v>108</v>
      </c>
      <c r="T10" s="100"/>
      <c r="U10" s="100"/>
      <c r="V10" s="100"/>
      <c r="W10" s="101"/>
      <c r="X10" s="101"/>
      <c r="Y10" s="101"/>
      <c r="Z10" s="101" t="s">
        <v>108</v>
      </c>
    </row>
    <row r="11" spans="1:26" s="102" customFormat="1" ht="12" customHeight="1">
      <c r="A11" s="96" t="s">
        <v>112</v>
      </c>
      <c r="B11" s="107" t="s">
        <v>120</v>
      </c>
      <c r="C11" s="96" t="s">
        <v>121</v>
      </c>
      <c r="D11" s="98">
        <f t="shared" si="1"/>
        <v>51548</v>
      </c>
      <c r="E11" s="98">
        <f t="shared" si="2"/>
        <v>5638</v>
      </c>
      <c r="F11" s="99">
        <f t="shared" si="3"/>
        <v>10.937378753782882</v>
      </c>
      <c r="G11" s="98">
        <v>5638</v>
      </c>
      <c r="H11" s="98">
        <v>0</v>
      </c>
      <c r="I11" s="98">
        <f t="shared" si="4"/>
        <v>45910</v>
      </c>
      <c r="J11" s="99">
        <f t="shared" si="5"/>
        <v>89.06262124621712</v>
      </c>
      <c r="K11" s="98">
        <v>36522</v>
      </c>
      <c r="L11" s="99">
        <f t="shared" si="6"/>
        <v>70.85046946535269</v>
      </c>
      <c r="M11" s="98">
        <v>0</v>
      </c>
      <c r="N11" s="99">
        <f t="shared" si="7"/>
        <v>0</v>
      </c>
      <c r="O11" s="98">
        <v>9388</v>
      </c>
      <c r="P11" s="98">
        <v>4276</v>
      </c>
      <c r="Q11" s="99">
        <f t="shared" si="8"/>
        <v>18.212151780864435</v>
      </c>
      <c r="R11" s="98">
        <v>469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20" t="s">
        <v>112</v>
      </c>
      <c r="B12" s="121" t="s">
        <v>122</v>
      </c>
      <c r="C12" s="120" t="s">
        <v>123</v>
      </c>
      <c r="D12" s="122">
        <f t="shared" si="1"/>
        <v>33897</v>
      </c>
      <c r="E12" s="122">
        <f t="shared" si="2"/>
        <v>3235</v>
      </c>
      <c r="F12" s="123">
        <f t="shared" si="3"/>
        <v>9.543617429271027</v>
      </c>
      <c r="G12" s="122">
        <v>3235</v>
      </c>
      <c r="H12" s="122">
        <v>0</v>
      </c>
      <c r="I12" s="122">
        <f t="shared" si="4"/>
        <v>30662</v>
      </c>
      <c r="J12" s="123">
        <f t="shared" si="5"/>
        <v>90.45638257072898</v>
      </c>
      <c r="K12" s="122">
        <v>17883</v>
      </c>
      <c r="L12" s="123">
        <f t="shared" si="6"/>
        <v>52.756881139923884</v>
      </c>
      <c r="M12" s="122">
        <v>0</v>
      </c>
      <c r="N12" s="123">
        <f t="shared" si="7"/>
        <v>0</v>
      </c>
      <c r="O12" s="122">
        <v>12779</v>
      </c>
      <c r="P12" s="122">
        <v>7286</v>
      </c>
      <c r="Q12" s="123">
        <f t="shared" si="8"/>
        <v>37.699501430805086</v>
      </c>
      <c r="R12" s="122">
        <v>219</v>
      </c>
      <c r="S12" s="105" t="s">
        <v>108</v>
      </c>
      <c r="T12" s="105"/>
      <c r="U12" s="105"/>
      <c r="V12" s="105"/>
      <c r="W12" s="105"/>
      <c r="X12" s="105"/>
      <c r="Y12" s="105"/>
      <c r="Z12" s="105" t="s">
        <v>108</v>
      </c>
    </row>
    <row r="13" spans="1:26" s="102" customFormat="1" ht="12" customHeight="1">
      <c r="A13" s="120" t="s">
        <v>112</v>
      </c>
      <c r="B13" s="121" t="s">
        <v>124</v>
      </c>
      <c r="C13" s="120" t="s">
        <v>125</v>
      </c>
      <c r="D13" s="122">
        <f t="shared" si="1"/>
        <v>42661</v>
      </c>
      <c r="E13" s="122">
        <f t="shared" si="2"/>
        <v>1212</v>
      </c>
      <c r="F13" s="123">
        <f t="shared" si="3"/>
        <v>2.8410023206207073</v>
      </c>
      <c r="G13" s="122">
        <v>1212</v>
      </c>
      <c r="H13" s="122">
        <v>0</v>
      </c>
      <c r="I13" s="122">
        <f t="shared" si="4"/>
        <v>41449</v>
      </c>
      <c r="J13" s="123">
        <f t="shared" si="5"/>
        <v>97.15899767937928</v>
      </c>
      <c r="K13" s="122">
        <v>23219</v>
      </c>
      <c r="L13" s="123">
        <f t="shared" si="6"/>
        <v>54.42675980403647</v>
      </c>
      <c r="M13" s="122">
        <v>0</v>
      </c>
      <c r="N13" s="123">
        <f t="shared" si="7"/>
        <v>0</v>
      </c>
      <c r="O13" s="122">
        <v>18230</v>
      </c>
      <c r="P13" s="122">
        <v>2998</v>
      </c>
      <c r="Q13" s="123">
        <f t="shared" si="8"/>
        <v>42.73223787534282</v>
      </c>
      <c r="R13" s="122">
        <v>281</v>
      </c>
      <c r="S13" s="105" t="s">
        <v>108</v>
      </c>
      <c r="T13" s="105"/>
      <c r="U13" s="105"/>
      <c r="V13" s="105"/>
      <c r="W13" s="105"/>
      <c r="X13" s="105"/>
      <c r="Y13" s="105"/>
      <c r="Z13" s="105" t="s">
        <v>108</v>
      </c>
    </row>
    <row r="14" spans="1:26" s="102" customFormat="1" ht="12" customHeight="1">
      <c r="A14" s="120" t="s">
        <v>112</v>
      </c>
      <c r="B14" s="121" t="s">
        <v>126</v>
      </c>
      <c r="C14" s="120" t="s">
        <v>127</v>
      </c>
      <c r="D14" s="122">
        <f t="shared" si="1"/>
        <v>49841</v>
      </c>
      <c r="E14" s="122">
        <f t="shared" si="2"/>
        <v>2638</v>
      </c>
      <c r="F14" s="123">
        <f t="shared" si="3"/>
        <v>5.292831203226259</v>
      </c>
      <c r="G14" s="122">
        <v>2638</v>
      </c>
      <c r="H14" s="122">
        <v>0</v>
      </c>
      <c r="I14" s="122">
        <f t="shared" si="4"/>
        <v>47203</v>
      </c>
      <c r="J14" s="123">
        <f t="shared" si="5"/>
        <v>94.70716879677374</v>
      </c>
      <c r="K14" s="122">
        <v>29990</v>
      </c>
      <c r="L14" s="123">
        <f t="shared" si="6"/>
        <v>60.171344876707934</v>
      </c>
      <c r="M14" s="122">
        <v>0</v>
      </c>
      <c r="N14" s="123">
        <f t="shared" si="7"/>
        <v>0</v>
      </c>
      <c r="O14" s="122">
        <v>17213</v>
      </c>
      <c r="P14" s="122">
        <v>12230</v>
      </c>
      <c r="Q14" s="123">
        <f t="shared" si="8"/>
        <v>34.53582392006581</v>
      </c>
      <c r="R14" s="122">
        <v>525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0" t="s">
        <v>112</v>
      </c>
      <c r="B15" s="121" t="s">
        <v>128</v>
      </c>
      <c r="C15" s="120" t="s">
        <v>129</v>
      </c>
      <c r="D15" s="122">
        <f t="shared" si="1"/>
        <v>31987</v>
      </c>
      <c r="E15" s="122">
        <f t="shared" si="2"/>
        <v>2325</v>
      </c>
      <c r="F15" s="123">
        <f t="shared" si="3"/>
        <v>7.268577859755526</v>
      </c>
      <c r="G15" s="122">
        <v>2325</v>
      </c>
      <c r="H15" s="122">
        <v>0</v>
      </c>
      <c r="I15" s="122">
        <f t="shared" si="4"/>
        <v>29662</v>
      </c>
      <c r="J15" s="123">
        <f t="shared" si="5"/>
        <v>92.73142214024448</v>
      </c>
      <c r="K15" s="122">
        <v>15248</v>
      </c>
      <c r="L15" s="123">
        <f t="shared" si="6"/>
        <v>47.66936567980743</v>
      </c>
      <c r="M15" s="122">
        <v>0</v>
      </c>
      <c r="N15" s="123">
        <f t="shared" si="7"/>
        <v>0</v>
      </c>
      <c r="O15" s="122">
        <v>14414</v>
      </c>
      <c r="P15" s="122">
        <v>5741</v>
      </c>
      <c r="Q15" s="123">
        <f t="shared" si="8"/>
        <v>45.06205646043705</v>
      </c>
      <c r="R15" s="122">
        <v>318</v>
      </c>
      <c r="S15" s="105" t="s">
        <v>108</v>
      </c>
      <c r="T15" s="105"/>
      <c r="U15" s="105"/>
      <c r="V15" s="105"/>
      <c r="W15" s="105"/>
      <c r="X15" s="105"/>
      <c r="Y15" s="105"/>
      <c r="Z15" s="105" t="s">
        <v>108</v>
      </c>
    </row>
    <row r="16" spans="1:26" s="102" customFormat="1" ht="12" customHeight="1">
      <c r="A16" s="120" t="s">
        <v>112</v>
      </c>
      <c r="B16" s="121" t="s">
        <v>130</v>
      </c>
      <c r="C16" s="120" t="s">
        <v>131</v>
      </c>
      <c r="D16" s="122">
        <f t="shared" si="1"/>
        <v>55265</v>
      </c>
      <c r="E16" s="122">
        <f t="shared" si="2"/>
        <v>2542</v>
      </c>
      <c r="F16" s="123">
        <f t="shared" si="3"/>
        <v>4.599656201936126</v>
      </c>
      <c r="G16" s="122">
        <v>2542</v>
      </c>
      <c r="H16" s="122">
        <v>0</v>
      </c>
      <c r="I16" s="122">
        <f t="shared" si="4"/>
        <v>52723</v>
      </c>
      <c r="J16" s="123">
        <f t="shared" si="5"/>
        <v>95.40034379806387</v>
      </c>
      <c r="K16" s="122">
        <v>41440</v>
      </c>
      <c r="L16" s="123">
        <f t="shared" si="6"/>
        <v>74.98416719442686</v>
      </c>
      <c r="M16" s="122">
        <v>0</v>
      </c>
      <c r="N16" s="123">
        <f t="shared" si="7"/>
        <v>0</v>
      </c>
      <c r="O16" s="122">
        <v>11283</v>
      </c>
      <c r="P16" s="122">
        <v>8105</v>
      </c>
      <c r="Q16" s="123">
        <f t="shared" si="8"/>
        <v>20.41617660363702</v>
      </c>
      <c r="R16" s="122">
        <v>728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112</v>
      </c>
      <c r="B17" s="121" t="s">
        <v>132</v>
      </c>
      <c r="C17" s="120" t="s">
        <v>133</v>
      </c>
      <c r="D17" s="122">
        <f t="shared" si="1"/>
        <v>95374</v>
      </c>
      <c r="E17" s="122">
        <f t="shared" si="2"/>
        <v>1970</v>
      </c>
      <c r="F17" s="123">
        <f t="shared" si="3"/>
        <v>2.0655524566443684</v>
      </c>
      <c r="G17" s="122">
        <v>1970</v>
      </c>
      <c r="H17" s="122">
        <v>0</v>
      </c>
      <c r="I17" s="122">
        <f t="shared" si="4"/>
        <v>93404</v>
      </c>
      <c r="J17" s="123">
        <f t="shared" si="5"/>
        <v>97.93444754335563</v>
      </c>
      <c r="K17" s="122">
        <v>74107</v>
      </c>
      <c r="L17" s="123">
        <f t="shared" si="6"/>
        <v>77.7014700023067</v>
      </c>
      <c r="M17" s="122">
        <v>0</v>
      </c>
      <c r="N17" s="123">
        <f t="shared" si="7"/>
        <v>0</v>
      </c>
      <c r="O17" s="122">
        <v>19297</v>
      </c>
      <c r="P17" s="122">
        <v>13015</v>
      </c>
      <c r="Q17" s="123">
        <f t="shared" si="8"/>
        <v>20.232977541048925</v>
      </c>
      <c r="R17" s="122">
        <v>1761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20" t="s">
        <v>112</v>
      </c>
      <c r="B18" s="121" t="s">
        <v>134</v>
      </c>
      <c r="C18" s="120" t="s">
        <v>135</v>
      </c>
      <c r="D18" s="122">
        <f t="shared" si="1"/>
        <v>3037</v>
      </c>
      <c r="E18" s="122">
        <f t="shared" si="2"/>
        <v>5</v>
      </c>
      <c r="F18" s="123">
        <f t="shared" si="3"/>
        <v>0.16463615409944024</v>
      </c>
      <c r="G18" s="122">
        <v>5</v>
      </c>
      <c r="H18" s="122">
        <v>0</v>
      </c>
      <c r="I18" s="122">
        <f t="shared" si="4"/>
        <v>3032</v>
      </c>
      <c r="J18" s="123">
        <f t="shared" si="5"/>
        <v>99.83536384590056</v>
      </c>
      <c r="K18" s="122">
        <v>3025</v>
      </c>
      <c r="L18" s="123">
        <f t="shared" si="6"/>
        <v>99.60487323016135</v>
      </c>
      <c r="M18" s="122">
        <v>0</v>
      </c>
      <c r="N18" s="123">
        <f t="shared" si="7"/>
        <v>0</v>
      </c>
      <c r="O18" s="122">
        <v>7</v>
      </c>
      <c r="P18" s="122">
        <v>7</v>
      </c>
      <c r="Q18" s="123">
        <f t="shared" si="8"/>
        <v>0.23049061573921634</v>
      </c>
      <c r="R18" s="122">
        <v>7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20" t="s">
        <v>112</v>
      </c>
      <c r="B19" s="121" t="s">
        <v>136</v>
      </c>
      <c r="C19" s="120" t="s">
        <v>137</v>
      </c>
      <c r="D19" s="122">
        <f t="shared" si="1"/>
        <v>22275</v>
      </c>
      <c r="E19" s="122">
        <f t="shared" si="2"/>
        <v>2636</v>
      </c>
      <c r="F19" s="123">
        <f t="shared" si="3"/>
        <v>11.833894500561168</v>
      </c>
      <c r="G19" s="122">
        <v>2636</v>
      </c>
      <c r="H19" s="122">
        <v>0</v>
      </c>
      <c r="I19" s="122">
        <f t="shared" si="4"/>
        <v>19639</v>
      </c>
      <c r="J19" s="123">
        <f t="shared" si="5"/>
        <v>88.16610549943883</v>
      </c>
      <c r="K19" s="122">
        <v>14059</v>
      </c>
      <c r="L19" s="123">
        <f t="shared" si="6"/>
        <v>63.11560044893378</v>
      </c>
      <c r="M19" s="122">
        <v>0</v>
      </c>
      <c r="N19" s="123">
        <f t="shared" si="7"/>
        <v>0</v>
      </c>
      <c r="O19" s="122">
        <v>5580</v>
      </c>
      <c r="P19" s="122">
        <v>3288</v>
      </c>
      <c r="Q19" s="123">
        <f t="shared" si="8"/>
        <v>25.050505050505052</v>
      </c>
      <c r="R19" s="122">
        <v>239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20" t="s">
        <v>112</v>
      </c>
      <c r="B20" s="121" t="s">
        <v>138</v>
      </c>
      <c r="C20" s="120" t="s">
        <v>139</v>
      </c>
      <c r="D20" s="122">
        <f t="shared" si="1"/>
        <v>27397</v>
      </c>
      <c r="E20" s="122">
        <f t="shared" si="2"/>
        <v>1523</v>
      </c>
      <c r="F20" s="123">
        <f t="shared" si="3"/>
        <v>5.5590028105267</v>
      </c>
      <c r="G20" s="122">
        <v>1523</v>
      </c>
      <c r="H20" s="122">
        <v>0</v>
      </c>
      <c r="I20" s="122">
        <f t="shared" si="4"/>
        <v>25874</v>
      </c>
      <c r="J20" s="123">
        <f t="shared" si="5"/>
        <v>94.4409971894733</v>
      </c>
      <c r="K20" s="122">
        <v>18494</v>
      </c>
      <c r="L20" s="123">
        <f t="shared" si="6"/>
        <v>67.50374128554222</v>
      </c>
      <c r="M20" s="122">
        <v>0</v>
      </c>
      <c r="N20" s="123">
        <f t="shared" si="7"/>
        <v>0</v>
      </c>
      <c r="O20" s="122">
        <v>7380</v>
      </c>
      <c r="P20" s="122">
        <v>861</v>
      </c>
      <c r="Q20" s="123">
        <f t="shared" si="8"/>
        <v>26.93725590393109</v>
      </c>
      <c r="R20" s="122">
        <v>179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112</v>
      </c>
      <c r="B21" s="121" t="s">
        <v>140</v>
      </c>
      <c r="C21" s="120" t="s">
        <v>141</v>
      </c>
      <c r="D21" s="122">
        <f t="shared" si="1"/>
        <v>26852</v>
      </c>
      <c r="E21" s="122">
        <f t="shared" si="2"/>
        <v>1485</v>
      </c>
      <c r="F21" s="123">
        <f t="shared" si="3"/>
        <v>5.5303143155072245</v>
      </c>
      <c r="G21" s="122">
        <v>1403</v>
      </c>
      <c r="H21" s="122">
        <v>82</v>
      </c>
      <c r="I21" s="122">
        <f t="shared" si="4"/>
        <v>25367</v>
      </c>
      <c r="J21" s="123">
        <f t="shared" si="5"/>
        <v>94.46968568449277</v>
      </c>
      <c r="K21" s="122">
        <v>15284</v>
      </c>
      <c r="L21" s="123">
        <f t="shared" si="6"/>
        <v>56.91941009980634</v>
      </c>
      <c r="M21" s="122">
        <v>0</v>
      </c>
      <c r="N21" s="123">
        <f t="shared" si="7"/>
        <v>0</v>
      </c>
      <c r="O21" s="122">
        <v>10083</v>
      </c>
      <c r="P21" s="122">
        <v>6698</v>
      </c>
      <c r="Q21" s="123">
        <f t="shared" si="8"/>
        <v>37.550275584686425</v>
      </c>
      <c r="R21" s="122">
        <v>389</v>
      </c>
      <c r="S21" s="105" t="s">
        <v>108</v>
      </c>
      <c r="T21" s="105"/>
      <c r="U21" s="105"/>
      <c r="V21" s="105"/>
      <c r="W21" s="105"/>
      <c r="X21" s="105"/>
      <c r="Y21" s="105"/>
      <c r="Z21" s="105" t="s">
        <v>108</v>
      </c>
    </row>
    <row r="22" spans="1:26" s="102" customFormat="1" ht="12" customHeight="1">
      <c r="A22" s="120" t="s">
        <v>112</v>
      </c>
      <c r="B22" s="121" t="s">
        <v>173</v>
      </c>
      <c r="C22" s="120" t="s">
        <v>111</v>
      </c>
      <c r="D22" s="122">
        <f t="shared" si="1"/>
        <v>13681</v>
      </c>
      <c r="E22" s="122">
        <f t="shared" si="2"/>
        <v>1751</v>
      </c>
      <c r="F22" s="123">
        <f t="shared" si="3"/>
        <v>12.798772019589212</v>
      </c>
      <c r="G22" s="122">
        <v>1751</v>
      </c>
      <c r="H22" s="122">
        <v>0</v>
      </c>
      <c r="I22" s="122">
        <f t="shared" si="4"/>
        <v>11930</v>
      </c>
      <c r="J22" s="123">
        <f t="shared" si="5"/>
        <v>87.20122798041079</v>
      </c>
      <c r="K22" s="122">
        <v>5738</v>
      </c>
      <c r="L22" s="123">
        <f t="shared" si="6"/>
        <v>41.941378554199254</v>
      </c>
      <c r="M22" s="122">
        <v>0</v>
      </c>
      <c r="N22" s="123">
        <f t="shared" si="7"/>
        <v>0</v>
      </c>
      <c r="O22" s="122">
        <v>6192</v>
      </c>
      <c r="P22" s="122">
        <v>1976</v>
      </c>
      <c r="Q22" s="123">
        <f t="shared" si="8"/>
        <v>45.25984942621154</v>
      </c>
      <c r="R22" s="122">
        <v>112</v>
      </c>
      <c r="S22" s="105" t="s">
        <v>108</v>
      </c>
      <c r="T22" s="105"/>
      <c r="U22" s="105"/>
      <c r="V22" s="105"/>
      <c r="W22" s="105"/>
      <c r="X22" s="105"/>
      <c r="Y22" s="105"/>
      <c r="Z22" s="105" t="s">
        <v>108</v>
      </c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6" t="s">
        <v>75</v>
      </c>
      <c r="B2" s="142" t="s">
        <v>76</v>
      </c>
      <c r="C2" s="142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80</v>
      </c>
      <c r="AG2" s="149"/>
      <c r="AH2" s="149"/>
      <c r="AI2" s="150"/>
      <c r="AJ2" s="148" t="s">
        <v>81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82</v>
      </c>
      <c r="AU2" s="142"/>
      <c r="AV2" s="142"/>
      <c r="AW2" s="142"/>
      <c r="AX2" s="142"/>
      <c r="AY2" s="142"/>
      <c r="AZ2" s="148" t="s">
        <v>83</v>
      </c>
      <c r="BA2" s="149"/>
      <c r="BB2" s="149"/>
      <c r="BC2" s="150"/>
    </row>
    <row r="3" spans="1:55" s="50" customFormat="1" ht="26.25" customHeight="1">
      <c r="A3" s="143"/>
      <c r="B3" s="143"/>
      <c r="C3" s="143"/>
      <c r="D3" s="66" t="s">
        <v>84</v>
      </c>
      <c r="E3" s="151" t="s">
        <v>85</v>
      </c>
      <c r="F3" s="149"/>
      <c r="G3" s="150"/>
      <c r="H3" s="154" t="s">
        <v>86</v>
      </c>
      <c r="I3" s="155"/>
      <c r="J3" s="156"/>
      <c r="K3" s="151" t="s">
        <v>87</v>
      </c>
      <c r="L3" s="155"/>
      <c r="M3" s="156"/>
      <c r="N3" s="66" t="s">
        <v>84</v>
      </c>
      <c r="O3" s="151" t="s">
        <v>88</v>
      </c>
      <c r="P3" s="152"/>
      <c r="Q3" s="152"/>
      <c r="R3" s="152"/>
      <c r="S3" s="152"/>
      <c r="T3" s="152"/>
      <c r="U3" s="153"/>
      <c r="V3" s="151" t="s">
        <v>89</v>
      </c>
      <c r="W3" s="152"/>
      <c r="X3" s="152"/>
      <c r="Y3" s="152"/>
      <c r="Z3" s="152"/>
      <c r="AA3" s="152"/>
      <c r="AB3" s="153"/>
      <c r="AC3" s="92" t="s">
        <v>90</v>
      </c>
      <c r="AD3" s="64"/>
      <c r="AE3" s="65"/>
      <c r="AF3" s="144" t="s">
        <v>84</v>
      </c>
      <c r="AG3" s="142" t="s">
        <v>91</v>
      </c>
      <c r="AH3" s="142" t="s">
        <v>92</v>
      </c>
      <c r="AI3" s="142" t="s">
        <v>93</v>
      </c>
      <c r="AJ3" s="143" t="s">
        <v>84</v>
      </c>
      <c r="AK3" s="142" t="s">
        <v>94</v>
      </c>
      <c r="AL3" s="142" t="s">
        <v>95</v>
      </c>
      <c r="AM3" s="142" t="s">
        <v>96</v>
      </c>
      <c r="AN3" s="142" t="s">
        <v>92</v>
      </c>
      <c r="AO3" s="142" t="s">
        <v>93</v>
      </c>
      <c r="AP3" s="142" t="s">
        <v>97</v>
      </c>
      <c r="AQ3" s="142" t="s">
        <v>98</v>
      </c>
      <c r="AR3" s="142" t="s">
        <v>99</v>
      </c>
      <c r="AS3" s="142" t="s">
        <v>100</v>
      </c>
      <c r="AT3" s="144" t="s">
        <v>84</v>
      </c>
      <c r="AU3" s="142" t="s">
        <v>94</v>
      </c>
      <c r="AV3" s="142" t="s">
        <v>95</v>
      </c>
      <c r="AW3" s="142" t="s">
        <v>96</v>
      </c>
      <c r="AX3" s="142" t="s">
        <v>92</v>
      </c>
      <c r="AY3" s="142" t="s">
        <v>93</v>
      </c>
      <c r="AZ3" s="144" t="s">
        <v>84</v>
      </c>
      <c r="BA3" s="142" t="s">
        <v>91</v>
      </c>
      <c r="BB3" s="142" t="s">
        <v>92</v>
      </c>
      <c r="BC3" s="142" t="s">
        <v>93</v>
      </c>
    </row>
    <row r="4" spans="1:55" s="50" customFormat="1" ht="26.25" customHeight="1">
      <c r="A4" s="143"/>
      <c r="B4" s="143"/>
      <c r="C4" s="143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4" customFormat="1" ht="23.25" customHeight="1">
      <c r="A5" s="143"/>
      <c r="B5" s="143"/>
      <c r="C5" s="14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3"/>
      <c r="AM5" s="55"/>
      <c r="AN5" s="55"/>
      <c r="AO5" s="55"/>
      <c r="AP5" s="55"/>
      <c r="AQ5" s="55"/>
      <c r="AR5" s="55"/>
      <c r="AS5" s="55"/>
      <c r="AT5" s="55"/>
      <c r="AU5" s="55"/>
      <c r="AV5" s="143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7"/>
      <c r="B6" s="147"/>
      <c r="C6" s="147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112</v>
      </c>
      <c r="B7" s="104" t="s">
        <v>113</v>
      </c>
      <c r="C7" s="103" t="s">
        <v>55</v>
      </c>
      <c r="D7" s="94">
        <f aca="true" t="shared" si="0" ref="D7:AI7">SUM(D8:D22)</f>
        <v>141441</v>
      </c>
      <c r="E7" s="94">
        <f t="shared" si="0"/>
        <v>0</v>
      </c>
      <c r="F7" s="94">
        <f t="shared" si="0"/>
        <v>0</v>
      </c>
      <c r="G7" s="94">
        <f t="shared" si="0"/>
        <v>0</v>
      </c>
      <c r="H7" s="94">
        <f t="shared" si="0"/>
        <v>32750</v>
      </c>
      <c r="I7" s="94">
        <f t="shared" si="0"/>
        <v>24020</v>
      </c>
      <c r="J7" s="94">
        <f t="shared" si="0"/>
        <v>8730</v>
      </c>
      <c r="K7" s="94">
        <f t="shared" si="0"/>
        <v>108691</v>
      </c>
      <c r="L7" s="94">
        <f t="shared" si="0"/>
        <v>15477</v>
      </c>
      <c r="M7" s="94">
        <f t="shared" si="0"/>
        <v>93214</v>
      </c>
      <c r="N7" s="94">
        <f t="shared" si="0"/>
        <v>141517</v>
      </c>
      <c r="O7" s="94">
        <f t="shared" si="0"/>
        <v>39497</v>
      </c>
      <c r="P7" s="94">
        <f t="shared" si="0"/>
        <v>34296</v>
      </c>
      <c r="Q7" s="94">
        <f t="shared" si="0"/>
        <v>0</v>
      </c>
      <c r="R7" s="94">
        <f t="shared" si="0"/>
        <v>0</v>
      </c>
      <c r="S7" s="94">
        <f t="shared" si="0"/>
        <v>5201</v>
      </c>
      <c r="T7" s="94">
        <f t="shared" si="0"/>
        <v>0</v>
      </c>
      <c r="U7" s="94">
        <f t="shared" si="0"/>
        <v>0</v>
      </c>
      <c r="V7" s="94">
        <f t="shared" si="0"/>
        <v>101944</v>
      </c>
      <c r="W7" s="94">
        <f t="shared" si="0"/>
        <v>73147</v>
      </c>
      <c r="X7" s="94">
        <f t="shared" si="0"/>
        <v>0</v>
      </c>
      <c r="Y7" s="94">
        <f t="shared" si="0"/>
        <v>0</v>
      </c>
      <c r="Z7" s="94">
        <f t="shared" si="0"/>
        <v>28797</v>
      </c>
      <c r="AA7" s="94">
        <f t="shared" si="0"/>
        <v>0</v>
      </c>
      <c r="AB7" s="94">
        <f t="shared" si="0"/>
        <v>0</v>
      </c>
      <c r="AC7" s="94">
        <f t="shared" si="0"/>
        <v>76</v>
      </c>
      <c r="AD7" s="94">
        <f t="shared" si="0"/>
        <v>76</v>
      </c>
      <c r="AE7" s="94">
        <f t="shared" si="0"/>
        <v>0</v>
      </c>
      <c r="AF7" s="94">
        <f t="shared" si="0"/>
        <v>466</v>
      </c>
      <c r="AG7" s="94">
        <f t="shared" si="0"/>
        <v>466</v>
      </c>
      <c r="AH7" s="94">
        <f t="shared" si="0"/>
        <v>0</v>
      </c>
      <c r="AI7" s="94">
        <f t="shared" si="0"/>
        <v>0</v>
      </c>
      <c r="AJ7" s="94">
        <f aca="true" t="shared" si="1" ref="AJ7:BC7">SUM(AJ8:AJ22)</f>
        <v>8231</v>
      </c>
      <c r="AK7" s="94">
        <f t="shared" si="1"/>
        <v>7358</v>
      </c>
      <c r="AL7" s="94">
        <f t="shared" si="1"/>
        <v>543</v>
      </c>
      <c r="AM7" s="94">
        <f t="shared" si="1"/>
        <v>33</v>
      </c>
      <c r="AN7" s="94">
        <f t="shared" si="1"/>
        <v>0</v>
      </c>
      <c r="AO7" s="94">
        <f t="shared" si="1"/>
        <v>0</v>
      </c>
      <c r="AP7" s="94">
        <f t="shared" si="1"/>
        <v>0</v>
      </c>
      <c r="AQ7" s="94">
        <f t="shared" si="1"/>
        <v>0</v>
      </c>
      <c r="AR7" s="94">
        <f t="shared" si="1"/>
        <v>0</v>
      </c>
      <c r="AS7" s="94">
        <f t="shared" si="1"/>
        <v>297</v>
      </c>
      <c r="AT7" s="94">
        <f t="shared" si="1"/>
        <v>136</v>
      </c>
      <c r="AU7" s="94">
        <f t="shared" si="1"/>
        <v>135</v>
      </c>
      <c r="AV7" s="94">
        <f t="shared" si="1"/>
        <v>1</v>
      </c>
      <c r="AW7" s="94">
        <f t="shared" si="1"/>
        <v>0</v>
      </c>
      <c r="AX7" s="94">
        <f t="shared" si="1"/>
        <v>0</v>
      </c>
      <c r="AY7" s="94">
        <f t="shared" si="1"/>
        <v>0</v>
      </c>
      <c r="AZ7" s="94">
        <f t="shared" si="1"/>
        <v>402</v>
      </c>
      <c r="BA7" s="94">
        <f t="shared" si="1"/>
        <v>402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112</v>
      </c>
      <c r="B8" s="106" t="s">
        <v>114</v>
      </c>
      <c r="C8" s="105" t="s">
        <v>115</v>
      </c>
      <c r="D8" s="98">
        <f aca="true" t="shared" si="2" ref="D8:D22">SUM(E8,+H8,+K8)</f>
        <v>36498</v>
      </c>
      <c r="E8" s="98">
        <f aca="true" t="shared" si="3" ref="E8:E22">SUM(F8:G8)</f>
        <v>0</v>
      </c>
      <c r="F8" s="98">
        <v>0</v>
      </c>
      <c r="G8" s="98">
        <v>0</v>
      </c>
      <c r="H8" s="98">
        <f aca="true" t="shared" si="4" ref="H8:H22">SUM(I8:J8)</f>
        <v>6612</v>
      </c>
      <c r="I8" s="98">
        <v>6612</v>
      </c>
      <c r="J8" s="98">
        <v>0</v>
      </c>
      <c r="K8" s="98">
        <f aca="true" t="shared" si="5" ref="K8:K22">SUM(L8:M8)</f>
        <v>29886</v>
      </c>
      <c r="L8" s="98">
        <v>3331</v>
      </c>
      <c r="M8" s="98">
        <v>26555</v>
      </c>
      <c r="N8" s="98">
        <f aca="true" t="shared" si="6" ref="N8:N22">SUM(O8,+V8,+AC8)</f>
        <v>36498</v>
      </c>
      <c r="O8" s="98">
        <f aca="true" t="shared" si="7" ref="O8:O22">SUM(P8:U8)</f>
        <v>9943</v>
      </c>
      <c r="P8" s="98">
        <v>9943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22">SUM(W8:AB8)</f>
        <v>26555</v>
      </c>
      <c r="W8" s="98">
        <v>26555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22">SUM(AD8:AE8)</f>
        <v>0</v>
      </c>
      <c r="AD8" s="98">
        <v>0</v>
      </c>
      <c r="AE8" s="98">
        <v>0</v>
      </c>
      <c r="AF8" s="98">
        <f aca="true" t="shared" si="10" ref="AF8:AF22">SUM(AG8:AI8)</f>
        <v>143</v>
      </c>
      <c r="AG8" s="98">
        <v>143</v>
      </c>
      <c r="AH8" s="98">
        <v>0</v>
      </c>
      <c r="AI8" s="98">
        <v>0</v>
      </c>
      <c r="AJ8" s="98">
        <f aca="true" t="shared" si="11" ref="AJ8:AJ22">SUM(AK8:AS8)</f>
        <v>888</v>
      </c>
      <c r="AK8" s="98">
        <v>781</v>
      </c>
      <c r="AL8" s="98">
        <v>37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70</v>
      </c>
      <c r="AT8" s="98">
        <f aca="true" t="shared" si="12" ref="AT8:AT22">SUM(AU8:AY8)</f>
        <v>73</v>
      </c>
      <c r="AU8" s="98">
        <v>73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22">SUM(BA8:BC8)</f>
        <v>6</v>
      </c>
      <c r="BA8" s="98">
        <v>6</v>
      </c>
      <c r="BB8" s="98">
        <v>0</v>
      </c>
      <c r="BC8" s="98">
        <v>0</v>
      </c>
    </row>
    <row r="9" spans="1:55" s="102" customFormat="1" ht="12" customHeight="1">
      <c r="A9" s="105" t="s">
        <v>112</v>
      </c>
      <c r="B9" s="108" t="s">
        <v>116</v>
      </c>
      <c r="C9" s="105" t="s">
        <v>117</v>
      </c>
      <c r="D9" s="98">
        <f t="shared" si="2"/>
        <v>16776</v>
      </c>
      <c r="E9" s="98">
        <f t="shared" si="3"/>
        <v>0</v>
      </c>
      <c r="F9" s="98">
        <v>0</v>
      </c>
      <c r="G9" s="98">
        <v>0</v>
      </c>
      <c r="H9" s="98">
        <f t="shared" si="4"/>
        <v>398</v>
      </c>
      <c r="I9" s="98">
        <v>398</v>
      </c>
      <c r="J9" s="98">
        <v>0</v>
      </c>
      <c r="K9" s="98">
        <f t="shared" si="5"/>
        <v>16378</v>
      </c>
      <c r="L9" s="98">
        <v>3565</v>
      </c>
      <c r="M9" s="98">
        <v>12813</v>
      </c>
      <c r="N9" s="98">
        <f t="shared" si="6"/>
        <v>16776</v>
      </c>
      <c r="O9" s="98">
        <f t="shared" si="7"/>
        <v>3963</v>
      </c>
      <c r="P9" s="98">
        <v>3963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12813</v>
      </c>
      <c r="W9" s="98">
        <v>1792</v>
      </c>
      <c r="X9" s="98">
        <v>0</v>
      </c>
      <c r="Y9" s="98">
        <v>0</v>
      </c>
      <c r="Z9" s="98">
        <v>11021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38</v>
      </c>
      <c r="AG9" s="98">
        <v>38</v>
      </c>
      <c r="AH9" s="98">
        <v>0</v>
      </c>
      <c r="AI9" s="98">
        <v>0</v>
      </c>
      <c r="AJ9" s="98">
        <f t="shared" si="11"/>
        <v>37</v>
      </c>
      <c r="AK9" s="98"/>
      <c r="AL9" s="98">
        <v>0</v>
      </c>
      <c r="AM9" s="98">
        <v>30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7</v>
      </c>
      <c r="AT9" s="98">
        <f t="shared" si="12"/>
        <v>1</v>
      </c>
      <c r="AU9" s="98">
        <v>1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12</v>
      </c>
      <c r="BA9" s="98">
        <v>12</v>
      </c>
      <c r="BB9" s="98">
        <v>0</v>
      </c>
      <c r="BC9" s="98">
        <v>0</v>
      </c>
    </row>
    <row r="10" spans="1:55" s="102" customFormat="1" ht="12" customHeight="1">
      <c r="A10" s="105" t="s">
        <v>112</v>
      </c>
      <c r="B10" s="108" t="s">
        <v>118</v>
      </c>
      <c r="C10" s="105" t="s">
        <v>119</v>
      </c>
      <c r="D10" s="98">
        <f t="shared" si="2"/>
        <v>9983</v>
      </c>
      <c r="E10" s="98">
        <f t="shared" si="3"/>
        <v>0</v>
      </c>
      <c r="F10" s="98">
        <v>0</v>
      </c>
      <c r="G10" s="98">
        <v>0</v>
      </c>
      <c r="H10" s="98">
        <f t="shared" si="4"/>
        <v>2369</v>
      </c>
      <c r="I10" s="98">
        <v>2369</v>
      </c>
      <c r="J10" s="98">
        <v>0</v>
      </c>
      <c r="K10" s="98">
        <f t="shared" si="5"/>
        <v>7614</v>
      </c>
      <c r="L10" s="98">
        <v>0</v>
      </c>
      <c r="M10" s="98">
        <v>7614</v>
      </c>
      <c r="N10" s="98">
        <f t="shared" si="6"/>
        <v>9983</v>
      </c>
      <c r="O10" s="98">
        <f t="shared" si="7"/>
        <v>2369</v>
      </c>
      <c r="P10" s="98">
        <v>0</v>
      </c>
      <c r="Q10" s="98">
        <v>0</v>
      </c>
      <c r="R10" s="98">
        <v>0</v>
      </c>
      <c r="S10" s="98">
        <v>2369</v>
      </c>
      <c r="T10" s="98">
        <v>0</v>
      </c>
      <c r="U10" s="98">
        <v>0</v>
      </c>
      <c r="V10" s="98">
        <f t="shared" si="8"/>
        <v>7614</v>
      </c>
      <c r="W10" s="98">
        <v>0</v>
      </c>
      <c r="X10" s="98">
        <v>0</v>
      </c>
      <c r="Y10" s="98">
        <v>0</v>
      </c>
      <c r="Z10" s="98">
        <v>7614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0</v>
      </c>
      <c r="AG10" s="98">
        <v>0</v>
      </c>
      <c r="AH10" s="98">
        <v>0</v>
      </c>
      <c r="AI10" s="98">
        <v>0</v>
      </c>
      <c r="AJ10" s="98">
        <f t="shared" si="11"/>
        <v>0</v>
      </c>
      <c r="AK10" s="98"/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112</v>
      </c>
      <c r="B11" s="108" t="s">
        <v>120</v>
      </c>
      <c r="C11" s="105" t="s">
        <v>121</v>
      </c>
      <c r="D11" s="98">
        <f t="shared" si="2"/>
        <v>10482</v>
      </c>
      <c r="E11" s="98">
        <f t="shared" si="3"/>
        <v>0</v>
      </c>
      <c r="F11" s="98">
        <v>0</v>
      </c>
      <c r="G11" s="98">
        <v>0</v>
      </c>
      <c r="H11" s="98">
        <f t="shared" si="4"/>
        <v>3781</v>
      </c>
      <c r="I11" s="98">
        <v>3781</v>
      </c>
      <c r="J11" s="98">
        <v>0</v>
      </c>
      <c r="K11" s="98">
        <f t="shared" si="5"/>
        <v>6701</v>
      </c>
      <c r="L11" s="98">
        <v>0</v>
      </c>
      <c r="M11" s="98">
        <v>6701</v>
      </c>
      <c r="N11" s="98">
        <f t="shared" si="6"/>
        <v>10482</v>
      </c>
      <c r="O11" s="98">
        <f t="shared" si="7"/>
        <v>3781</v>
      </c>
      <c r="P11" s="98">
        <v>3781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6701</v>
      </c>
      <c r="W11" s="98">
        <v>6701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18</v>
      </c>
      <c r="AG11" s="98">
        <v>18</v>
      </c>
      <c r="AH11" s="98">
        <v>0</v>
      </c>
      <c r="AI11" s="98">
        <v>0</v>
      </c>
      <c r="AJ11" s="98">
        <f t="shared" si="11"/>
        <v>0</v>
      </c>
      <c r="AK11" s="98"/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18</v>
      </c>
      <c r="AU11" s="98">
        <v>18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112</v>
      </c>
      <c r="B12" s="106" t="s">
        <v>122</v>
      </c>
      <c r="C12" s="105" t="s">
        <v>123</v>
      </c>
      <c r="D12" s="122">
        <f t="shared" si="2"/>
        <v>8063</v>
      </c>
      <c r="E12" s="122">
        <f t="shared" si="3"/>
        <v>0</v>
      </c>
      <c r="F12" s="122">
        <v>0</v>
      </c>
      <c r="G12" s="122">
        <v>0</v>
      </c>
      <c r="H12" s="122">
        <f t="shared" si="4"/>
        <v>1801</v>
      </c>
      <c r="I12" s="122">
        <v>1801</v>
      </c>
      <c r="J12" s="122">
        <v>0</v>
      </c>
      <c r="K12" s="122">
        <f t="shared" si="5"/>
        <v>6262</v>
      </c>
      <c r="L12" s="122">
        <v>0</v>
      </c>
      <c r="M12" s="122">
        <v>6262</v>
      </c>
      <c r="N12" s="122">
        <f t="shared" si="6"/>
        <v>8063</v>
      </c>
      <c r="O12" s="122">
        <f t="shared" si="7"/>
        <v>1801</v>
      </c>
      <c r="P12" s="122">
        <v>1801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6262</v>
      </c>
      <c r="W12" s="122">
        <v>6262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220</v>
      </c>
      <c r="AG12" s="122">
        <v>220</v>
      </c>
      <c r="AH12" s="122">
        <v>0</v>
      </c>
      <c r="AI12" s="122">
        <v>0</v>
      </c>
      <c r="AJ12" s="122">
        <f t="shared" si="11"/>
        <v>220</v>
      </c>
      <c r="AK12" s="122"/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220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112</v>
      </c>
      <c r="B13" s="106" t="s">
        <v>124</v>
      </c>
      <c r="C13" s="105" t="s">
        <v>125</v>
      </c>
      <c r="D13" s="122">
        <f t="shared" si="2"/>
        <v>8946</v>
      </c>
      <c r="E13" s="122">
        <f t="shared" si="3"/>
        <v>0</v>
      </c>
      <c r="F13" s="122"/>
      <c r="G13" s="122">
        <v>0</v>
      </c>
      <c r="H13" s="122">
        <f t="shared" si="4"/>
        <v>1226</v>
      </c>
      <c r="I13" s="122">
        <v>1226</v>
      </c>
      <c r="J13" s="122">
        <v>0</v>
      </c>
      <c r="K13" s="122">
        <f t="shared" si="5"/>
        <v>7720</v>
      </c>
      <c r="L13" s="122">
        <v>0</v>
      </c>
      <c r="M13" s="122">
        <v>7720</v>
      </c>
      <c r="N13" s="122">
        <f t="shared" si="6"/>
        <v>8946</v>
      </c>
      <c r="O13" s="122">
        <f t="shared" si="7"/>
        <v>1226</v>
      </c>
      <c r="P13" s="122">
        <v>0</v>
      </c>
      <c r="Q13" s="122">
        <v>0</v>
      </c>
      <c r="R13" s="122">
        <v>0</v>
      </c>
      <c r="S13" s="122">
        <v>1226</v>
      </c>
      <c r="T13" s="122">
        <v>0</v>
      </c>
      <c r="U13" s="122">
        <v>0</v>
      </c>
      <c r="V13" s="122">
        <f t="shared" si="8"/>
        <v>7720</v>
      </c>
      <c r="W13" s="122">
        <v>0</v>
      </c>
      <c r="X13" s="122">
        <v>0</v>
      </c>
      <c r="Y13" s="122">
        <v>0</v>
      </c>
      <c r="Z13" s="122">
        <v>7720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0</v>
      </c>
      <c r="AG13" s="122">
        <v>0</v>
      </c>
      <c r="AH13" s="122">
        <v>0</v>
      </c>
      <c r="AI13" s="122">
        <v>0</v>
      </c>
      <c r="AJ13" s="122">
        <f t="shared" si="11"/>
        <v>0</v>
      </c>
      <c r="AK13" s="122"/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112</v>
      </c>
      <c r="B14" s="106" t="s">
        <v>126</v>
      </c>
      <c r="C14" s="105" t="s">
        <v>127</v>
      </c>
      <c r="D14" s="122">
        <f t="shared" si="2"/>
        <v>9994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9994</v>
      </c>
      <c r="L14" s="122">
        <v>2193</v>
      </c>
      <c r="M14" s="122">
        <v>7801</v>
      </c>
      <c r="N14" s="122">
        <f t="shared" si="6"/>
        <v>9994</v>
      </c>
      <c r="O14" s="122">
        <f t="shared" si="7"/>
        <v>2193</v>
      </c>
      <c r="P14" s="122">
        <v>2193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7801</v>
      </c>
      <c r="W14" s="122">
        <v>7801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0</v>
      </c>
      <c r="AD14" s="122">
        <v>0</v>
      </c>
      <c r="AE14" s="122">
        <v>0</v>
      </c>
      <c r="AF14" s="122">
        <f t="shared" si="10"/>
        <v>7</v>
      </c>
      <c r="AG14" s="122">
        <v>7</v>
      </c>
      <c r="AH14" s="122">
        <v>0</v>
      </c>
      <c r="AI14" s="122">
        <v>0</v>
      </c>
      <c r="AJ14" s="122">
        <f t="shared" si="11"/>
        <v>56</v>
      </c>
      <c r="AK14" s="122"/>
      <c r="AL14" s="122">
        <v>56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7</v>
      </c>
      <c r="AU14" s="122">
        <v>7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56</v>
      </c>
      <c r="BA14" s="122">
        <v>56</v>
      </c>
      <c r="BB14" s="122">
        <v>0</v>
      </c>
      <c r="BC14" s="122">
        <v>0</v>
      </c>
    </row>
    <row r="15" spans="1:55" s="102" customFormat="1" ht="12" customHeight="1">
      <c r="A15" s="105" t="s">
        <v>112</v>
      </c>
      <c r="B15" s="106" t="s">
        <v>128</v>
      </c>
      <c r="C15" s="105" t="s">
        <v>129</v>
      </c>
      <c r="D15" s="122">
        <f t="shared" si="2"/>
        <v>6508</v>
      </c>
      <c r="E15" s="122">
        <f t="shared" si="3"/>
        <v>0</v>
      </c>
      <c r="F15" s="122">
        <v>0</v>
      </c>
      <c r="G15" s="122">
        <v>0</v>
      </c>
      <c r="H15" s="122">
        <f t="shared" si="4"/>
        <v>2299</v>
      </c>
      <c r="I15" s="122">
        <v>2299</v>
      </c>
      <c r="J15" s="122">
        <v>0</v>
      </c>
      <c r="K15" s="122">
        <f t="shared" si="5"/>
        <v>4209</v>
      </c>
      <c r="L15" s="122">
        <v>0</v>
      </c>
      <c r="M15" s="122">
        <v>4209</v>
      </c>
      <c r="N15" s="122">
        <f t="shared" si="6"/>
        <v>6508</v>
      </c>
      <c r="O15" s="122">
        <f t="shared" si="7"/>
        <v>2299</v>
      </c>
      <c r="P15" s="122">
        <v>2299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4209</v>
      </c>
      <c r="W15" s="122">
        <v>4209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4</v>
      </c>
      <c r="AG15" s="122">
        <v>4</v>
      </c>
      <c r="AH15" s="122">
        <v>0</v>
      </c>
      <c r="AI15" s="122">
        <v>0</v>
      </c>
      <c r="AJ15" s="122">
        <f t="shared" si="11"/>
        <v>6508</v>
      </c>
      <c r="AK15" s="122">
        <v>6508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4</v>
      </c>
      <c r="AU15" s="122">
        <v>4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37</v>
      </c>
      <c r="BA15" s="122">
        <v>37</v>
      </c>
      <c r="BB15" s="122">
        <v>0</v>
      </c>
      <c r="BC15" s="122">
        <v>0</v>
      </c>
    </row>
    <row r="16" spans="1:55" s="102" customFormat="1" ht="12" customHeight="1">
      <c r="A16" s="105" t="s">
        <v>112</v>
      </c>
      <c r="B16" s="106" t="s">
        <v>130</v>
      </c>
      <c r="C16" s="105" t="s">
        <v>131</v>
      </c>
      <c r="D16" s="122">
        <f t="shared" si="2"/>
        <v>3847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3847</v>
      </c>
      <c r="L16" s="122">
        <v>1813</v>
      </c>
      <c r="M16" s="122">
        <v>2034</v>
      </c>
      <c r="N16" s="122">
        <f t="shared" si="6"/>
        <v>3847</v>
      </c>
      <c r="O16" s="122">
        <f t="shared" si="7"/>
        <v>1813</v>
      </c>
      <c r="P16" s="122">
        <v>1813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2034</v>
      </c>
      <c r="W16" s="122">
        <v>2034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3</v>
      </c>
      <c r="AG16" s="122">
        <v>3</v>
      </c>
      <c r="AH16" s="122">
        <v>0</v>
      </c>
      <c r="AI16" s="122">
        <v>0</v>
      </c>
      <c r="AJ16" s="122">
        <f t="shared" si="11"/>
        <v>22</v>
      </c>
      <c r="AK16" s="122"/>
      <c r="AL16" s="122">
        <v>22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f t="shared" si="12"/>
        <v>3</v>
      </c>
      <c r="AU16" s="122">
        <v>3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22</v>
      </c>
      <c r="BA16" s="122">
        <v>22</v>
      </c>
      <c r="BB16" s="122">
        <v>0</v>
      </c>
      <c r="BC16" s="122">
        <v>0</v>
      </c>
    </row>
    <row r="17" spans="1:55" s="102" customFormat="1" ht="12" customHeight="1">
      <c r="A17" s="105" t="s">
        <v>112</v>
      </c>
      <c r="B17" s="106" t="s">
        <v>132</v>
      </c>
      <c r="C17" s="105" t="s">
        <v>133</v>
      </c>
      <c r="D17" s="122">
        <f t="shared" si="2"/>
        <v>11178</v>
      </c>
      <c r="E17" s="122">
        <f t="shared" si="3"/>
        <v>0</v>
      </c>
      <c r="F17" s="122">
        <v>0</v>
      </c>
      <c r="G17" s="122">
        <v>0</v>
      </c>
      <c r="H17" s="122">
        <f t="shared" si="4"/>
        <v>11178</v>
      </c>
      <c r="I17" s="122">
        <v>2448</v>
      </c>
      <c r="J17" s="122">
        <v>8730</v>
      </c>
      <c r="K17" s="122">
        <f t="shared" si="5"/>
        <v>0</v>
      </c>
      <c r="L17" s="122">
        <v>0</v>
      </c>
      <c r="M17" s="122">
        <v>0</v>
      </c>
      <c r="N17" s="122">
        <f t="shared" si="6"/>
        <v>11178</v>
      </c>
      <c r="O17" s="122">
        <f t="shared" si="7"/>
        <v>2448</v>
      </c>
      <c r="P17" s="122">
        <v>2448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8730</v>
      </c>
      <c r="W17" s="122">
        <v>8730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27</v>
      </c>
      <c r="AG17" s="122">
        <v>27</v>
      </c>
      <c r="AH17" s="122">
        <v>0</v>
      </c>
      <c r="AI17" s="122">
        <v>0</v>
      </c>
      <c r="AJ17" s="122">
        <f t="shared" si="11"/>
        <v>0</v>
      </c>
      <c r="AK17" s="122"/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f t="shared" si="12"/>
        <v>27</v>
      </c>
      <c r="AU17" s="122">
        <v>27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2" customFormat="1" ht="12" customHeight="1">
      <c r="A18" s="105" t="s">
        <v>112</v>
      </c>
      <c r="B18" s="106" t="s">
        <v>134</v>
      </c>
      <c r="C18" s="105" t="s">
        <v>135</v>
      </c>
      <c r="D18" s="122">
        <f t="shared" si="2"/>
        <v>16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16</v>
      </c>
      <c r="L18" s="122">
        <v>2</v>
      </c>
      <c r="M18" s="122">
        <v>14</v>
      </c>
      <c r="N18" s="122">
        <f t="shared" si="6"/>
        <v>16</v>
      </c>
      <c r="O18" s="122">
        <f t="shared" si="7"/>
        <v>2</v>
      </c>
      <c r="P18" s="122">
        <v>2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14</v>
      </c>
      <c r="W18" s="122">
        <v>14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1</v>
      </c>
      <c r="AG18" s="122">
        <v>1</v>
      </c>
      <c r="AH18" s="122">
        <v>0</v>
      </c>
      <c r="AI18" s="122">
        <v>0</v>
      </c>
      <c r="AJ18" s="122">
        <f t="shared" si="11"/>
        <v>0</v>
      </c>
      <c r="AK18" s="122"/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1</v>
      </c>
      <c r="AU18" s="122">
        <v>1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1</v>
      </c>
      <c r="BA18" s="122">
        <v>1</v>
      </c>
      <c r="BB18" s="122">
        <v>0</v>
      </c>
      <c r="BC18" s="122">
        <v>0</v>
      </c>
    </row>
    <row r="19" spans="1:55" s="102" customFormat="1" ht="12" customHeight="1">
      <c r="A19" s="105" t="s">
        <v>112</v>
      </c>
      <c r="B19" s="106" t="s">
        <v>136</v>
      </c>
      <c r="C19" s="105" t="s">
        <v>137</v>
      </c>
      <c r="D19" s="122">
        <f t="shared" si="2"/>
        <v>5303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5303</v>
      </c>
      <c r="L19" s="122">
        <v>2670</v>
      </c>
      <c r="M19" s="122">
        <v>2633</v>
      </c>
      <c r="N19" s="122">
        <f t="shared" si="6"/>
        <v>5303</v>
      </c>
      <c r="O19" s="122">
        <f t="shared" si="7"/>
        <v>2670</v>
      </c>
      <c r="P19" s="122">
        <v>2670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2633</v>
      </c>
      <c r="W19" s="122">
        <v>2633</v>
      </c>
      <c r="X19" s="122"/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1</v>
      </c>
      <c r="AG19" s="122">
        <v>1</v>
      </c>
      <c r="AH19" s="122">
        <v>0</v>
      </c>
      <c r="AI19" s="122">
        <v>0</v>
      </c>
      <c r="AJ19" s="122">
        <f t="shared" si="11"/>
        <v>264</v>
      </c>
      <c r="AK19" s="122">
        <v>69</v>
      </c>
      <c r="AL19" s="122">
        <v>195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1</v>
      </c>
      <c r="AU19" s="122">
        <v>1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35</v>
      </c>
      <c r="BA19" s="122">
        <v>35</v>
      </c>
      <c r="BB19" s="122">
        <v>0</v>
      </c>
      <c r="BC19" s="122">
        <v>0</v>
      </c>
    </row>
    <row r="20" spans="1:55" s="102" customFormat="1" ht="12" customHeight="1">
      <c r="A20" s="105" t="s">
        <v>112</v>
      </c>
      <c r="B20" s="106" t="s">
        <v>138</v>
      </c>
      <c r="C20" s="105" t="s">
        <v>139</v>
      </c>
      <c r="D20" s="122">
        <f t="shared" si="2"/>
        <v>6339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6339</v>
      </c>
      <c r="L20" s="122">
        <v>1903</v>
      </c>
      <c r="M20" s="122">
        <v>4436</v>
      </c>
      <c r="N20" s="122">
        <f t="shared" si="6"/>
        <v>6339</v>
      </c>
      <c r="O20" s="122">
        <f t="shared" si="7"/>
        <v>1903</v>
      </c>
      <c r="P20" s="122">
        <v>1903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4436</v>
      </c>
      <c r="W20" s="122">
        <v>4436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1</v>
      </c>
      <c r="AG20" s="122">
        <v>1</v>
      </c>
      <c r="AH20" s="122">
        <v>0</v>
      </c>
      <c r="AI20" s="122">
        <v>0</v>
      </c>
      <c r="AJ20" s="122">
        <f t="shared" si="11"/>
        <v>233</v>
      </c>
      <c r="AK20" s="122">
        <v>0</v>
      </c>
      <c r="AL20" s="122">
        <v>233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1</v>
      </c>
      <c r="AU20" s="122">
        <v>0</v>
      </c>
      <c r="AV20" s="122">
        <v>1</v>
      </c>
      <c r="AW20" s="122">
        <v>0</v>
      </c>
      <c r="AX20" s="122">
        <v>0</v>
      </c>
      <c r="AY20" s="122">
        <v>0</v>
      </c>
      <c r="AZ20" s="122">
        <f t="shared" si="13"/>
        <v>233</v>
      </c>
      <c r="BA20" s="122">
        <v>233</v>
      </c>
      <c r="BB20" s="122">
        <v>0</v>
      </c>
      <c r="BC20" s="122">
        <v>0</v>
      </c>
    </row>
    <row r="21" spans="1:55" s="102" customFormat="1" ht="12" customHeight="1">
      <c r="A21" s="105" t="s">
        <v>112</v>
      </c>
      <c r="B21" s="106" t="s">
        <v>140</v>
      </c>
      <c r="C21" s="105" t="s">
        <v>141</v>
      </c>
      <c r="D21" s="122">
        <f t="shared" si="2"/>
        <v>3922</v>
      </c>
      <c r="E21" s="122">
        <f t="shared" si="3"/>
        <v>0</v>
      </c>
      <c r="F21" s="122">
        <v>0</v>
      </c>
      <c r="G21" s="122">
        <v>0</v>
      </c>
      <c r="H21" s="122">
        <f t="shared" si="4"/>
        <v>1480</v>
      </c>
      <c r="I21" s="122">
        <v>1480</v>
      </c>
      <c r="J21" s="122">
        <v>0</v>
      </c>
      <c r="K21" s="122">
        <f t="shared" si="5"/>
        <v>2442</v>
      </c>
      <c r="L21" s="122">
        <v>0</v>
      </c>
      <c r="M21" s="122">
        <v>2442</v>
      </c>
      <c r="N21" s="122">
        <f t="shared" si="6"/>
        <v>3998</v>
      </c>
      <c r="O21" s="122">
        <f t="shared" si="7"/>
        <v>1480</v>
      </c>
      <c r="P21" s="122">
        <v>1480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2442</v>
      </c>
      <c r="W21" s="122">
        <v>0</v>
      </c>
      <c r="X21" s="122">
        <v>0</v>
      </c>
      <c r="Y21" s="122">
        <v>0</v>
      </c>
      <c r="Z21" s="122">
        <v>2442</v>
      </c>
      <c r="AA21" s="122">
        <v>0</v>
      </c>
      <c r="AB21" s="122">
        <v>0</v>
      </c>
      <c r="AC21" s="122">
        <f t="shared" si="9"/>
        <v>76</v>
      </c>
      <c r="AD21" s="122">
        <v>76</v>
      </c>
      <c r="AE21" s="122">
        <v>0</v>
      </c>
      <c r="AF21" s="122">
        <f t="shared" si="10"/>
        <v>3</v>
      </c>
      <c r="AG21" s="122">
        <v>3</v>
      </c>
      <c r="AH21" s="122">
        <v>0</v>
      </c>
      <c r="AI21" s="122">
        <v>0</v>
      </c>
      <c r="AJ21" s="122">
        <f t="shared" si="11"/>
        <v>3</v>
      </c>
      <c r="AK21" s="122"/>
      <c r="AL21" s="122">
        <v>0</v>
      </c>
      <c r="AM21" s="122">
        <v>3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2" customFormat="1" ht="12" customHeight="1">
      <c r="A22" s="105" t="s">
        <v>112</v>
      </c>
      <c r="B22" s="106" t="s">
        <v>142</v>
      </c>
      <c r="C22" s="105" t="s">
        <v>111</v>
      </c>
      <c r="D22" s="122">
        <f t="shared" si="2"/>
        <v>3586</v>
      </c>
      <c r="E22" s="122">
        <f t="shared" si="3"/>
        <v>0</v>
      </c>
      <c r="F22" s="122">
        <v>0</v>
      </c>
      <c r="G22" s="122">
        <v>0</v>
      </c>
      <c r="H22" s="122">
        <f t="shared" si="4"/>
        <v>1606</v>
      </c>
      <c r="I22" s="122">
        <v>1606</v>
      </c>
      <c r="J22" s="122">
        <v>0</v>
      </c>
      <c r="K22" s="122">
        <f t="shared" si="5"/>
        <v>1980</v>
      </c>
      <c r="L22" s="122">
        <v>0</v>
      </c>
      <c r="M22" s="122">
        <v>1980</v>
      </c>
      <c r="N22" s="122">
        <f t="shared" si="6"/>
        <v>3586</v>
      </c>
      <c r="O22" s="122">
        <f t="shared" si="7"/>
        <v>1606</v>
      </c>
      <c r="P22" s="122">
        <v>0</v>
      </c>
      <c r="Q22" s="122">
        <v>0</v>
      </c>
      <c r="R22" s="122">
        <v>0</v>
      </c>
      <c r="S22" s="122">
        <v>1606</v>
      </c>
      <c r="T22" s="122">
        <v>0</v>
      </c>
      <c r="U22" s="122">
        <v>0</v>
      </c>
      <c r="V22" s="122">
        <f t="shared" si="8"/>
        <v>1980</v>
      </c>
      <c r="W22" s="122">
        <v>1980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0</v>
      </c>
      <c r="AG22" s="122">
        <v>0</v>
      </c>
      <c r="AH22" s="122">
        <v>0</v>
      </c>
      <c r="AI22" s="122">
        <v>0</v>
      </c>
      <c r="AJ22" s="122">
        <f t="shared" si="11"/>
        <v>0</v>
      </c>
      <c r="AK22" s="122"/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f t="shared" si="12"/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3" sqref="C3"/>
    </sheetView>
  </sheetViews>
  <sheetFormatPr defaultColWidth="0" defaultRowHeight="0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174</v>
      </c>
      <c r="C2" s="43" t="s">
        <v>295</v>
      </c>
      <c r="D2" s="110" t="s">
        <v>175</v>
      </c>
      <c r="E2" s="2"/>
      <c r="F2" s="2"/>
      <c r="G2" s="2"/>
      <c r="H2" s="2"/>
      <c r="I2" s="2"/>
      <c r="J2" s="2"/>
      <c r="K2" s="2"/>
      <c r="L2" s="2" t="str">
        <f>LEFT(C2,2)</f>
        <v>16</v>
      </c>
      <c r="M2" s="2" t="str">
        <f>IF(L2&lt;&gt;"",VLOOKUP(L2,$AI$6:$AJ$52,2,FALSE),"-")</f>
        <v>富山県</v>
      </c>
      <c r="AA2" s="1">
        <f>IF(VALUE(C2)=0,0,1)</f>
        <v>1</v>
      </c>
      <c r="AB2" s="10" t="str">
        <f>IF(AA2=0,"",VLOOKUP(C2,'水洗化人口等'!B7:C22,2,FALSE))</f>
        <v>合計</v>
      </c>
      <c r="AC2" s="10"/>
      <c r="AD2" s="45">
        <f>IF(AA2=0,1,IF(ISERROR(AB2),1,0))</f>
        <v>0</v>
      </c>
      <c r="AF2" s="10">
        <f>COUNTA('水洗化人口等'!B7:B22)+6</f>
        <v>22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1" t="s">
        <v>176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7" t="s">
        <v>177</v>
      </c>
      <c r="G6" s="158"/>
      <c r="H6" s="37" t="s">
        <v>178</v>
      </c>
      <c r="I6" s="37" t="s">
        <v>179</v>
      </c>
      <c r="J6" s="37" t="s">
        <v>180</v>
      </c>
      <c r="K6" s="4" t="s">
        <v>181</v>
      </c>
      <c r="L6" s="14" t="s">
        <v>182</v>
      </c>
      <c r="M6" s="38" t="s">
        <v>183</v>
      </c>
      <c r="AF6" s="10">
        <f>+'水洗化人口等'!B6</f>
        <v>0</v>
      </c>
      <c r="AG6" s="10">
        <v>6</v>
      </c>
      <c r="AI6" s="41" t="s">
        <v>143</v>
      </c>
      <c r="AJ6" s="2" t="s">
        <v>47</v>
      </c>
    </row>
    <row r="7" spans="2:36" ht="16.5" customHeight="1">
      <c r="B7" s="168" t="s">
        <v>184</v>
      </c>
      <c r="C7" s="5" t="s">
        <v>144</v>
      </c>
      <c r="D7" s="15">
        <f>AD7</f>
        <v>49989</v>
      </c>
      <c r="F7" s="161" t="s">
        <v>185</v>
      </c>
      <c r="G7" s="6" t="s">
        <v>153</v>
      </c>
      <c r="H7" s="16">
        <f aca="true" t="shared" si="0" ref="H7:H12">AD14</f>
        <v>34296</v>
      </c>
      <c r="I7" s="16">
        <f aca="true" t="shared" si="1" ref="I7:I12">AD24</f>
        <v>73147</v>
      </c>
      <c r="J7" s="16">
        <f aca="true" t="shared" si="2" ref="J7:J12">SUM(H7:I7)</f>
        <v>107443</v>
      </c>
      <c r="K7" s="17">
        <f aca="true" t="shared" si="3" ref="K7:K12">IF(J$13&gt;0,J7/J$13,0)</f>
        <v>0.7596312243267511</v>
      </c>
      <c r="L7" s="18">
        <f>AD34</f>
        <v>466</v>
      </c>
      <c r="M7" s="19">
        <f>AD37</f>
        <v>402</v>
      </c>
      <c r="AA7" s="3" t="s">
        <v>144</v>
      </c>
      <c r="AB7" s="44" t="s">
        <v>145</v>
      </c>
      <c r="AC7" s="44" t="s">
        <v>146</v>
      </c>
      <c r="AD7" s="10">
        <f aca="true" ca="1" t="shared" si="4" ref="AD7:AD53">IF(AD$2=0,INDIRECT(AB7&amp;"!"&amp;AC7&amp;$AG$2),0)</f>
        <v>49989</v>
      </c>
      <c r="AF7" s="41" t="str">
        <f>+'水洗化人口等'!B7</f>
        <v>16000</v>
      </c>
      <c r="AG7" s="10">
        <v>7</v>
      </c>
      <c r="AI7" s="41" t="s">
        <v>186</v>
      </c>
      <c r="AJ7" s="2" t="s">
        <v>46</v>
      </c>
    </row>
    <row r="8" spans="2:36" ht="16.5" customHeight="1">
      <c r="B8" s="169"/>
      <c r="C8" s="6" t="s">
        <v>147</v>
      </c>
      <c r="D8" s="20">
        <f>AD8</f>
        <v>82</v>
      </c>
      <c r="F8" s="162"/>
      <c r="G8" s="6" t="s">
        <v>155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147</v>
      </c>
      <c r="AB8" s="44" t="s">
        <v>145</v>
      </c>
      <c r="AC8" s="44" t="s">
        <v>187</v>
      </c>
      <c r="AD8" s="10">
        <f ca="1" t="shared" si="4"/>
        <v>82</v>
      </c>
      <c r="AF8" s="41" t="str">
        <f>+'水洗化人口等'!B8</f>
        <v>16201</v>
      </c>
      <c r="AG8" s="10">
        <v>8</v>
      </c>
      <c r="AI8" s="41" t="s">
        <v>188</v>
      </c>
      <c r="AJ8" s="2" t="s">
        <v>45</v>
      </c>
    </row>
    <row r="9" spans="2:36" ht="16.5" customHeight="1">
      <c r="B9" s="170"/>
      <c r="C9" s="7" t="s">
        <v>189</v>
      </c>
      <c r="D9" s="21">
        <f>SUM(D7:D8)</f>
        <v>50071</v>
      </c>
      <c r="F9" s="162"/>
      <c r="G9" s="6" t="s">
        <v>156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148</v>
      </c>
      <c r="AB9" s="44" t="s">
        <v>145</v>
      </c>
      <c r="AC9" s="44" t="s">
        <v>190</v>
      </c>
      <c r="AD9" s="10">
        <f ca="1" t="shared" si="4"/>
        <v>822415</v>
      </c>
      <c r="AF9" s="41" t="str">
        <f>+'水洗化人口等'!B9</f>
        <v>16202</v>
      </c>
      <c r="AG9" s="10">
        <v>9</v>
      </c>
      <c r="AI9" s="41" t="s">
        <v>191</v>
      </c>
      <c r="AJ9" s="2" t="s">
        <v>44</v>
      </c>
    </row>
    <row r="10" spans="2:36" ht="16.5" customHeight="1">
      <c r="B10" s="171" t="s">
        <v>192</v>
      </c>
      <c r="C10" s="112" t="s">
        <v>148</v>
      </c>
      <c r="D10" s="20">
        <f>AD9</f>
        <v>822415</v>
      </c>
      <c r="F10" s="162"/>
      <c r="G10" s="6" t="s">
        <v>157</v>
      </c>
      <c r="H10" s="16">
        <f t="shared" si="0"/>
        <v>5201</v>
      </c>
      <c r="I10" s="16">
        <f t="shared" si="1"/>
        <v>28797</v>
      </c>
      <c r="J10" s="16">
        <f t="shared" si="2"/>
        <v>33998</v>
      </c>
      <c r="K10" s="17">
        <f t="shared" si="3"/>
        <v>0.2403687756732489</v>
      </c>
      <c r="L10" s="22" t="s">
        <v>193</v>
      </c>
      <c r="M10" s="23" t="s">
        <v>193</v>
      </c>
      <c r="AA10" s="3" t="s">
        <v>149</v>
      </c>
      <c r="AB10" s="44" t="s">
        <v>145</v>
      </c>
      <c r="AC10" s="44" t="s">
        <v>194</v>
      </c>
      <c r="AD10" s="10">
        <f ca="1" t="shared" si="4"/>
        <v>4553</v>
      </c>
      <c r="AF10" s="41" t="str">
        <f>+'水洗化人口等'!B10</f>
        <v>16204</v>
      </c>
      <c r="AG10" s="10">
        <v>10</v>
      </c>
      <c r="AI10" s="41" t="s">
        <v>195</v>
      </c>
      <c r="AJ10" s="2" t="s">
        <v>43</v>
      </c>
    </row>
    <row r="11" spans="2:36" ht="16.5" customHeight="1">
      <c r="B11" s="172"/>
      <c r="C11" s="6" t="s">
        <v>149</v>
      </c>
      <c r="D11" s="20">
        <f>AD10</f>
        <v>4553</v>
      </c>
      <c r="F11" s="162"/>
      <c r="G11" s="6" t="s">
        <v>158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193</v>
      </c>
      <c r="M11" s="23" t="s">
        <v>193</v>
      </c>
      <c r="AA11" s="3" t="s">
        <v>150</v>
      </c>
      <c r="AB11" s="44" t="s">
        <v>145</v>
      </c>
      <c r="AC11" s="44" t="s">
        <v>196</v>
      </c>
      <c r="AD11" s="10">
        <f ca="1" t="shared" si="4"/>
        <v>221677</v>
      </c>
      <c r="AF11" s="41" t="str">
        <f>+'水洗化人口等'!B11</f>
        <v>16205</v>
      </c>
      <c r="AG11" s="10">
        <v>11</v>
      </c>
      <c r="AI11" s="41" t="s">
        <v>197</v>
      </c>
      <c r="AJ11" s="2" t="s">
        <v>42</v>
      </c>
    </row>
    <row r="12" spans="2:36" ht="16.5" customHeight="1">
      <c r="B12" s="172"/>
      <c r="C12" s="6" t="s">
        <v>150</v>
      </c>
      <c r="D12" s="20">
        <f>AD11</f>
        <v>221677</v>
      </c>
      <c r="F12" s="162"/>
      <c r="G12" s="6" t="s">
        <v>159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193</v>
      </c>
      <c r="M12" s="23" t="s">
        <v>193</v>
      </c>
      <c r="AA12" s="3" t="s">
        <v>151</v>
      </c>
      <c r="AB12" s="44" t="s">
        <v>145</v>
      </c>
      <c r="AC12" s="44" t="s">
        <v>198</v>
      </c>
      <c r="AD12" s="10">
        <f ca="1" t="shared" si="4"/>
        <v>113803</v>
      </c>
      <c r="AF12" s="41" t="str">
        <f>+'水洗化人口等'!B12</f>
        <v>16206</v>
      </c>
      <c r="AG12" s="10">
        <v>12</v>
      </c>
      <c r="AI12" s="41" t="s">
        <v>199</v>
      </c>
      <c r="AJ12" s="2" t="s">
        <v>41</v>
      </c>
    </row>
    <row r="13" spans="2:36" ht="16.5" customHeight="1">
      <c r="B13" s="173"/>
      <c r="C13" s="7" t="s">
        <v>189</v>
      </c>
      <c r="D13" s="21">
        <f>SUM(D10:D12)</f>
        <v>1048645</v>
      </c>
      <c r="F13" s="163"/>
      <c r="G13" s="6" t="s">
        <v>189</v>
      </c>
      <c r="H13" s="16">
        <f>SUM(H7:H12)</f>
        <v>39497</v>
      </c>
      <c r="I13" s="16">
        <f>SUM(I7:I12)</f>
        <v>101944</v>
      </c>
      <c r="J13" s="16">
        <f>SUM(J7:J12)</f>
        <v>141441</v>
      </c>
      <c r="K13" s="17">
        <v>1</v>
      </c>
      <c r="L13" s="22" t="s">
        <v>193</v>
      </c>
      <c r="M13" s="23" t="s">
        <v>193</v>
      </c>
      <c r="AA13" s="3" t="s">
        <v>152</v>
      </c>
      <c r="AB13" s="44" t="s">
        <v>145</v>
      </c>
      <c r="AC13" s="44" t="s">
        <v>200</v>
      </c>
      <c r="AD13" s="10">
        <f ca="1" t="shared" si="4"/>
        <v>13432</v>
      </c>
      <c r="AF13" s="41" t="str">
        <f>+'水洗化人口等'!B13</f>
        <v>16207</v>
      </c>
      <c r="AG13" s="10">
        <v>13</v>
      </c>
      <c r="AI13" s="41" t="s">
        <v>201</v>
      </c>
      <c r="AJ13" s="2" t="s">
        <v>40</v>
      </c>
    </row>
    <row r="14" spans="2:36" ht="16.5" customHeight="1" thickBot="1">
      <c r="B14" s="166" t="s">
        <v>202</v>
      </c>
      <c r="C14" s="167"/>
      <c r="D14" s="24">
        <f>SUM(D9,D13)</f>
        <v>1098716</v>
      </c>
      <c r="F14" s="164" t="s">
        <v>160</v>
      </c>
      <c r="G14" s="165"/>
      <c r="H14" s="16">
        <f>AD20</f>
        <v>76</v>
      </c>
      <c r="I14" s="16">
        <f>AD30</f>
        <v>0</v>
      </c>
      <c r="J14" s="16">
        <f>SUM(H14:I14)</f>
        <v>76</v>
      </c>
      <c r="K14" s="25" t="s">
        <v>193</v>
      </c>
      <c r="L14" s="22" t="s">
        <v>193</v>
      </c>
      <c r="M14" s="23" t="s">
        <v>193</v>
      </c>
      <c r="AA14" s="3" t="s">
        <v>153</v>
      </c>
      <c r="AB14" s="44" t="s">
        <v>154</v>
      </c>
      <c r="AC14" s="44" t="s">
        <v>198</v>
      </c>
      <c r="AD14" s="10">
        <f ca="1" t="shared" si="4"/>
        <v>34296</v>
      </c>
      <c r="AF14" s="41" t="str">
        <f>+'水洗化人口等'!B14</f>
        <v>16208</v>
      </c>
      <c r="AG14" s="10">
        <v>14</v>
      </c>
      <c r="AI14" s="41" t="s">
        <v>203</v>
      </c>
      <c r="AJ14" s="2" t="s">
        <v>39</v>
      </c>
    </row>
    <row r="15" spans="2:36" ht="16.5" customHeight="1" thickBot="1">
      <c r="B15" s="159" t="s">
        <v>204</v>
      </c>
      <c r="C15" s="160"/>
      <c r="D15" s="24">
        <f>AD13</f>
        <v>13432</v>
      </c>
      <c r="F15" s="166" t="s">
        <v>205</v>
      </c>
      <c r="G15" s="167"/>
      <c r="H15" s="26">
        <f>SUM(H13:H14)</f>
        <v>39573</v>
      </c>
      <c r="I15" s="26">
        <f>SUM(I13:I14)</f>
        <v>101944</v>
      </c>
      <c r="J15" s="26">
        <f>SUM(J13:J14)</f>
        <v>141517</v>
      </c>
      <c r="K15" s="27" t="s">
        <v>193</v>
      </c>
      <c r="L15" s="28">
        <f>SUM(L7:L9)</f>
        <v>466</v>
      </c>
      <c r="M15" s="29">
        <f>SUM(M7:M9)</f>
        <v>402</v>
      </c>
      <c r="AA15" s="3" t="s">
        <v>155</v>
      </c>
      <c r="AB15" s="44" t="s">
        <v>154</v>
      </c>
      <c r="AC15" s="44" t="s">
        <v>206</v>
      </c>
      <c r="AD15" s="10">
        <f ca="1" t="shared" si="4"/>
        <v>0</v>
      </c>
      <c r="AF15" s="41" t="str">
        <f>+'水洗化人口等'!B15</f>
        <v>16209</v>
      </c>
      <c r="AG15" s="10">
        <v>15</v>
      </c>
      <c r="AI15" s="41" t="s">
        <v>207</v>
      </c>
      <c r="AJ15" s="2" t="s">
        <v>38</v>
      </c>
    </row>
    <row r="16" spans="2:36" ht="16.5" customHeight="1" thickBot="1">
      <c r="B16" s="8" t="s">
        <v>208</v>
      </c>
      <c r="AA16" s="3" t="s">
        <v>156</v>
      </c>
      <c r="AB16" s="44" t="s">
        <v>154</v>
      </c>
      <c r="AC16" s="44" t="s">
        <v>200</v>
      </c>
      <c r="AD16" s="10">
        <f ca="1" t="shared" si="4"/>
        <v>0</v>
      </c>
      <c r="AF16" s="41" t="str">
        <f>+'水洗化人口等'!B16</f>
        <v>16210</v>
      </c>
      <c r="AG16" s="10">
        <v>16</v>
      </c>
      <c r="AI16" s="41" t="s">
        <v>209</v>
      </c>
      <c r="AJ16" s="2" t="s">
        <v>37</v>
      </c>
    </row>
    <row r="17" spans="3:36" ht="16.5" customHeight="1" thickBot="1">
      <c r="C17" s="30">
        <f>AD12</f>
        <v>113803</v>
      </c>
      <c r="D17" s="3" t="s">
        <v>210</v>
      </c>
      <c r="J17" s="13"/>
      <c r="AA17" s="3" t="s">
        <v>157</v>
      </c>
      <c r="AB17" s="44" t="s">
        <v>154</v>
      </c>
      <c r="AC17" s="44" t="s">
        <v>211</v>
      </c>
      <c r="AD17" s="10">
        <f ca="1" t="shared" si="4"/>
        <v>5201</v>
      </c>
      <c r="AF17" s="41" t="str">
        <f>+'水洗化人口等'!B17</f>
        <v>16211</v>
      </c>
      <c r="AG17" s="10">
        <v>17</v>
      </c>
      <c r="AI17" s="41" t="s">
        <v>212</v>
      </c>
      <c r="AJ17" s="2" t="s">
        <v>36</v>
      </c>
    </row>
    <row r="18" spans="6:36" ht="30" customHeight="1">
      <c r="F18" s="157" t="s">
        <v>213</v>
      </c>
      <c r="G18" s="158"/>
      <c r="H18" s="37" t="s">
        <v>178</v>
      </c>
      <c r="I18" s="37" t="s">
        <v>179</v>
      </c>
      <c r="J18" s="40" t="s">
        <v>180</v>
      </c>
      <c r="AA18" s="3" t="s">
        <v>158</v>
      </c>
      <c r="AB18" s="44" t="s">
        <v>154</v>
      </c>
      <c r="AC18" s="44" t="s">
        <v>214</v>
      </c>
      <c r="AD18" s="10">
        <f ca="1" t="shared" si="4"/>
        <v>0</v>
      </c>
      <c r="AF18" s="41" t="str">
        <f>+'水洗化人口等'!B18</f>
        <v>16321</v>
      </c>
      <c r="AG18" s="10">
        <v>18</v>
      </c>
      <c r="AI18" s="41" t="s">
        <v>215</v>
      </c>
      <c r="AJ18" s="2" t="s">
        <v>35</v>
      </c>
    </row>
    <row r="19" spans="3:36" ht="16.5" customHeight="1">
      <c r="C19" s="39" t="s">
        <v>216</v>
      </c>
      <c r="D19" s="9">
        <f>IF(D$14&gt;0,D13/D$14,0)</f>
        <v>0.9544277138041132</v>
      </c>
      <c r="F19" s="164" t="s">
        <v>161</v>
      </c>
      <c r="G19" s="165"/>
      <c r="H19" s="16">
        <f>AD21</f>
        <v>0</v>
      </c>
      <c r="I19" s="16">
        <f>AD31</f>
        <v>0</v>
      </c>
      <c r="J19" s="20">
        <f>SUM(H19:I19)</f>
        <v>0</v>
      </c>
      <c r="AA19" s="3" t="s">
        <v>159</v>
      </c>
      <c r="AB19" s="44" t="s">
        <v>154</v>
      </c>
      <c r="AC19" s="44" t="s">
        <v>217</v>
      </c>
      <c r="AD19" s="10">
        <f ca="1" t="shared" si="4"/>
        <v>0</v>
      </c>
      <c r="AF19" s="41" t="str">
        <f>+'水洗化人口等'!B19</f>
        <v>16322</v>
      </c>
      <c r="AG19" s="10">
        <v>19</v>
      </c>
      <c r="AI19" s="41" t="s">
        <v>218</v>
      </c>
      <c r="AJ19" s="2" t="s">
        <v>34</v>
      </c>
    </row>
    <row r="20" spans="3:36" ht="16.5" customHeight="1">
      <c r="C20" s="39" t="s">
        <v>219</v>
      </c>
      <c r="D20" s="9">
        <f>IF(D$14&gt;0,D9/D$14,0)</f>
        <v>0.04557228619588684</v>
      </c>
      <c r="F20" s="164" t="s">
        <v>162</v>
      </c>
      <c r="G20" s="165"/>
      <c r="H20" s="16">
        <f>AD22</f>
        <v>24020</v>
      </c>
      <c r="I20" s="16">
        <f>AD32</f>
        <v>8730</v>
      </c>
      <c r="J20" s="20">
        <f>SUM(H20:I20)</f>
        <v>32750</v>
      </c>
      <c r="AA20" s="3" t="s">
        <v>160</v>
      </c>
      <c r="AB20" s="44" t="s">
        <v>154</v>
      </c>
      <c r="AC20" s="44" t="s">
        <v>220</v>
      </c>
      <c r="AD20" s="10">
        <f ca="1" t="shared" si="4"/>
        <v>76</v>
      </c>
      <c r="AF20" s="41" t="str">
        <f>+'水洗化人口等'!B20</f>
        <v>16323</v>
      </c>
      <c r="AG20" s="10">
        <v>20</v>
      </c>
      <c r="AI20" s="41" t="s">
        <v>221</v>
      </c>
      <c r="AJ20" s="2" t="s">
        <v>33</v>
      </c>
    </row>
    <row r="21" spans="3:36" ht="16.5" customHeight="1">
      <c r="C21" s="113" t="s">
        <v>222</v>
      </c>
      <c r="D21" s="9">
        <f>IF(D$14&gt;0,D10/D$14,0)</f>
        <v>0.7485237313373064</v>
      </c>
      <c r="F21" s="164" t="s">
        <v>163</v>
      </c>
      <c r="G21" s="165"/>
      <c r="H21" s="16">
        <f>AD23</f>
        <v>15477</v>
      </c>
      <c r="I21" s="16">
        <f>AD33</f>
        <v>93214</v>
      </c>
      <c r="J21" s="20">
        <f>SUM(H21:I21)</f>
        <v>108691</v>
      </c>
      <c r="AA21" s="3" t="s">
        <v>161</v>
      </c>
      <c r="AB21" s="44" t="s">
        <v>154</v>
      </c>
      <c r="AC21" s="44" t="s">
        <v>223</v>
      </c>
      <c r="AD21" s="10">
        <f ca="1" t="shared" si="4"/>
        <v>0</v>
      </c>
      <c r="AF21" s="41" t="str">
        <f>+'水洗化人口等'!B21</f>
        <v>16342</v>
      </c>
      <c r="AG21" s="10">
        <v>21</v>
      </c>
      <c r="AI21" s="41" t="s">
        <v>224</v>
      </c>
      <c r="AJ21" s="2" t="s">
        <v>32</v>
      </c>
    </row>
    <row r="22" spans="3:36" ht="16.5" customHeight="1" thickBot="1">
      <c r="C22" s="39" t="s">
        <v>225</v>
      </c>
      <c r="D22" s="9">
        <f>IF(D$14&gt;0,D12/D$14,0)</f>
        <v>0.20176005446357384</v>
      </c>
      <c r="F22" s="166" t="s">
        <v>205</v>
      </c>
      <c r="G22" s="167"/>
      <c r="H22" s="26">
        <f>SUM(H19:H21)</f>
        <v>39497</v>
      </c>
      <c r="I22" s="26">
        <f>SUM(I19:I21)</f>
        <v>101944</v>
      </c>
      <c r="J22" s="31">
        <f>SUM(J19:J21)</f>
        <v>141441</v>
      </c>
      <c r="AA22" s="3" t="s">
        <v>162</v>
      </c>
      <c r="AB22" s="44" t="s">
        <v>154</v>
      </c>
      <c r="AC22" s="44" t="s">
        <v>226</v>
      </c>
      <c r="AD22" s="10">
        <f ca="1" t="shared" si="4"/>
        <v>24020</v>
      </c>
      <c r="AF22" s="41" t="str">
        <f>+'水洗化人口等'!B22</f>
        <v>16343</v>
      </c>
      <c r="AG22" s="10">
        <v>22</v>
      </c>
      <c r="AI22" s="41" t="s">
        <v>227</v>
      </c>
      <c r="AJ22" s="2" t="s">
        <v>31</v>
      </c>
    </row>
    <row r="23" spans="3:36" ht="16.5" customHeight="1">
      <c r="C23" s="39" t="s">
        <v>228</v>
      </c>
      <c r="D23" s="9">
        <f>IF(D$14&gt;0,C17/D$14,0)</f>
        <v>0.10357817670808471</v>
      </c>
      <c r="F23" s="8"/>
      <c r="J23" s="32"/>
      <c r="AA23" s="3" t="s">
        <v>163</v>
      </c>
      <c r="AB23" s="44" t="s">
        <v>154</v>
      </c>
      <c r="AC23" s="44" t="s">
        <v>229</v>
      </c>
      <c r="AD23" s="10">
        <f ca="1" t="shared" si="4"/>
        <v>15477</v>
      </c>
      <c r="AF23" s="41" t="e">
        <f>+水洗化人口等!#REF!</f>
        <v>#REF!</v>
      </c>
      <c r="AG23" s="10">
        <v>23</v>
      </c>
      <c r="AI23" s="41" t="s">
        <v>230</v>
      </c>
      <c r="AJ23" s="2" t="s">
        <v>30</v>
      </c>
    </row>
    <row r="24" spans="3:36" ht="16.5" customHeight="1" thickBot="1">
      <c r="C24" s="39" t="s">
        <v>231</v>
      </c>
      <c r="D24" s="9">
        <f>IF(D$9&gt;0,D7/D$9,0)</f>
        <v>0.9983623254977931</v>
      </c>
      <c r="J24" s="33" t="s">
        <v>232</v>
      </c>
      <c r="AA24" s="3" t="s">
        <v>153</v>
      </c>
      <c r="AB24" s="44" t="s">
        <v>154</v>
      </c>
      <c r="AC24" s="44" t="s">
        <v>233</v>
      </c>
      <c r="AD24" s="10">
        <f ca="1" t="shared" si="4"/>
        <v>73147</v>
      </c>
      <c r="AF24" s="41" t="e">
        <f>+水洗化人口等!#REF!</f>
        <v>#REF!</v>
      </c>
      <c r="AG24" s="10">
        <v>24</v>
      </c>
      <c r="AI24" s="41" t="s">
        <v>234</v>
      </c>
      <c r="AJ24" s="2" t="s">
        <v>29</v>
      </c>
    </row>
    <row r="25" spans="3:36" ht="16.5" customHeight="1">
      <c r="C25" s="39" t="s">
        <v>235</v>
      </c>
      <c r="D25" s="9">
        <f>IF(D$9&gt;0,D8/D$9,0)</f>
        <v>0.0016376745022068664</v>
      </c>
      <c r="F25" s="184" t="s">
        <v>0</v>
      </c>
      <c r="G25" s="185"/>
      <c r="H25" s="186"/>
      <c r="I25" s="174" t="s">
        <v>236</v>
      </c>
      <c r="J25" s="176" t="s">
        <v>237</v>
      </c>
      <c r="AA25" s="3" t="s">
        <v>155</v>
      </c>
      <c r="AB25" s="44" t="s">
        <v>154</v>
      </c>
      <c r="AC25" s="44" t="s">
        <v>238</v>
      </c>
      <c r="AD25" s="10">
        <f ca="1" t="shared" si="4"/>
        <v>0</v>
      </c>
      <c r="AF25" s="41" t="e">
        <f>+水洗化人口等!#REF!</f>
        <v>#REF!</v>
      </c>
      <c r="AG25" s="10">
        <v>25</v>
      </c>
      <c r="AI25" s="41" t="s">
        <v>239</v>
      </c>
      <c r="AJ25" s="2" t="s">
        <v>28</v>
      </c>
    </row>
    <row r="26" spans="6:36" ht="16.5" customHeight="1">
      <c r="F26" s="187"/>
      <c r="G26" s="188"/>
      <c r="H26" s="189"/>
      <c r="I26" s="175"/>
      <c r="J26" s="177"/>
      <c r="AA26" s="3" t="s">
        <v>156</v>
      </c>
      <c r="AB26" s="44" t="s">
        <v>154</v>
      </c>
      <c r="AC26" s="44" t="s">
        <v>240</v>
      </c>
      <c r="AD26" s="10">
        <f ca="1" t="shared" si="4"/>
        <v>0</v>
      </c>
      <c r="AF26" s="41" t="e">
        <f>+水洗化人口等!#REF!</f>
        <v>#REF!</v>
      </c>
      <c r="AG26" s="10">
        <v>26</v>
      </c>
      <c r="AI26" s="41" t="s">
        <v>241</v>
      </c>
      <c r="AJ26" s="2" t="s">
        <v>27</v>
      </c>
    </row>
    <row r="27" spans="6:36" ht="16.5" customHeight="1">
      <c r="F27" s="178" t="s">
        <v>164</v>
      </c>
      <c r="G27" s="179"/>
      <c r="H27" s="180"/>
      <c r="I27" s="18">
        <f aca="true" t="shared" si="5" ref="I27:I35">AD40</f>
        <v>7358</v>
      </c>
      <c r="J27" s="34">
        <f>AD49</f>
        <v>135</v>
      </c>
      <c r="AA27" s="3" t="s">
        <v>157</v>
      </c>
      <c r="AB27" s="44" t="s">
        <v>154</v>
      </c>
      <c r="AC27" s="44" t="s">
        <v>242</v>
      </c>
      <c r="AD27" s="10">
        <f ca="1" t="shared" si="4"/>
        <v>28797</v>
      </c>
      <c r="AF27" s="41" t="e">
        <f>+水洗化人口等!#REF!</f>
        <v>#REF!</v>
      </c>
      <c r="AG27" s="10">
        <v>27</v>
      </c>
      <c r="AI27" s="41" t="s">
        <v>243</v>
      </c>
      <c r="AJ27" s="2" t="s">
        <v>26</v>
      </c>
    </row>
    <row r="28" spans="6:36" ht="16.5" customHeight="1">
      <c r="F28" s="181" t="s">
        <v>165</v>
      </c>
      <c r="G28" s="182"/>
      <c r="H28" s="183"/>
      <c r="I28" s="18">
        <f t="shared" si="5"/>
        <v>543</v>
      </c>
      <c r="J28" s="34">
        <f>AD50</f>
        <v>1</v>
      </c>
      <c r="AA28" s="3" t="s">
        <v>158</v>
      </c>
      <c r="AB28" s="44" t="s">
        <v>154</v>
      </c>
      <c r="AC28" s="44" t="s">
        <v>244</v>
      </c>
      <c r="AD28" s="10">
        <f ca="1" t="shared" si="4"/>
        <v>0</v>
      </c>
      <c r="AF28" s="41" t="e">
        <f>+水洗化人口等!#REF!</f>
        <v>#REF!</v>
      </c>
      <c r="AG28" s="10">
        <v>28</v>
      </c>
      <c r="AI28" s="41" t="s">
        <v>245</v>
      </c>
      <c r="AJ28" s="2" t="s">
        <v>25</v>
      </c>
    </row>
    <row r="29" spans="6:36" ht="16.5" customHeight="1">
      <c r="F29" s="178" t="s">
        <v>166</v>
      </c>
      <c r="G29" s="179"/>
      <c r="H29" s="180"/>
      <c r="I29" s="18">
        <f t="shared" si="5"/>
        <v>33</v>
      </c>
      <c r="J29" s="34">
        <f>AD51</f>
        <v>0</v>
      </c>
      <c r="AA29" s="3" t="s">
        <v>159</v>
      </c>
      <c r="AB29" s="44" t="s">
        <v>154</v>
      </c>
      <c r="AC29" s="44" t="s">
        <v>246</v>
      </c>
      <c r="AD29" s="10">
        <f ca="1" t="shared" si="4"/>
        <v>0</v>
      </c>
      <c r="AF29" s="41" t="e">
        <f>+水洗化人口等!#REF!</f>
        <v>#REF!</v>
      </c>
      <c r="AG29" s="10">
        <v>29</v>
      </c>
      <c r="AI29" s="41" t="s">
        <v>247</v>
      </c>
      <c r="AJ29" s="2" t="s">
        <v>24</v>
      </c>
    </row>
    <row r="30" spans="6:36" ht="16.5" customHeight="1">
      <c r="F30" s="178" t="s">
        <v>167</v>
      </c>
      <c r="G30" s="179"/>
      <c r="H30" s="180"/>
      <c r="I30" s="18">
        <f t="shared" si="5"/>
        <v>0</v>
      </c>
      <c r="J30" s="34">
        <f>AD52</f>
        <v>0</v>
      </c>
      <c r="AA30" s="3" t="s">
        <v>160</v>
      </c>
      <c r="AB30" s="44" t="s">
        <v>154</v>
      </c>
      <c r="AC30" s="44" t="s">
        <v>248</v>
      </c>
      <c r="AD30" s="10">
        <f ca="1" t="shared" si="4"/>
        <v>0</v>
      </c>
      <c r="AF30" s="41" t="e">
        <f>+水洗化人口等!#REF!</f>
        <v>#REF!</v>
      </c>
      <c r="AG30" s="10">
        <v>30</v>
      </c>
      <c r="AI30" s="41" t="s">
        <v>249</v>
      </c>
      <c r="AJ30" s="2" t="s">
        <v>23</v>
      </c>
    </row>
    <row r="31" spans="6:36" ht="16.5" customHeight="1">
      <c r="F31" s="178" t="s">
        <v>168</v>
      </c>
      <c r="G31" s="179"/>
      <c r="H31" s="180"/>
      <c r="I31" s="18">
        <f t="shared" si="5"/>
        <v>0</v>
      </c>
      <c r="J31" s="34">
        <f>AD53</f>
        <v>0</v>
      </c>
      <c r="AA31" s="3" t="s">
        <v>161</v>
      </c>
      <c r="AB31" s="44" t="s">
        <v>154</v>
      </c>
      <c r="AC31" s="44" t="s">
        <v>250</v>
      </c>
      <c r="AD31" s="10">
        <f ca="1" t="shared" si="4"/>
        <v>0</v>
      </c>
      <c r="AF31" s="41" t="e">
        <f>+水洗化人口等!#REF!</f>
        <v>#REF!</v>
      </c>
      <c r="AG31" s="10">
        <v>31</v>
      </c>
      <c r="AI31" s="41" t="s">
        <v>251</v>
      </c>
      <c r="AJ31" s="2" t="s">
        <v>22</v>
      </c>
    </row>
    <row r="32" spans="6:36" ht="16.5" customHeight="1">
      <c r="F32" s="178" t="s">
        <v>169</v>
      </c>
      <c r="G32" s="179"/>
      <c r="H32" s="180"/>
      <c r="I32" s="18">
        <f t="shared" si="5"/>
        <v>0</v>
      </c>
      <c r="J32" s="23" t="s">
        <v>193</v>
      </c>
      <c r="AA32" s="3" t="s">
        <v>162</v>
      </c>
      <c r="AB32" s="44" t="s">
        <v>154</v>
      </c>
      <c r="AC32" s="44" t="s">
        <v>252</v>
      </c>
      <c r="AD32" s="10">
        <f ca="1" t="shared" si="4"/>
        <v>8730</v>
      </c>
      <c r="AF32" s="41" t="e">
        <f>+水洗化人口等!#REF!</f>
        <v>#REF!</v>
      </c>
      <c r="AG32" s="10">
        <v>32</v>
      </c>
      <c r="AI32" s="41" t="s">
        <v>253</v>
      </c>
      <c r="AJ32" s="2" t="s">
        <v>21</v>
      </c>
    </row>
    <row r="33" spans="6:36" ht="16.5" customHeight="1">
      <c r="F33" s="178" t="s">
        <v>170</v>
      </c>
      <c r="G33" s="179"/>
      <c r="H33" s="180"/>
      <c r="I33" s="18">
        <f t="shared" si="5"/>
        <v>0</v>
      </c>
      <c r="J33" s="23" t="s">
        <v>193</v>
      </c>
      <c r="AA33" s="3" t="s">
        <v>163</v>
      </c>
      <c r="AB33" s="44" t="s">
        <v>154</v>
      </c>
      <c r="AC33" s="44" t="s">
        <v>194</v>
      </c>
      <c r="AD33" s="10">
        <f ca="1" t="shared" si="4"/>
        <v>93214</v>
      </c>
      <c r="AF33" s="41" t="e">
        <f>+水洗化人口等!#REF!</f>
        <v>#REF!</v>
      </c>
      <c r="AG33" s="10">
        <v>33</v>
      </c>
      <c r="AI33" s="41" t="s">
        <v>254</v>
      </c>
      <c r="AJ33" s="2" t="s">
        <v>20</v>
      </c>
    </row>
    <row r="34" spans="6:36" ht="16.5" customHeight="1">
      <c r="F34" s="178" t="s">
        <v>171</v>
      </c>
      <c r="G34" s="179"/>
      <c r="H34" s="180"/>
      <c r="I34" s="18">
        <f t="shared" si="5"/>
        <v>0</v>
      </c>
      <c r="J34" s="23" t="s">
        <v>193</v>
      </c>
      <c r="AA34" s="3" t="s">
        <v>153</v>
      </c>
      <c r="AB34" s="44" t="s">
        <v>154</v>
      </c>
      <c r="AC34" s="44" t="s">
        <v>255</v>
      </c>
      <c r="AD34" s="44">
        <f ca="1" t="shared" si="4"/>
        <v>466</v>
      </c>
      <c r="AF34" s="41" t="e">
        <f>+水洗化人口等!#REF!</f>
        <v>#REF!</v>
      </c>
      <c r="AG34" s="10">
        <v>34</v>
      </c>
      <c r="AI34" s="41" t="s">
        <v>256</v>
      </c>
      <c r="AJ34" s="2" t="s">
        <v>19</v>
      </c>
    </row>
    <row r="35" spans="6:36" ht="16.5" customHeight="1">
      <c r="F35" s="178" t="s">
        <v>172</v>
      </c>
      <c r="G35" s="179"/>
      <c r="H35" s="180"/>
      <c r="I35" s="18">
        <f t="shared" si="5"/>
        <v>297</v>
      </c>
      <c r="J35" s="23" t="s">
        <v>193</v>
      </c>
      <c r="AA35" s="3" t="s">
        <v>155</v>
      </c>
      <c r="AB35" s="44" t="s">
        <v>154</v>
      </c>
      <c r="AC35" s="44" t="s">
        <v>257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258</v>
      </c>
      <c r="AJ35" s="2" t="s">
        <v>18</v>
      </c>
    </row>
    <row r="36" spans="6:36" ht="16.5" customHeight="1" thickBot="1">
      <c r="F36" s="190" t="s">
        <v>259</v>
      </c>
      <c r="G36" s="191"/>
      <c r="H36" s="192"/>
      <c r="I36" s="35">
        <f>SUM(I27:I35)</f>
        <v>8231</v>
      </c>
      <c r="J36" s="36">
        <f>SUM(J27:J31)</f>
        <v>136</v>
      </c>
      <c r="AA36" s="3" t="s">
        <v>156</v>
      </c>
      <c r="AB36" s="44" t="s">
        <v>154</v>
      </c>
      <c r="AC36" s="44" t="s">
        <v>260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261</v>
      </c>
      <c r="AJ36" s="2" t="s">
        <v>17</v>
      </c>
    </row>
    <row r="37" spans="27:36" ht="13.5">
      <c r="AA37" s="3" t="s">
        <v>153</v>
      </c>
      <c r="AB37" s="44" t="s">
        <v>154</v>
      </c>
      <c r="AC37" s="44" t="s">
        <v>262</v>
      </c>
      <c r="AD37" s="44">
        <f ca="1" t="shared" si="4"/>
        <v>402</v>
      </c>
      <c r="AF37" s="41" t="e">
        <f>+水洗化人口等!#REF!</f>
        <v>#REF!</v>
      </c>
      <c r="AG37" s="10">
        <v>37</v>
      </c>
      <c r="AI37" s="41" t="s">
        <v>263</v>
      </c>
      <c r="AJ37" s="2" t="s">
        <v>16</v>
      </c>
    </row>
    <row r="38" spans="27:36" ht="13.5" hidden="1">
      <c r="AA38" s="3" t="s">
        <v>155</v>
      </c>
      <c r="AB38" s="44" t="s">
        <v>154</v>
      </c>
      <c r="AC38" s="44" t="s">
        <v>264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265</v>
      </c>
      <c r="AJ38" s="2" t="s">
        <v>15</v>
      </c>
    </row>
    <row r="39" spans="27:36" ht="13.5" hidden="1">
      <c r="AA39" s="3" t="s">
        <v>156</v>
      </c>
      <c r="AB39" s="44" t="s">
        <v>154</v>
      </c>
      <c r="AC39" s="44" t="s">
        <v>266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267</v>
      </c>
      <c r="AJ39" s="2" t="s">
        <v>14</v>
      </c>
    </row>
    <row r="40" spans="27:36" ht="13.5" hidden="1">
      <c r="AA40" s="3" t="s">
        <v>164</v>
      </c>
      <c r="AB40" s="44" t="s">
        <v>154</v>
      </c>
      <c r="AC40" s="44" t="s">
        <v>268</v>
      </c>
      <c r="AD40" s="44">
        <f ca="1" t="shared" si="4"/>
        <v>7358</v>
      </c>
      <c r="AF40" s="41" t="e">
        <f>+水洗化人口等!#REF!</f>
        <v>#REF!</v>
      </c>
      <c r="AG40" s="10">
        <v>40</v>
      </c>
      <c r="AI40" s="41" t="s">
        <v>269</v>
      </c>
      <c r="AJ40" s="2" t="s">
        <v>13</v>
      </c>
    </row>
    <row r="41" spans="27:36" ht="13.5" hidden="1">
      <c r="AA41" s="3" t="s">
        <v>165</v>
      </c>
      <c r="AB41" s="44" t="s">
        <v>154</v>
      </c>
      <c r="AC41" s="44" t="s">
        <v>270</v>
      </c>
      <c r="AD41" s="44">
        <f ca="1" t="shared" si="4"/>
        <v>543</v>
      </c>
      <c r="AF41" s="41" t="e">
        <f>+水洗化人口等!#REF!</f>
        <v>#REF!</v>
      </c>
      <c r="AG41" s="10">
        <v>41</v>
      </c>
      <c r="AI41" s="41" t="s">
        <v>271</v>
      </c>
      <c r="AJ41" s="2" t="s">
        <v>12</v>
      </c>
    </row>
    <row r="42" spans="27:36" ht="13.5" hidden="1">
      <c r="AA42" s="3" t="s">
        <v>166</v>
      </c>
      <c r="AB42" s="44" t="s">
        <v>154</v>
      </c>
      <c r="AC42" s="44" t="s">
        <v>272</v>
      </c>
      <c r="AD42" s="44">
        <f ca="1" t="shared" si="4"/>
        <v>33</v>
      </c>
      <c r="AF42" s="41" t="e">
        <f>+水洗化人口等!#REF!</f>
        <v>#REF!</v>
      </c>
      <c r="AG42" s="10">
        <v>42</v>
      </c>
      <c r="AI42" s="41" t="s">
        <v>273</v>
      </c>
      <c r="AJ42" s="2" t="s">
        <v>11</v>
      </c>
    </row>
    <row r="43" spans="27:36" ht="13.5" hidden="1">
      <c r="AA43" s="3" t="s">
        <v>167</v>
      </c>
      <c r="AB43" s="44" t="s">
        <v>154</v>
      </c>
      <c r="AC43" s="44" t="s">
        <v>274</v>
      </c>
      <c r="AD43" s="44">
        <f ca="1" t="shared" si="4"/>
        <v>0</v>
      </c>
      <c r="AF43" s="41" t="e">
        <f>+水洗化人口等!#REF!</f>
        <v>#REF!</v>
      </c>
      <c r="AG43" s="10">
        <v>43</v>
      </c>
      <c r="AI43" s="41" t="s">
        <v>275</v>
      </c>
      <c r="AJ43" s="2" t="s">
        <v>10</v>
      </c>
    </row>
    <row r="44" spans="27:36" ht="13.5" hidden="1">
      <c r="AA44" s="3" t="s">
        <v>168</v>
      </c>
      <c r="AB44" s="44" t="s">
        <v>154</v>
      </c>
      <c r="AC44" s="44" t="s">
        <v>276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277</v>
      </c>
      <c r="AJ44" s="2" t="s">
        <v>9</v>
      </c>
    </row>
    <row r="45" spans="27:36" ht="13.5" hidden="1">
      <c r="AA45" s="3" t="s">
        <v>169</v>
      </c>
      <c r="AB45" s="44" t="s">
        <v>154</v>
      </c>
      <c r="AC45" s="44" t="s">
        <v>278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279</v>
      </c>
      <c r="AJ45" s="2" t="s">
        <v>8</v>
      </c>
    </row>
    <row r="46" spans="27:36" ht="13.5" hidden="1">
      <c r="AA46" s="3" t="s">
        <v>170</v>
      </c>
      <c r="AB46" s="44" t="s">
        <v>154</v>
      </c>
      <c r="AC46" s="44" t="s">
        <v>280</v>
      </c>
      <c r="AD46" s="44">
        <f ca="1" t="shared" si="4"/>
        <v>0</v>
      </c>
      <c r="AF46" s="41" t="e">
        <f>+水洗化人口等!#REF!</f>
        <v>#REF!</v>
      </c>
      <c r="AG46" s="10">
        <v>46</v>
      </c>
      <c r="AI46" s="41" t="s">
        <v>281</v>
      </c>
      <c r="AJ46" s="2" t="s">
        <v>7</v>
      </c>
    </row>
    <row r="47" spans="27:36" ht="13.5" hidden="1">
      <c r="AA47" s="3" t="s">
        <v>171</v>
      </c>
      <c r="AB47" s="44" t="s">
        <v>154</v>
      </c>
      <c r="AC47" s="44" t="s">
        <v>282</v>
      </c>
      <c r="AD47" s="44">
        <f ca="1" t="shared" si="4"/>
        <v>0</v>
      </c>
      <c r="AF47" s="41" t="e">
        <f>+水洗化人口等!#REF!</f>
        <v>#REF!</v>
      </c>
      <c r="AG47" s="10">
        <v>47</v>
      </c>
      <c r="AI47" s="41" t="s">
        <v>283</v>
      </c>
      <c r="AJ47" s="2" t="s">
        <v>6</v>
      </c>
    </row>
    <row r="48" spans="27:36" ht="13.5" hidden="1">
      <c r="AA48" s="3" t="s">
        <v>172</v>
      </c>
      <c r="AB48" s="44" t="s">
        <v>154</v>
      </c>
      <c r="AC48" s="44" t="s">
        <v>284</v>
      </c>
      <c r="AD48" s="44">
        <f ca="1" t="shared" si="4"/>
        <v>297</v>
      </c>
      <c r="AF48" s="41" t="e">
        <f>+水洗化人口等!#REF!</f>
        <v>#REF!</v>
      </c>
      <c r="AG48" s="10">
        <v>48</v>
      </c>
      <c r="AI48" s="41" t="s">
        <v>285</v>
      </c>
      <c r="AJ48" s="2" t="s">
        <v>5</v>
      </c>
    </row>
    <row r="49" spans="27:36" ht="13.5" hidden="1">
      <c r="AA49" s="3" t="s">
        <v>164</v>
      </c>
      <c r="AB49" s="44" t="s">
        <v>154</v>
      </c>
      <c r="AC49" s="44" t="s">
        <v>286</v>
      </c>
      <c r="AD49" s="44">
        <f ca="1" t="shared" si="4"/>
        <v>135</v>
      </c>
      <c r="AF49" s="41" t="e">
        <f>+水洗化人口等!#REF!</f>
        <v>#REF!</v>
      </c>
      <c r="AG49" s="10">
        <v>49</v>
      </c>
      <c r="AI49" s="41" t="s">
        <v>287</v>
      </c>
      <c r="AJ49" s="2" t="s">
        <v>4</v>
      </c>
    </row>
    <row r="50" spans="27:36" ht="13.5" hidden="1">
      <c r="AA50" s="3" t="s">
        <v>165</v>
      </c>
      <c r="AB50" s="44" t="s">
        <v>154</v>
      </c>
      <c r="AC50" s="44" t="s">
        <v>288</v>
      </c>
      <c r="AD50" s="44">
        <f ca="1" t="shared" si="4"/>
        <v>1</v>
      </c>
      <c r="AF50" s="41" t="e">
        <f>+水洗化人口等!#REF!</f>
        <v>#REF!</v>
      </c>
      <c r="AG50" s="10">
        <v>50</v>
      </c>
      <c r="AI50" s="41" t="s">
        <v>289</v>
      </c>
      <c r="AJ50" s="2" t="s">
        <v>3</v>
      </c>
    </row>
    <row r="51" spans="27:36" ht="13.5" hidden="1">
      <c r="AA51" s="3" t="s">
        <v>166</v>
      </c>
      <c r="AB51" s="44" t="s">
        <v>154</v>
      </c>
      <c r="AC51" s="44" t="s">
        <v>290</v>
      </c>
      <c r="AD51" s="44">
        <f ca="1" t="shared" si="4"/>
        <v>0</v>
      </c>
      <c r="AF51" s="41" t="e">
        <f>+水洗化人口等!#REF!</f>
        <v>#REF!</v>
      </c>
      <c r="AG51" s="10">
        <v>51</v>
      </c>
      <c r="AI51" s="41" t="s">
        <v>291</v>
      </c>
      <c r="AJ51" s="2" t="s">
        <v>2</v>
      </c>
    </row>
    <row r="52" spans="27:36" ht="13.5" hidden="1">
      <c r="AA52" s="3" t="s">
        <v>167</v>
      </c>
      <c r="AB52" s="44" t="s">
        <v>154</v>
      </c>
      <c r="AC52" s="44" t="s">
        <v>292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293</v>
      </c>
      <c r="AJ52" s="2" t="s">
        <v>1</v>
      </c>
    </row>
    <row r="53" spans="27:35" ht="13.5" hidden="1">
      <c r="AA53" s="3" t="s">
        <v>168</v>
      </c>
      <c r="AB53" s="44" t="s">
        <v>154</v>
      </c>
      <c r="AC53" s="44" t="s">
        <v>294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2014-10-14T09:35:28Z</dcterms:modified>
  <cp:category/>
  <cp:version/>
  <cp:contentType/>
  <cp:contentStatus/>
</cp:coreProperties>
</file>