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'し尿集計結果'!$A$1:$Y$43</definedName>
    <definedName name="_xlnm.Print_Area" localSheetId="1">'し尿処理状況'!$A$7:$BC$37</definedName>
    <definedName name="_xlnm.Print_Area" localSheetId="0">'水洗化人口等'!$A$7:$Z$37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<sst xmlns="http://schemas.openxmlformats.org/spreadsheetml/2006/main" count="727" uniqueCount="324">
  <si>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</si>
  <si>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</si>
  <si>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</si>
  <si>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</si>
  <si>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</si>
  <si>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</si>
  <si>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</si>
  <si>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</si>
  <si>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</si>
  <si>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</si>
  <si>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</si>
  <si>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</si>
  <si>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</si>
  <si>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</si>
  <si>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</si>
  <si>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</si>
  <si>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</si>
  <si>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</si>
  <si>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</si>
  <si>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</si>
  <si>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</si>
  <si>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</si>
  <si>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</si>
  <si>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</si>
  <si>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</si>
  <si>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</si>
  <si>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</si>
  <si>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</si>
  <si>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</si>
  <si>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</si>
  <si>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</si>
  <si>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</si>
  <si>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</si>
  <si>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</si>
  <si>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</si>
  <si>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</si>
  <si>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</si>
  <si>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</si>
  <si>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</si>
  <si>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</si>
  <si>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</si>
  <si>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</si>
  <si>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</si>
  <si>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</si>
  <si>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</si>
  <si>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</si>
  <si>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</si>
  <si>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</si>
  <si>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</si>
  <si>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</si>
  <si>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</si>
  <si>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</si>
  <si>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</si>
  <si>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</si>
  <si>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</si>
  <si>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</si>
  <si>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</si>
  <si>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</si>
  <si>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</si>
  <si>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</si>
  <si>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</si>
  <si>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</si>
  <si>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</si>
  <si>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</si>
  <si>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</si>
  <si>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</si>
  <si>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</si>
  <si>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</si>
  <si>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</si>
  <si>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</si>
  <si>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</si>
  <si>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</si>
  <si>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</si>
  <si>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</si>
  <si>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</si>
  <si>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</si>
  <si>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</si>
  <si>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</si>
  <si>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</si>
  <si>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</si>
  <si>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</si>
  <si>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</si>
  <si>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</si>
  <si>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</si>
  <si>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</si>
  <si>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</si>
  <si>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</si>
  <si>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</si>
  <si>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</si>
  <si>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</si>
  <si>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</si>
  <si>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</si>
  <si>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</si>
  <si>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</si>
  <si>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</si>
  <si>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</si>
  <si>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</si>
  <si>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</si>
  <si>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</si>
  <si>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</si>
  <si>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</si>
  <si>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</si>
  <si>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</si>
  <si>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</si>
  <si>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</si>
  <si>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</si>
  <si>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</si>
  <si>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</si>
  <si>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</si>
  <si>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</si>
  <si>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</si>
  <si>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</si>
  <si>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</si>
  <si>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</si>
  <si>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</si>
  <si>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</si>
  <si>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</si>
  <si>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</si>
  <si>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</si>
  <si>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</si>
  <si>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</si>
  <si>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</si>
  <si>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</si>
  <si>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</si>
  <si>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</si>
  <si>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</si>
  <si>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</si>
  <si>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</si>
  <si>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</si>
  <si>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</si>
  <si>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</si>
  <si>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</si>
  <si>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</si>
  <si>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</si>
  <si>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</si>
  <si>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</si>
  <si>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</si>
  <si>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</si>
  <si>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</si>
  <si>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</si>
  <si>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</si>
  <si>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</si>
  <si>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</si>
  <si>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</si>
  <si>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</si>
  <si>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</si>
  <si>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</si>
  <si>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</si>
  <si>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</si>
  <si>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</si>
  <si>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</si>
  <si>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</si>
  <si>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</si>
  <si>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</si>
  <si>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</si>
  <si>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</si>
  <si>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</si>
  <si>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</si>
  <si>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</si>
  <si>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</si>
  <si>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</si>
  <si>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</si>
  <si>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</si>
  <si>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</si>
  <si>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</si>
  <si>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</si>
  <si>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</si>
  <si>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</si>
  <si>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</si>
  <si>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</si>
  <si>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</si>
  <si>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</si>
  <si>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</si>
  <si>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</si>
  <si>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</si>
  <si>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</si>
  <si>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</si>
  <si>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</si>
  <si>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</si>
  <si>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</si>
  <si>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</si>
  <si>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</si>
  <si>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</si>
  <si>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</si>
  <si>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</si>
  <si>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</si>
  <si>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</si>
  <si>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</si>
  <si>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</si>
  <si>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</si>
  <si>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</si>
  <si>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</si>
  <si>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</si>
  <si>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</si>
  <si>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</si>
  <si>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</si>
  <si>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</si>
  <si>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</si>
  <si>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</si>
  <si>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</si>
  <si>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</si>
  <si>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</si>
  <si>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</si>
  <si>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</si>
  <si>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</si>
  <si>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</si>
  <si>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</si>
  <si>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</si>
  <si>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</si>
  <si>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</si>
  <si>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</si>
  <si>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</si>
  <si>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</si>
  <si>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</si>
  <si>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</si>
  <si>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</si>
  <si>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</si>
  <si>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</si>
  <si>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</si>
  <si>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</si>
  <si>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</si>
  <si>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</si>
  <si>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</si>
  <si>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</si>
  <si>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</si>
  <si>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</si>
  <si>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</si>
  <si>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</si>
  <si>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</si>
  <si>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</si>
  <si>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</si>
  <si>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</si>
  <si>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</si>
  <si>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</si>
  <si>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</si>
  <si>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</si>
  <si>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</si>
  <si>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</si>
  <si>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</si>
  <si>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</si>
  <si>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</si>
  <si>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</si>
  <si>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</si>
  <si>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</si>
  <si>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</si>
  <si>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</si>
  <si>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</si>
  <si>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</si>
  <si>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</si>
  <si>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</si>
  <si>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</si>
  <si>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</si>
  <si>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</si>
  <si>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</si>
  <si>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</si>
  <si>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</si>
  <si>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</si>
  <si>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</si>
  <si>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</si>
  <si>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</si>
  <si>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</si>
  <si>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</si>
  <si>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</si>
  <si>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</si>
  <si>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</si>
  <si>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</si>
  <si>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</si>
  <si>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</si>
  <si>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</si>
  <si>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</si>
  <si>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</si>
  <si>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</si>
  <si>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</si>
  <si>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</si>
  <si>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</si>
  <si>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</si>
  <si>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</si>
  <si>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</si>
  <si>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</si>
  <si>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</si>
  <si>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</si>
  <si>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</si>
  <si>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</si>
  <si>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</si>
  <si>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</si>
  <si>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</si>
  <si>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</si>
  <si>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</si>
  <si>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</si>
  <si>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</si>
  <si>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</si>
  <si>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</si>
  <si>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</si>
  <si>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</si>
  <si>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</si>
  <si>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</si>
  <si>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</si>
  <si>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</si>
  <si>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</si>
  <si>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</si>
  <si>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</si>
  <si>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</si>
  <si>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</si>
  <si>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</si>
  <si>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</si>
  <si>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</si>
  <si>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</si>
  <si>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</si>
  <si>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</si>
  <si>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</si>
  <si>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</si>
  <si>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</si>
  <si>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</si>
  <si>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</si>
  <si>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</si>
  <si>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</si>
  <si>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</si>
  <si>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</si>
  <si>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</si>
  <si>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</si>
  <si>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</si>
  <si>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</si>
  <si>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</si>
  <si>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15000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</si>
</sst>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6" t="s">
        <v>48</v>
      </c>
      <c r="B2" s="130" t="s">
        <v>49</v>
      </c>
      <c r="C2" s="130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6" t="s">
        <v>53</v>
      </c>
      <c r="T2" s="137"/>
      <c r="U2" s="137"/>
      <c r="V2" s="138"/>
      <c r="W2" s="136" t="s">
        <v>54</v>
      </c>
      <c r="X2" s="137"/>
      <c r="Y2" s="137"/>
      <c r="Z2" s="138"/>
    </row>
    <row r="3" spans="1:26" s="53" customFormat="1" ht="18.75" customHeight="1">
      <c r="A3" s="128"/>
      <c r="B3" s="128"/>
      <c r="C3" s="131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9"/>
      <c r="T3" s="140"/>
      <c r="U3" s="140"/>
      <c r="V3" s="141"/>
      <c r="W3" s="139"/>
      <c r="X3" s="140"/>
      <c r="Y3" s="140"/>
      <c r="Z3" s="141"/>
    </row>
    <row r="4" spans="1:26" s="53" customFormat="1" ht="26.25" customHeight="1">
      <c r="A4" s="128"/>
      <c r="B4" s="128"/>
      <c r="C4" s="131"/>
      <c r="D4" s="81"/>
      <c r="E4" s="133" t="s">
        <v>55</v>
      </c>
      <c r="F4" s="126" t="s">
        <v>58</v>
      </c>
      <c r="G4" s="126" t="s">
        <v>59</v>
      </c>
      <c r="H4" s="126" t="s">
        <v>60</v>
      </c>
      <c r="I4" s="133" t="s">
        <v>55</v>
      </c>
      <c r="J4" s="126" t="s">
        <v>61</v>
      </c>
      <c r="K4" s="126" t="s">
        <v>62</v>
      </c>
      <c r="L4" s="126" t="s">
        <v>63</v>
      </c>
      <c r="M4" s="126" t="s">
        <v>64</v>
      </c>
      <c r="N4" s="126" t="s">
        <v>65</v>
      </c>
      <c r="O4" s="134" t="s">
        <v>66</v>
      </c>
      <c r="P4" s="83"/>
      <c r="Q4" s="126" t="s">
        <v>67</v>
      </c>
      <c r="R4" s="84"/>
      <c r="S4" s="126" t="s">
        <v>68</v>
      </c>
      <c r="T4" s="126" t="s">
        <v>69</v>
      </c>
      <c r="U4" s="126" t="s">
        <v>70</v>
      </c>
      <c r="V4" s="126" t="s">
        <v>71</v>
      </c>
      <c r="W4" s="126" t="s">
        <v>68</v>
      </c>
      <c r="X4" s="126" t="s">
        <v>69</v>
      </c>
      <c r="Y4" s="126" t="s">
        <v>70</v>
      </c>
      <c r="Z4" s="126" t="s">
        <v>71</v>
      </c>
    </row>
    <row r="5" spans="1:26" s="53" customFormat="1" ht="23.25" customHeight="1">
      <c r="A5" s="128"/>
      <c r="B5" s="128"/>
      <c r="C5" s="131"/>
      <c r="D5" s="81"/>
      <c r="E5" s="133"/>
      <c r="F5" s="127"/>
      <c r="G5" s="127"/>
      <c r="H5" s="127"/>
      <c r="I5" s="133"/>
      <c r="J5" s="127"/>
      <c r="K5" s="127"/>
      <c r="L5" s="127"/>
      <c r="M5" s="127"/>
      <c r="N5" s="127"/>
      <c r="O5" s="127"/>
      <c r="P5" s="85" t="s">
        <v>72</v>
      </c>
      <c r="Q5" s="127"/>
      <c r="R5" s="86"/>
      <c r="S5" s="127"/>
      <c r="T5" s="127"/>
      <c r="U5" s="135"/>
      <c r="V5" s="135"/>
      <c r="W5" s="127"/>
      <c r="X5" s="127"/>
      <c r="Y5" s="135"/>
      <c r="Z5" s="135"/>
    </row>
    <row r="6" spans="1:26" s="87" customFormat="1" ht="18" customHeight="1">
      <c r="A6" s="129"/>
      <c r="B6" s="129"/>
      <c r="C6" s="132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111</v>
      </c>
      <c r="B7" s="93" t="s">
        <v>112</v>
      </c>
      <c r="C7" s="93" t="s">
        <v>55</v>
      </c>
      <c r="D7" s="94">
        <f>SUM(D8:D37)</f>
        <v>2371937</v>
      </c>
      <c r="E7" s="94">
        <f>SUM(E8:E37)</f>
        <v>182385</v>
      </c>
      <c r="F7" s="109">
        <f>IF(D7&gt;0,E7/D7*100,"-")</f>
        <v>7.689285170727553</v>
      </c>
      <c r="G7" s="94">
        <f>SUM(G8:G37)</f>
        <v>181666</v>
      </c>
      <c r="H7" s="94">
        <f>SUM(H8:H37)</f>
        <v>719</v>
      </c>
      <c r="I7" s="94">
        <f>SUM(I8:I37)</f>
        <v>2189552</v>
      </c>
      <c r="J7" s="109">
        <f>IF($D7&gt;0,I7/$D7*100,"-")</f>
        <v>92.31071482927244</v>
      </c>
      <c r="K7" s="94">
        <f>SUM(K8:K37)</f>
        <v>1491068</v>
      </c>
      <c r="L7" s="109">
        <f>IF($D7&gt;0,K7/$D7*100,"-")</f>
        <v>62.86288379497432</v>
      </c>
      <c r="M7" s="94">
        <f>SUM(M8:M37)</f>
        <v>0</v>
      </c>
      <c r="N7" s="109">
        <f>IF($D7&gt;0,M7/$D7*100,"-")</f>
        <v>0</v>
      </c>
      <c r="O7" s="94">
        <f>SUM(O8:O37)</f>
        <v>698484</v>
      </c>
      <c r="P7" s="94">
        <f>SUM(P8:P37)</f>
        <v>239867</v>
      </c>
      <c r="Q7" s="109">
        <f>IF($D7&gt;0,O7/$D7*100,"-")</f>
        <v>29.447831034298126</v>
      </c>
      <c r="R7" s="94">
        <f>SUM(R8:R37)</f>
        <v>12923</v>
      </c>
      <c r="S7" s="109">
        <f aca="true" t="shared" si="0" ref="S7:Z7">COUNTIF(S8:S37,"○")</f>
        <v>27</v>
      </c>
      <c r="T7" s="109">
        <f t="shared" si="0"/>
        <v>0</v>
      </c>
      <c r="U7" s="109">
        <f t="shared" si="0"/>
        <v>0</v>
      </c>
      <c r="V7" s="109">
        <f t="shared" si="0"/>
        <v>3</v>
      </c>
      <c r="W7" s="109">
        <f t="shared" si="0"/>
        <v>18</v>
      </c>
      <c r="X7" s="109">
        <f t="shared" si="0"/>
        <v>0</v>
      </c>
      <c r="Y7" s="109">
        <f t="shared" si="0"/>
        <v>0</v>
      </c>
      <c r="Z7" s="109">
        <f t="shared" si="0"/>
        <v>12</v>
      </c>
    </row>
    <row r="8" spans="1:26" s="102" customFormat="1" ht="12" customHeight="1">
      <c r="A8" s="96" t="s">
        <v>111</v>
      </c>
      <c r="B8" s="97" t="s">
        <v>113</v>
      </c>
      <c r="C8" s="96" t="s">
        <v>114</v>
      </c>
      <c r="D8" s="98">
        <f aca="true" t="shared" si="1" ref="D8:D37">+SUM(E8,+I8)</f>
        <v>807804</v>
      </c>
      <c r="E8" s="98">
        <f aca="true" t="shared" si="2" ref="E8:E37">+SUM(G8,+H8)</f>
        <v>35439</v>
      </c>
      <c r="F8" s="99">
        <f aca="true" t="shared" si="3" ref="F8:F37">IF(D8&gt;0,E8/D8*100,"-")</f>
        <v>4.387079043926497</v>
      </c>
      <c r="G8" s="98">
        <v>35439</v>
      </c>
      <c r="H8" s="98">
        <v>0</v>
      </c>
      <c r="I8" s="98">
        <f aca="true" t="shared" si="4" ref="I8:I37">+SUM(K8,+M8,+O8)</f>
        <v>772365</v>
      </c>
      <c r="J8" s="99">
        <f aca="true" t="shared" si="5" ref="J8:J37">IF($D8&gt;0,I8/$D8*100,"-")</f>
        <v>95.6129209560735</v>
      </c>
      <c r="K8" s="98">
        <v>586304</v>
      </c>
      <c r="L8" s="99">
        <f aca="true" t="shared" si="6" ref="L8:L37">IF($D8&gt;0,K8/$D8*100,"-")</f>
        <v>72.5799822729276</v>
      </c>
      <c r="M8" s="98">
        <v>0</v>
      </c>
      <c r="N8" s="99">
        <f aca="true" t="shared" si="7" ref="N8:N37">IF($D8&gt;0,M8/$D8*100,"-")</f>
        <v>0</v>
      </c>
      <c r="O8" s="98">
        <v>186061</v>
      </c>
      <c r="P8" s="98">
        <v>33168</v>
      </c>
      <c r="Q8" s="99">
        <f aca="true" t="shared" si="8" ref="Q8:Q37">IF($D8&gt;0,O8/$D8*100,"-")</f>
        <v>23.03293868314591</v>
      </c>
      <c r="R8" s="98">
        <v>4385</v>
      </c>
      <c r="S8" s="100" t="s">
        <v>108</v>
      </c>
      <c r="T8" s="100"/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111</v>
      </c>
      <c r="B9" s="107" t="s">
        <v>115</v>
      </c>
      <c r="C9" s="96" t="s">
        <v>116</v>
      </c>
      <c r="D9" s="98">
        <f t="shared" si="1"/>
        <v>282805</v>
      </c>
      <c r="E9" s="98">
        <f t="shared" si="2"/>
        <v>7512</v>
      </c>
      <c r="F9" s="99">
        <f t="shared" si="3"/>
        <v>2.656247237495801</v>
      </c>
      <c r="G9" s="98">
        <v>7512</v>
      </c>
      <c r="H9" s="98">
        <v>0</v>
      </c>
      <c r="I9" s="98">
        <f t="shared" si="4"/>
        <v>275293</v>
      </c>
      <c r="J9" s="99">
        <f t="shared" si="5"/>
        <v>97.3437527625042</v>
      </c>
      <c r="K9" s="98">
        <v>242401</v>
      </c>
      <c r="L9" s="99">
        <f t="shared" si="6"/>
        <v>85.7131238839483</v>
      </c>
      <c r="M9" s="98">
        <v>0</v>
      </c>
      <c r="N9" s="99">
        <f t="shared" si="7"/>
        <v>0</v>
      </c>
      <c r="O9" s="98">
        <v>32892</v>
      </c>
      <c r="P9" s="98">
        <v>18579</v>
      </c>
      <c r="Q9" s="99">
        <f t="shared" si="8"/>
        <v>11.630628878555896</v>
      </c>
      <c r="R9" s="98">
        <v>2082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111</v>
      </c>
      <c r="B10" s="107" t="s">
        <v>117</v>
      </c>
      <c r="C10" s="96" t="s">
        <v>118</v>
      </c>
      <c r="D10" s="98">
        <f t="shared" si="1"/>
        <v>103506</v>
      </c>
      <c r="E10" s="98">
        <f t="shared" si="2"/>
        <v>11405</v>
      </c>
      <c r="F10" s="99">
        <f t="shared" si="3"/>
        <v>11.01868490715514</v>
      </c>
      <c r="G10" s="98">
        <v>11405</v>
      </c>
      <c r="H10" s="98">
        <v>0</v>
      </c>
      <c r="I10" s="98">
        <f t="shared" si="4"/>
        <v>92101</v>
      </c>
      <c r="J10" s="99">
        <f t="shared" si="5"/>
        <v>88.98131509284485</v>
      </c>
      <c r="K10" s="98">
        <v>10668</v>
      </c>
      <c r="L10" s="99">
        <f t="shared" si="6"/>
        <v>10.306648889919424</v>
      </c>
      <c r="M10" s="98">
        <v>0</v>
      </c>
      <c r="N10" s="99">
        <f t="shared" si="7"/>
        <v>0</v>
      </c>
      <c r="O10" s="98">
        <v>81433</v>
      </c>
      <c r="P10" s="98">
        <v>19162</v>
      </c>
      <c r="Q10" s="99">
        <f t="shared" si="8"/>
        <v>78.67466620292544</v>
      </c>
      <c r="R10" s="98">
        <v>403</v>
      </c>
      <c r="S10" s="100" t="s">
        <v>108</v>
      </c>
      <c r="T10" s="100"/>
      <c r="U10" s="100"/>
      <c r="V10" s="100"/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111</v>
      </c>
      <c r="B11" s="107" t="s">
        <v>119</v>
      </c>
      <c r="C11" s="96" t="s">
        <v>120</v>
      </c>
      <c r="D11" s="98">
        <f t="shared" si="1"/>
        <v>90428</v>
      </c>
      <c r="E11" s="98">
        <f t="shared" si="2"/>
        <v>1320</v>
      </c>
      <c r="F11" s="99">
        <f t="shared" si="3"/>
        <v>1.4597248639801832</v>
      </c>
      <c r="G11" s="98">
        <v>1320</v>
      </c>
      <c r="H11" s="98">
        <v>0</v>
      </c>
      <c r="I11" s="98">
        <f t="shared" si="4"/>
        <v>89108</v>
      </c>
      <c r="J11" s="99">
        <f t="shared" si="5"/>
        <v>98.54027513601982</v>
      </c>
      <c r="K11" s="98">
        <v>61373</v>
      </c>
      <c r="L11" s="99">
        <f t="shared" si="6"/>
        <v>67.86946520989075</v>
      </c>
      <c r="M11" s="98">
        <v>0</v>
      </c>
      <c r="N11" s="99">
        <f t="shared" si="7"/>
        <v>0</v>
      </c>
      <c r="O11" s="98">
        <v>27735</v>
      </c>
      <c r="P11" s="98">
        <v>26121</v>
      </c>
      <c r="Q11" s="99">
        <f t="shared" si="8"/>
        <v>30.670809926129074</v>
      </c>
      <c r="R11" s="98">
        <v>775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111</v>
      </c>
      <c r="B12" s="121" t="s">
        <v>121</v>
      </c>
      <c r="C12" s="120" t="s">
        <v>122</v>
      </c>
      <c r="D12" s="122">
        <f t="shared" si="1"/>
        <v>102343</v>
      </c>
      <c r="E12" s="122">
        <f t="shared" si="2"/>
        <v>28462</v>
      </c>
      <c r="F12" s="123">
        <f t="shared" si="3"/>
        <v>27.810402274703694</v>
      </c>
      <c r="G12" s="122">
        <v>28462</v>
      </c>
      <c r="H12" s="122">
        <v>0</v>
      </c>
      <c r="I12" s="122">
        <f t="shared" si="4"/>
        <v>73881</v>
      </c>
      <c r="J12" s="123">
        <f t="shared" si="5"/>
        <v>72.18959772529631</v>
      </c>
      <c r="K12" s="122">
        <v>23751</v>
      </c>
      <c r="L12" s="123">
        <f t="shared" si="6"/>
        <v>23.207254037892184</v>
      </c>
      <c r="M12" s="122">
        <v>0</v>
      </c>
      <c r="N12" s="123">
        <f t="shared" si="7"/>
        <v>0</v>
      </c>
      <c r="O12" s="122">
        <v>50130</v>
      </c>
      <c r="P12" s="122">
        <v>19125</v>
      </c>
      <c r="Q12" s="123">
        <f t="shared" si="8"/>
        <v>48.982343687404125</v>
      </c>
      <c r="R12" s="122">
        <v>469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20" t="s">
        <v>111</v>
      </c>
      <c r="B13" s="121" t="s">
        <v>123</v>
      </c>
      <c r="C13" s="120" t="s">
        <v>124</v>
      </c>
      <c r="D13" s="122">
        <f t="shared" si="1"/>
        <v>38339</v>
      </c>
      <c r="E13" s="122">
        <f t="shared" si="2"/>
        <v>1092</v>
      </c>
      <c r="F13" s="123">
        <f t="shared" si="3"/>
        <v>2.848274602884791</v>
      </c>
      <c r="G13" s="122">
        <v>1092</v>
      </c>
      <c r="H13" s="122">
        <v>0</v>
      </c>
      <c r="I13" s="122">
        <f t="shared" si="4"/>
        <v>37247</v>
      </c>
      <c r="J13" s="123">
        <f t="shared" si="5"/>
        <v>97.1517253971152</v>
      </c>
      <c r="K13" s="122">
        <v>28032</v>
      </c>
      <c r="L13" s="123">
        <f t="shared" si="6"/>
        <v>73.11614804767991</v>
      </c>
      <c r="M13" s="122">
        <v>0</v>
      </c>
      <c r="N13" s="123">
        <f t="shared" si="7"/>
        <v>0</v>
      </c>
      <c r="O13" s="122">
        <v>9215</v>
      </c>
      <c r="P13" s="122">
        <v>6870</v>
      </c>
      <c r="Q13" s="123">
        <f t="shared" si="8"/>
        <v>24.0355773494353</v>
      </c>
      <c r="R13" s="122">
        <v>167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0" t="s">
        <v>111</v>
      </c>
      <c r="B14" s="121" t="s">
        <v>125</v>
      </c>
      <c r="C14" s="120" t="s">
        <v>126</v>
      </c>
      <c r="D14" s="122">
        <f t="shared" si="1"/>
        <v>30123</v>
      </c>
      <c r="E14" s="122">
        <f t="shared" si="2"/>
        <v>2795</v>
      </c>
      <c r="F14" s="123">
        <f t="shared" si="3"/>
        <v>9.278624307007934</v>
      </c>
      <c r="G14" s="122">
        <v>2732</v>
      </c>
      <c r="H14" s="122">
        <v>63</v>
      </c>
      <c r="I14" s="122">
        <f t="shared" si="4"/>
        <v>27328</v>
      </c>
      <c r="J14" s="123">
        <f t="shared" si="5"/>
        <v>90.72137569299207</v>
      </c>
      <c r="K14" s="122">
        <v>15153</v>
      </c>
      <c r="L14" s="123">
        <f t="shared" si="6"/>
        <v>50.30375460611493</v>
      </c>
      <c r="M14" s="122">
        <v>0</v>
      </c>
      <c r="N14" s="123">
        <f t="shared" si="7"/>
        <v>0</v>
      </c>
      <c r="O14" s="122">
        <v>12175</v>
      </c>
      <c r="P14" s="122">
        <v>1770</v>
      </c>
      <c r="Q14" s="123">
        <f t="shared" si="8"/>
        <v>40.41762108687713</v>
      </c>
      <c r="R14" s="122">
        <v>86</v>
      </c>
      <c r="S14" s="105" t="s">
        <v>108</v>
      </c>
      <c r="T14" s="105"/>
      <c r="U14" s="105"/>
      <c r="V14" s="105"/>
      <c r="W14" s="105"/>
      <c r="X14" s="105"/>
      <c r="Y14" s="105"/>
      <c r="Z14" s="105" t="s">
        <v>108</v>
      </c>
    </row>
    <row r="15" spans="1:26" s="102" customFormat="1" ht="12" customHeight="1">
      <c r="A15" s="120" t="s">
        <v>111</v>
      </c>
      <c r="B15" s="121" t="s">
        <v>127</v>
      </c>
      <c r="C15" s="120" t="s">
        <v>128</v>
      </c>
      <c r="D15" s="122">
        <f t="shared" si="1"/>
        <v>59028</v>
      </c>
      <c r="E15" s="122">
        <f t="shared" si="2"/>
        <v>6838</v>
      </c>
      <c r="F15" s="123">
        <f t="shared" si="3"/>
        <v>11.584332858982178</v>
      </c>
      <c r="G15" s="122">
        <v>6769</v>
      </c>
      <c r="H15" s="122">
        <v>69</v>
      </c>
      <c r="I15" s="122">
        <f t="shared" si="4"/>
        <v>52190</v>
      </c>
      <c r="J15" s="123">
        <f t="shared" si="5"/>
        <v>88.41566714101782</v>
      </c>
      <c r="K15" s="122">
        <v>38764</v>
      </c>
      <c r="L15" s="123">
        <f t="shared" si="6"/>
        <v>65.67052924036051</v>
      </c>
      <c r="M15" s="122">
        <v>0</v>
      </c>
      <c r="N15" s="123">
        <f t="shared" si="7"/>
        <v>0</v>
      </c>
      <c r="O15" s="122">
        <v>13426</v>
      </c>
      <c r="P15" s="122">
        <v>10091</v>
      </c>
      <c r="Q15" s="123">
        <f t="shared" si="8"/>
        <v>22.745137900657316</v>
      </c>
      <c r="R15" s="122">
        <v>327</v>
      </c>
      <c r="S15" s="105" t="s">
        <v>108</v>
      </c>
      <c r="T15" s="105"/>
      <c r="U15" s="105"/>
      <c r="V15" s="105"/>
      <c r="W15" s="105"/>
      <c r="X15" s="105"/>
      <c r="Y15" s="105"/>
      <c r="Z15" s="105" t="s">
        <v>108</v>
      </c>
    </row>
    <row r="16" spans="1:26" s="102" customFormat="1" ht="12" customHeight="1">
      <c r="A16" s="120" t="s">
        <v>111</v>
      </c>
      <c r="B16" s="121" t="s">
        <v>129</v>
      </c>
      <c r="C16" s="120" t="s">
        <v>130</v>
      </c>
      <c r="D16" s="122">
        <f t="shared" si="1"/>
        <v>42279</v>
      </c>
      <c r="E16" s="122">
        <f t="shared" si="2"/>
        <v>1790</v>
      </c>
      <c r="F16" s="123">
        <f t="shared" si="3"/>
        <v>4.2337803637739775</v>
      </c>
      <c r="G16" s="122">
        <v>1790</v>
      </c>
      <c r="H16" s="122">
        <v>0</v>
      </c>
      <c r="I16" s="122">
        <f t="shared" si="4"/>
        <v>40489</v>
      </c>
      <c r="J16" s="123">
        <f t="shared" si="5"/>
        <v>95.76621963622603</v>
      </c>
      <c r="K16" s="122">
        <v>34867</v>
      </c>
      <c r="L16" s="123">
        <f t="shared" si="6"/>
        <v>82.46883795737837</v>
      </c>
      <c r="M16" s="122">
        <v>0</v>
      </c>
      <c r="N16" s="123">
        <f t="shared" si="7"/>
        <v>0</v>
      </c>
      <c r="O16" s="122">
        <v>5622</v>
      </c>
      <c r="P16" s="122">
        <v>892</v>
      </c>
      <c r="Q16" s="123">
        <f t="shared" si="8"/>
        <v>13.297381678847655</v>
      </c>
      <c r="R16" s="122">
        <v>138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111</v>
      </c>
      <c r="B17" s="121" t="s">
        <v>131</v>
      </c>
      <c r="C17" s="120" t="s">
        <v>132</v>
      </c>
      <c r="D17" s="122">
        <f t="shared" si="1"/>
        <v>66536</v>
      </c>
      <c r="E17" s="122">
        <f t="shared" si="2"/>
        <v>7141</v>
      </c>
      <c r="F17" s="123">
        <f t="shared" si="3"/>
        <v>10.732535770109415</v>
      </c>
      <c r="G17" s="122">
        <v>7141</v>
      </c>
      <c r="H17" s="122">
        <v>0</v>
      </c>
      <c r="I17" s="122">
        <f t="shared" si="4"/>
        <v>59395</v>
      </c>
      <c r="J17" s="123">
        <f t="shared" si="5"/>
        <v>89.26746422989058</v>
      </c>
      <c r="K17" s="122">
        <v>29118</v>
      </c>
      <c r="L17" s="123">
        <f t="shared" si="6"/>
        <v>43.76277503907659</v>
      </c>
      <c r="M17" s="122"/>
      <c r="N17" s="123">
        <f t="shared" si="7"/>
        <v>0</v>
      </c>
      <c r="O17" s="122">
        <v>30277</v>
      </c>
      <c r="P17" s="122">
        <v>14732</v>
      </c>
      <c r="Q17" s="123">
        <f t="shared" si="8"/>
        <v>45.504689190814</v>
      </c>
      <c r="R17" s="122">
        <v>243</v>
      </c>
      <c r="S17" s="105" t="s">
        <v>108</v>
      </c>
      <c r="T17" s="105"/>
      <c r="U17" s="105"/>
      <c r="V17" s="105"/>
      <c r="W17" s="105"/>
      <c r="X17" s="105"/>
      <c r="Y17" s="105"/>
      <c r="Z17" s="105" t="s">
        <v>108</v>
      </c>
    </row>
    <row r="18" spans="1:26" s="102" customFormat="1" ht="12" customHeight="1">
      <c r="A18" s="120" t="s">
        <v>111</v>
      </c>
      <c r="B18" s="121" t="s">
        <v>133</v>
      </c>
      <c r="C18" s="120" t="s">
        <v>134</v>
      </c>
      <c r="D18" s="122">
        <f t="shared" si="1"/>
        <v>83079</v>
      </c>
      <c r="E18" s="122">
        <f t="shared" si="2"/>
        <v>16037</v>
      </c>
      <c r="F18" s="123">
        <f t="shared" si="3"/>
        <v>19.30331371345346</v>
      </c>
      <c r="G18" s="122">
        <v>16037</v>
      </c>
      <c r="H18" s="122">
        <v>0</v>
      </c>
      <c r="I18" s="122">
        <f t="shared" si="4"/>
        <v>67042</v>
      </c>
      <c r="J18" s="123">
        <f t="shared" si="5"/>
        <v>80.69668628654654</v>
      </c>
      <c r="K18" s="122">
        <v>23538</v>
      </c>
      <c r="L18" s="123">
        <f t="shared" si="6"/>
        <v>28.33206947604088</v>
      </c>
      <c r="M18" s="122">
        <v>0</v>
      </c>
      <c r="N18" s="123">
        <f t="shared" si="7"/>
        <v>0</v>
      </c>
      <c r="O18" s="122">
        <v>43504</v>
      </c>
      <c r="P18" s="122">
        <v>4990</v>
      </c>
      <c r="Q18" s="123">
        <f t="shared" si="8"/>
        <v>52.36461681050566</v>
      </c>
      <c r="R18" s="122">
        <v>362</v>
      </c>
      <c r="S18" s="105" t="s">
        <v>108</v>
      </c>
      <c r="T18" s="105"/>
      <c r="U18" s="105"/>
      <c r="V18" s="105"/>
      <c r="W18" s="105"/>
      <c r="X18" s="105"/>
      <c r="Y18" s="105"/>
      <c r="Z18" s="105" t="s">
        <v>108</v>
      </c>
    </row>
    <row r="19" spans="1:26" s="102" customFormat="1" ht="12" customHeight="1">
      <c r="A19" s="120" t="s">
        <v>111</v>
      </c>
      <c r="B19" s="121" t="s">
        <v>135</v>
      </c>
      <c r="C19" s="120" t="s">
        <v>136</v>
      </c>
      <c r="D19" s="122">
        <f t="shared" si="1"/>
        <v>47282</v>
      </c>
      <c r="E19" s="122">
        <f t="shared" si="2"/>
        <v>2646</v>
      </c>
      <c r="F19" s="123">
        <f t="shared" si="3"/>
        <v>5.596209974197369</v>
      </c>
      <c r="G19" s="122">
        <v>2646</v>
      </c>
      <c r="H19" s="122">
        <v>0</v>
      </c>
      <c r="I19" s="122">
        <f t="shared" si="4"/>
        <v>44636</v>
      </c>
      <c r="J19" s="123">
        <f t="shared" si="5"/>
        <v>94.40379002580264</v>
      </c>
      <c r="K19" s="122">
        <v>37459</v>
      </c>
      <c r="L19" s="123">
        <f t="shared" si="6"/>
        <v>79.22465208747515</v>
      </c>
      <c r="M19" s="122">
        <v>0</v>
      </c>
      <c r="N19" s="123">
        <f t="shared" si="7"/>
        <v>0</v>
      </c>
      <c r="O19" s="122">
        <v>7177</v>
      </c>
      <c r="P19" s="122">
        <v>3360</v>
      </c>
      <c r="Q19" s="123">
        <f t="shared" si="8"/>
        <v>15.179137938327484</v>
      </c>
      <c r="R19" s="122">
        <v>315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111</v>
      </c>
      <c r="B20" s="121" t="s">
        <v>137</v>
      </c>
      <c r="C20" s="120" t="s">
        <v>138</v>
      </c>
      <c r="D20" s="122">
        <f t="shared" si="1"/>
        <v>35622</v>
      </c>
      <c r="E20" s="122">
        <f t="shared" si="2"/>
        <v>2390</v>
      </c>
      <c r="F20" s="123">
        <f t="shared" si="3"/>
        <v>6.709336926618382</v>
      </c>
      <c r="G20" s="122">
        <v>2390</v>
      </c>
      <c r="H20" s="122">
        <v>0</v>
      </c>
      <c r="I20" s="122">
        <f t="shared" si="4"/>
        <v>33232</v>
      </c>
      <c r="J20" s="123">
        <f t="shared" si="5"/>
        <v>93.29066307338162</v>
      </c>
      <c r="K20" s="122">
        <v>21825</v>
      </c>
      <c r="L20" s="123">
        <f t="shared" si="6"/>
        <v>61.268317331985855</v>
      </c>
      <c r="M20" s="122">
        <v>0</v>
      </c>
      <c r="N20" s="123">
        <f t="shared" si="7"/>
        <v>0</v>
      </c>
      <c r="O20" s="122">
        <v>11407</v>
      </c>
      <c r="P20" s="122">
        <v>8567</v>
      </c>
      <c r="Q20" s="123">
        <f t="shared" si="8"/>
        <v>32.02234574139577</v>
      </c>
      <c r="R20" s="122">
        <v>194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111</v>
      </c>
      <c r="B21" s="121" t="s">
        <v>139</v>
      </c>
      <c r="C21" s="120" t="s">
        <v>140</v>
      </c>
      <c r="D21" s="122">
        <f t="shared" si="1"/>
        <v>54979</v>
      </c>
      <c r="E21" s="122">
        <f t="shared" si="2"/>
        <v>8388</v>
      </c>
      <c r="F21" s="123">
        <f t="shared" si="3"/>
        <v>15.25673438949417</v>
      </c>
      <c r="G21" s="122">
        <v>8388</v>
      </c>
      <c r="H21" s="122">
        <v>0</v>
      </c>
      <c r="I21" s="122">
        <f t="shared" si="4"/>
        <v>46591</v>
      </c>
      <c r="J21" s="123">
        <f t="shared" si="5"/>
        <v>84.74326561050583</v>
      </c>
      <c r="K21" s="122">
        <v>22573</v>
      </c>
      <c r="L21" s="123">
        <f t="shared" si="6"/>
        <v>41.05749467978683</v>
      </c>
      <c r="M21" s="122">
        <v>0</v>
      </c>
      <c r="N21" s="123">
        <f t="shared" si="7"/>
        <v>0</v>
      </c>
      <c r="O21" s="122">
        <v>24018</v>
      </c>
      <c r="P21" s="122">
        <v>7387</v>
      </c>
      <c r="Q21" s="123">
        <f t="shared" si="8"/>
        <v>43.685770930719</v>
      </c>
      <c r="R21" s="122">
        <v>141</v>
      </c>
      <c r="S21" s="105" t="s">
        <v>108</v>
      </c>
      <c r="T21" s="105"/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20" t="s">
        <v>111</v>
      </c>
      <c r="B22" s="121" t="s">
        <v>141</v>
      </c>
      <c r="C22" s="120" t="s">
        <v>142</v>
      </c>
      <c r="D22" s="122">
        <f t="shared" si="1"/>
        <v>202312</v>
      </c>
      <c r="E22" s="122">
        <f t="shared" si="2"/>
        <v>13122</v>
      </c>
      <c r="F22" s="123">
        <f t="shared" si="3"/>
        <v>6.486021590414805</v>
      </c>
      <c r="G22" s="122">
        <v>12733</v>
      </c>
      <c r="H22" s="122">
        <v>389</v>
      </c>
      <c r="I22" s="122">
        <f t="shared" si="4"/>
        <v>189190</v>
      </c>
      <c r="J22" s="123">
        <f t="shared" si="5"/>
        <v>93.51397840958519</v>
      </c>
      <c r="K22" s="122">
        <v>136849</v>
      </c>
      <c r="L22" s="123">
        <f t="shared" si="6"/>
        <v>67.64255209775001</v>
      </c>
      <c r="M22" s="122"/>
      <c r="N22" s="123">
        <f t="shared" si="7"/>
        <v>0</v>
      </c>
      <c r="O22" s="122">
        <v>52341</v>
      </c>
      <c r="P22" s="122">
        <v>23778</v>
      </c>
      <c r="Q22" s="123">
        <f t="shared" si="8"/>
        <v>25.871426311835183</v>
      </c>
      <c r="R22" s="122">
        <v>1001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111</v>
      </c>
      <c r="B23" s="121" t="s">
        <v>143</v>
      </c>
      <c r="C23" s="120" t="s">
        <v>144</v>
      </c>
      <c r="D23" s="122">
        <f t="shared" si="1"/>
        <v>45746</v>
      </c>
      <c r="E23" s="122">
        <f t="shared" si="2"/>
        <v>6396</v>
      </c>
      <c r="F23" s="123">
        <f t="shared" si="3"/>
        <v>13.981550299479736</v>
      </c>
      <c r="G23" s="122">
        <v>6396</v>
      </c>
      <c r="H23" s="122">
        <v>0</v>
      </c>
      <c r="I23" s="122">
        <f t="shared" si="4"/>
        <v>39350</v>
      </c>
      <c r="J23" s="123">
        <f t="shared" si="5"/>
        <v>86.01844970052026</v>
      </c>
      <c r="K23" s="122">
        <v>20388</v>
      </c>
      <c r="L23" s="123">
        <f t="shared" si="6"/>
        <v>44.56783106719713</v>
      </c>
      <c r="M23" s="122">
        <v>0</v>
      </c>
      <c r="N23" s="123">
        <f t="shared" si="7"/>
        <v>0</v>
      </c>
      <c r="O23" s="122">
        <v>18962</v>
      </c>
      <c r="P23" s="122">
        <v>6648</v>
      </c>
      <c r="Q23" s="123">
        <f t="shared" si="8"/>
        <v>41.45061863332313</v>
      </c>
      <c r="R23" s="122">
        <v>202</v>
      </c>
      <c r="S23" s="105" t="s">
        <v>108</v>
      </c>
      <c r="T23" s="105"/>
      <c r="U23" s="105"/>
      <c r="V23" s="105"/>
      <c r="W23" s="105"/>
      <c r="X23" s="105"/>
      <c r="Y23" s="105"/>
      <c r="Z23" s="105" t="s">
        <v>108</v>
      </c>
    </row>
    <row r="24" spans="1:26" s="102" customFormat="1" ht="12" customHeight="1">
      <c r="A24" s="120" t="s">
        <v>111</v>
      </c>
      <c r="B24" s="121" t="s">
        <v>145</v>
      </c>
      <c r="C24" s="120" t="s">
        <v>146</v>
      </c>
      <c r="D24" s="122">
        <f t="shared" si="1"/>
        <v>62066</v>
      </c>
      <c r="E24" s="122">
        <f t="shared" si="2"/>
        <v>14126</v>
      </c>
      <c r="F24" s="123">
        <f t="shared" si="3"/>
        <v>22.759642960719233</v>
      </c>
      <c r="G24" s="122">
        <v>13933</v>
      </c>
      <c r="H24" s="122">
        <v>193</v>
      </c>
      <c r="I24" s="122">
        <f t="shared" si="4"/>
        <v>47940</v>
      </c>
      <c r="J24" s="123">
        <f t="shared" si="5"/>
        <v>77.24035703928077</v>
      </c>
      <c r="K24" s="122">
        <v>21484</v>
      </c>
      <c r="L24" s="123">
        <f t="shared" si="6"/>
        <v>34.61476492765765</v>
      </c>
      <c r="M24" s="122">
        <v>0</v>
      </c>
      <c r="N24" s="123">
        <f t="shared" si="7"/>
        <v>0</v>
      </c>
      <c r="O24" s="122">
        <v>26456</v>
      </c>
      <c r="P24" s="122">
        <v>8136</v>
      </c>
      <c r="Q24" s="123">
        <f t="shared" si="8"/>
        <v>42.625592111623114</v>
      </c>
      <c r="R24" s="122">
        <v>222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0" t="s">
        <v>111</v>
      </c>
      <c r="B25" s="121" t="s">
        <v>147</v>
      </c>
      <c r="C25" s="120" t="s">
        <v>148</v>
      </c>
      <c r="D25" s="122">
        <f t="shared" si="1"/>
        <v>40431</v>
      </c>
      <c r="E25" s="122">
        <f t="shared" si="2"/>
        <v>1172</v>
      </c>
      <c r="F25" s="123">
        <f t="shared" si="3"/>
        <v>2.898765798520937</v>
      </c>
      <c r="G25" s="122">
        <v>1172</v>
      </c>
      <c r="H25" s="122">
        <v>0</v>
      </c>
      <c r="I25" s="122">
        <f t="shared" si="4"/>
        <v>39259</v>
      </c>
      <c r="J25" s="123">
        <f t="shared" si="5"/>
        <v>97.10123420147906</v>
      </c>
      <c r="K25" s="122">
        <v>29966</v>
      </c>
      <c r="L25" s="123">
        <f t="shared" si="6"/>
        <v>74.11639583487919</v>
      </c>
      <c r="M25" s="122">
        <v>0</v>
      </c>
      <c r="N25" s="123">
        <f t="shared" si="7"/>
        <v>0</v>
      </c>
      <c r="O25" s="122">
        <v>9293</v>
      </c>
      <c r="P25" s="122">
        <v>453</v>
      </c>
      <c r="Q25" s="123">
        <f t="shared" si="8"/>
        <v>22.984838366599885</v>
      </c>
      <c r="R25" s="122">
        <v>188</v>
      </c>
      <c r="S25" s="105" t="s">
        <v>108</v>
      </c>
      <c r="T25" s="105"/>
      <c r="U25" s="105"/>
      <c r="V25" s="105"/>
      <c r="W25" s="105"/>
      <c r="X25" s="105"/>
      <c r="Y25" s="105"/>
      <c r="Z25" s="105" t="s">
        <v>108</v>
      </c>
    </row>
    <row r="26" spans="1:26" s="102" customFormat="1" ht="12" customHeight="1">
      <c r="A26" s="120" t="s">
        <v>111</v>
      </c>
      <c r="B26" s="121" t="s">
        <v>149</v>
      </c>
      <c r="C26" s="120" t="s">
        <v>150</v>
      </c>
      <c r="D26" s="122">
        <f t="shared" si="1"/>
        <v>60895</v>
      </c>
      <c r="E26" s="122">
        <f t="shared" si="2"/>
        <v>4064</v>
      </c>
      <c r="F26" s="123">
        <f t="shared" si="3"/>
        <v>6.673782740783316</v>
      </c>
      <c r="G26" s="122">
        <v>4064</v>
      </c>
      <c r="H26" s="122">
        <v>0</v>
      </c>
      <c r="I26" s="122">
        <f t="shared" si="4"/>
        <v>56831</v>
      </c>
      <c r="J26" s="123">
        <f t="shared" si="5"/>
        <v>93.32621725921668</v>
      </c>
      <c r="K26" s="122">
        <v>44878</v>
      </c>
      <c r="L26" s="123">
        <f t="shared" si="6"/>
        <v>73.69734789391575</v>
      </c>
      <c r="M26" s="122">
        <v>0</v>
      </c>
      <c r="N26" s="123">
        <f t="shared" si="7"/>
        <v>0</v>
      </c>
      <c r="O26" s="122">
        <v>11953</v>
      </c>
      <c r="P26" s="122">
        <v>4638</v>
      </c>
      <c r="Q26" s="123">
        <f t="shared" si="8"/>
        <v>19.62886936530093</v>
      </c>
      <c r="R26" s="122">
        <v>750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111</v>
      </c>
      <c r="B27" s="121" t="s">
        <v>151</v>
      </c>
      <c r="C27" s="120" t="s">
        <v>152</v>
      </c>
      <c r="D27" s="122">
        <f t="shared" si="1"/>
        <v>31422</v>
      </c>
      <c r="E27" s="122">
        <f t="shared" si="2"/>
        <v>3877</v>
      </c>
      <c r="F27" s="123">
        <f t="shared" si="3"/>
        <v>12.338488956781871</v>
      </c>
      <c r="G27" s="122">
        <v>3877</v>
      </c>
      <c r="H27" s="122">
        <v>0</v>
      </c>
      <c r="I27" s="122">
        <f t="shared" si="4"/>
        <v>27545</v>
      </c>
      <c r="J27" s="123">
        <f t="shared" si="5"/>
        <v>87.66151104321813</v>
      </c>
      <c r="K27" s="122">
        <v>14920</v>
      </c>
      <c r="L27" s="123">
        <f t="shared" si="6"/>
        <v>47.48265546432436</v>
      </c>
      <c r="M27" s="122">
        <v>0</v>
      </c>
      <c r="N27" s="123">
        <f t="shared" si="7"/>
        <v>0</v>
      </c>
      <c r="O27" s="122">
        <v>12625</v>
      </c>
      <c r="P27" s="122">
        <v>7245</v>
      </c>
      <c r="Q27" s="123">
        <f t="shared" si="8"/>
        <v>40.17885557889377</v>
      </c>
      <c r="R27" s="122">
        <v>87</v>
      </c>
      <c r="S27" s="105" t="s">
        <v>108</v>
      </c>
      <c r="T27" s="105"/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20" t="s">
        <v>111</v>
      </c>
      <c r="B28" s="121" t="s">
        <v>153</v>
      </c>
      <c r="C28" s="120" t="s">
        <v>154</v>
      </c>
      <c r="D28" s="122">
        <f t="shared" si="1"/>
        <v>14354</v>
      </c>
      <c r="E28" s="122">
        <f t="shared" si="2"/>
        <v>1709</v>
      </c>
      <c r="F28" s="123">
        <f t="shared" si="3"/>
        <v>11.90608889508151</v>
      </c>
      <c r="G28" s="122">
        <v>1709</v>
      </c>
      <c r="H28" s="122">
        <v>0</v>
      </c>
      <c r="I28" s="122">
        <f t="shared" si="4"/>
        <v>12645</v>
      </c>
      <c r="J28" s="123">
        <f t="shared" si="5"/>
        <v>88.09391110491849</v>
      </c>
      <c r="K28" s="122">
        <v>11354</v>
      </c>
      <c r="L28" s="123">
        <f t="shared" si="6"/>
        <v>79.09990246621152</v>
      </c>
      <c r="M28" s="122">
        <v>0</v>
      </c>
      <c r="N28" s="123">
        <f t="shared" si="7"/>
        <v>0</v>
      </c>
      <c r="O28" s="122">
        <v>1291</v>
      </c>
      <c r="P28" s="122">
        <v>433</v>
      </c>
      <c r="Q28" s="123">
        <f t="shared" si="8"/>
        <v>8.994008638706982</v>
      </c>
      <c r="R28" s="122">
        <v>86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20" t="s">
        <v>111</v>
      </c>
      <c r="B29" s="121" t="s">
        <v>155</v>
      </c>
      <c r="C29" s="120" t="s">
        <v>156</v>
      </c>
      <c r="D29" s="122">
        <f t="shared" si="1"/>
        <v>8639</v>
      </c>
      <c r="E29" s="122">
        <f t="shared" si="2"/>
        <v>314</v>
      </c>
      <c r="F29" s="123">
        <f t="shared" si="3"/>
        <v>3.6346799398078478</v>
      </c>
      <c r="G29" s="122">
        <v>314</v>
      </c>
      <c r="H29" s="122">
        <v>0</v>
      </c>
      <c r="I29" s="122">
        <f t="shared" si="4"/>
        <v>8325</v>
      </c>
      <c r="J29" s="123">
        <f t="shared" si="5"/>
        <v>96.36532006019215</v>
      </c>
      <c r="K29" s="122">
        <v>7499</v>
      </c>
      <c r="L29" s="123">
        <f t="shared" si="6"/>
        <v>86.80402824400973</v>
      </c>
      <c r="M29" s="122">
        <v>0</v>
      </c>
      <c r="N29" s="123">
        <f t="shared" si="7"/>
        <v>0</v>
      </c>
      <c r="O29" s="122">
        <v>826</v>
      </c>
      <c r="P29" s="122">
        <v>4</v>
      </c>
      <c r="Q29" s="123">
        <f t="shared" si="8"/>
        <v>9.561291816182429</v>
      </c>
      <c r="R29" s="122">
        <v>20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20" t="s">
        <v>111</v>
      </c>
      <c r="B30" s="121" t="s">
        <v>157</v>
      </c>
      <c r="C30" s="120" t="s">
        <v>158</v>
      </c>
      <c r="D30" s="122">
        <f t="shared" si="1"/>
        <v>12790</v>
      </c>
      <c r="E30" s="122">
        <f t="shared" si="2"/>
        <v>1025</v>
      </c>
      <c r="F30" s="123">
        <f t="shared" si="3"/>
        <v>8.014073494917904</v>
      </c>
      <c r="G30" s="122">
        <v>1022</v>
      </c>
      <c r="H30" s="122">
        <v>3</v>
      </c>
      <c r="I30" s="122">
        <f t="shared" si="4"/>
        <v>11765</v>
      </c>
      <c r="J30" s="123">
        <f t="shared" si="5"/>
        <v>91.98592650508209</v>
      </c>
      <c r="K30" s="122">
        <v>2775</v>
      </c>
      <c r="L30" s="123">
        <f t="shared" si="6"/>
        <v>21.696637998436277</v>
      </c>
      <c r="M30" s="122">
        <v>0</v>
      </c>
      <c r="N30" s="123">
        <f t="shared" si="7"/>
        <v>0</v>
      </c>
      <c r="O30" s="122">
        <v>8990</v>
      </c>
      <c r="P30" s="122">
        <v>3678</v>
      </c>
      <c r="Q30" s="123">
        <f t="shared" si="8"/>
        <v>70.28928850664582</v>
      </c>
      <c r="R30" s="122">
        <v>34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20" t="s">
        <v>111</v>
      </c>
      <c r="B31" s="121" t="s">
        <v>159</v>
      </c>
      <c r="C31" s="120" t="s">
        <v>160</v>
      </c>
      <c r="D31" s="122">
        <f t="shared" si="1"/>
        <v>13293</v>
      </c>
      <c r="E31" s="122">
        <f t="shared" si="2"/>
        <v>31</v>
      </c>
      <c r="F31" s="123">
        <f t="shared" si="3"/>
        <v>0.23320544647558866</v>
      </c>
      <c r="G31" s="122">
        <v>31</v>
      </c>
      <c r="H31" s="122">
        <v>0</v>
      </c>
      <c r="I31" s="122">
        <f t="shared" si="4"/>
        <v>13262</v>
      </c>
      <c r="J31" s="123">
        <f t="shared" si="5"/>
        <v>99.7667945535244</v>
      </c>
      <c r="K31" s="122">
        <v>8050</v>
      </c>
      <c r="L31" s="123">
        <f t="shared" si="6"/>
        <v>60.55818852027382</v>
      </c>
      <c r="M31" s="122">
        <v>0</v>
      </c>
      <c r="N31" s="123">
        <f t="shared" si="7"/>
        <v>0</v>
      </c>
      <c r="O31" s="122">
        <v>5212</v>
      </c>
      <c r="P31" s="122">
        <v>5090</v>
      </c>
      <c r="Q31" s="123">
        <f t="shared" si="8"/>
        <v>39.20860603325058</v>
      </c>
      <c r="R31" s="122">
        <v>43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20" t="s">
        <v>111</v>
      </c>
      <c r="B32" s="121" t="s">
        <v>161</v>
      </c>
      <c r="C32" s="120" t="s">
        <v>162</v>
      </c>
      <c r="D32" s="122">
        <f t="shared" si="1"/>
        <v>4997</v>
      </c>
      <c r="E32" s="122">
        <f t="shared" si="2"/>
        <v>216</v>
      </c>
      <c r="F32" s="123">
        <f t="shared" si="3"/>
        <v>4.322593556133681</v>
      </c>
      <c r="G32" s="122">
        <v>216</v>
      </c>
      <c r="H32" s="122">
        <v>0</v>
      </c>
      <c r="I32" s="122">
        <f t="shared" si="4"/>
        <v>4781</v>
      </c>
      <c r="J32" s="123">
        <f t="shared" si="5"/>
        <v>95.67740644386632</v>
      </c>
      <c r="K32" s="122">
        <v>2480</v>
      </c>
      <c r="L32" s="123">
        <f t="shared" si="6"/>
        <v>49.62977786672003</v>
      </c>
      <c r="M32" s="122">
        <v>0</v>
      </c>
      <c r="N32" s="123">
        <f t="shared" si="7"/>
        <v>0</v>
      </c>
      <c r="O32" s="122">
        <v>2301</v>
      </c>
      <c r="P32" s="122">
        <v>2143</v>
      </c>
      <c r="Q32" s="123">
        <f t="shared" si="8"/>
        <v>46.04762857714629</v>
      </c>
      <c r="R32" s="122">
        <v>10</v>
      </c>
      <c r="S32" s="105" t="s">
        <v>108</v>
      </c>
      <c r="T32" s="105"/>
      <c r="U32" s="105"/>
      <c r="V32" s="105"/>
      <c r="W32" s="105" t="s">
        <v>108</v>
      </c>
      <c r="X32" s="105"/>
      <c r="Y32" s="105"/>
      <c r="Z32" s="105"/>
    </row>
    <row r="33" spans="1:26" s="102" customFormat="1" ht="12" customHeight="1">
      <c r="A33" s="120" t="s">
        <v>111</v>
      </c>
      <c r="B33" s="121" t="s">
        <v>163</v>
      </c>
      <c r="C33" s="120" t="s">
        <v>164</v>
      </c>
      <c r="D33" s="122">
        <f t="shared" si="1"/>
        <v>8272</v>
      </c>
      <c r="E33" s="122">
        <f t="shared" si="2"/>
        <v>278</v>
      </c>
      <c r="F33" s="123">
        <f t="shared" si="3"/>
        <v>3.36073500967118</v>
      </c>
      <c r="G33" s="122">
        <v>278</v>
      </c>
      <c r="H33" s="122">
        <v>0</v>
      </c>
      <c r="I33" s="122">
        <f t="shared" si="4"/>
        <v>7994</v>
      </c>
      <c r="J33" s="123">
        <f t="shared" si="5"/>
        <v>96.63926499032883</v>
      </c>
      <c r="K33" s="122">
        <v>6151</v>
      </c>
      <c r="L33" s="123">
        <f t="shared" si="6"/>
        <v>74.35928433268859</v>
      </c>
      <c r="M33" s="122">
        <v>0</v>
      </c>
      <c r="N33" s="123">
        <f t="shared" si="7"/>
        <v>0</v>
      </c>
      <c r="O33" s="122">
        <v>1843</v>
      </c>
      <c r="P33" s="122">
        <v>743</v>
      </c>
      <c r="Q33" s="123">
        <f t="shared" si="8"/>
        <v>22.279980657640234</v>
      </c>
      <c r="R33" s="122">
        <v>60</v>
      </c>
      <c r="S33" s="105"/>
      <c r="T33" s="105"/>
      <c r="U33" s="105"/>
      <c r="V33" s="105" t="s">
        <v>108</v>
      </c>
      <c r="W33" s="105"/>
      <c r="X33" s="105"/>
      <c r="Y33" s="105"/>
      <c r="Z33" s="105" t="s">
        <v>108</v>
      </c>
    </row>
    <row r="34" spans="1:26" s="102" customFormat="1" ht="12" customHeight="1">
      <c r="A34" s="120" t="s">
        <v>111</v>
      </c>
      <c r="B34" s="121" t="s">
        <v>165</v>
      </c>
      <c r="C34" s="120" t="s">
        <v>166</v>
      </c>
      <c r="D34" s="122">
        <f t="shared" si="1"/>
        <v>10884</v>
      </c>
      <c r="E34" s="122">
        <f t="shared" si="2"/>
        <v>1747</v>
      </c>
      <c r="F34" s="123">
        <f t="shared" si="3"/>
        <v>16.051084160235206</v>
      </c>
      <c r="G34" s="122">
        <v>1747</v>
      </c>
      <c r="H34" s="122">
        <v>0</v>
      </c>
      <c r="I34" s="122">
        <f t="shared" si="4"/>
        <v>9137</v>
      </c>
      <c r="J34" s="123">
        <f t="shared" si="5"/>
        <v>83.9489158397648</v>
      </c>
      <c r="K34" s="122">
        <v>5154</v>
      </c>
      <c r="L34" s="123">
        <f t="shared" si="6"/>
        <v>47.35391400220507</v>
      </c>
      <c r="M34" s="122">
        <v>0</v>
      </c>
      <c r="N34" s="123">
        <f t="shared" si="7"/>
        <v>0</v>
      </c>
      <c r="O34" s="122">
        <v>3983</v>
      </c>
      <c r="P34" s="122">
        <v>284</v>
      </c>
      <c r="Q34" s="123">
        <f t="shared" si="8"/>
        <v>36.59500183755972</v>
      </c>
      <c r="R34" s="122">
        <v>93</v>
      </c>
      <c r="S34" s="105" t="s">
        <v>108</v>
      </c>
      <c r="T34" s="105"/>
      <c r="U34" s="105"/>
      <c r="V34" s="105"/>
      <c r="W34" s="105" t="s">
        <v>108</v>
      </c>
      <c r="X34" s="105"/>
      <c r="Y34" s="105"/>
      <c r="Z34" s="105"/>
    </row>
    <row r="35" spans="1:26" s="102" customFormat="1" ht="12" customHeight="1">
      <c r="A35" s="120" t="s">
        <v>111</v>
      </c>
      <c r="B35" s="121" t="s">
        <v>167</v>
      </c>
      <c r="C35" s="120" t="s">
        <v>168</v>
      </c>
      <c r="D35" s="122">
        <f t="shared" si="1"/>
        <v>4865</v>
      </c>
      <c r="E35" s="122">
        <f t="shared" si="2"/>
        <v>25</v>
      </c>
      <c r="F35" s="123">
        <f t="shared" si="3"/>
        <v>0.513874614594039</v>
      </c>
      <c r="G35" s="122">
        <v>23</v>
      </c>
      <c r="H35" s="122">
        <v>2</v>
      </c>
      <c r="I35" s="122">
        <f t="shared" si="4"/>
        <v>4840</v>
      </c>
      <c r="J35" s="123">
        <f t="shared" si="5"/>
        <v>99.48612538540597</v>
      </c>
      <c r="K35" s="122">
        <v>0</v>
      </c>
      <c r="L35" s="123">
        <f t="shared" si="6"/>
        <v>0</v>
      </c>
      <c r="M35" s="122">
        <v>0</v>
      </c>
      <c r="N35" s="123">
        <f t="shared" si="7"/>
        <v>0</v>
      </c>
      <c r="O35" s="122">
        <v>4840</v>
      </c>
      <c r="P35" s="122">
        <v>195</v>
      </c>
      <c r="Q35" s="123">
        <f t="shared" si="8"/>
        <v>99.48612538540597</v>
      </c>
      <c r="R35" s="122">
        <v>11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20" t="s">
        <v>111</v>
      </c>
      <c r="B36" s="121" t="s">
        <v>169</v>
      </c>
      <c r="C36" s="120" t="s">
        <v>170</v>
      </c>
      <c r="D36" s="122">
        <f t="shared" si="1"/>
        <v>6481</v>
      </c>
      <c r="E36" s="122">
        <f t="shared" si="2"/>
        <v>1028</v>
      </c>
      <c r="F36" s="123">
        <f t="shared" si="3"/>
        <v>15.861749729979941</v>
      </c>
      <c r="G36" s="122">
        <v>1028</v>
      </c>
      <c r="H36" s="122">
        <v>0</v>
      </c>
      <c r="I36" s="122">
        <f t="shared" si="4"/>
        <v>5453</v>
      </c>
      <c r="J36" s="123">
        <f t="shared" si="5"/>
        <v>84.13825027002005</v>
      </c>
      <c r="K36" s="122">
        <v>3294</v>
      </c>
      <c r="L36" s="123">
        <f t="shared" si="6"/>
        <v>50.82548989353495</v>
      </c>
      <c r="M36" s="122">
        <v>0</v>
      </c>
      <c r="N36" s="123">
        <f t="shared" si="7"/>
        <v>0</v>
      </c>
      <c r="O36" s="122">
        <v>2159</v>
      </c>
      <c r="P36" s="122">
        <v>1248</v>
      </c>
      <c r="Q36" s="123">
        <f t="shared" si="8"/>
        <v>33.31276037648511</v>
      </c>
      <c r="R36" s="122">
        <v>26</v>
      </c>
      <c r="S36" s="105"/>
      <c r="T36" s="105"/>
      <c r="U36" s="105"/>
      <c r="V36" s="105" t="s">
        <v>108</v>
      </c>
      <c r="W36" s="105"/>
      <c r="X36" s="105"/>
      <c r="Y36" s="105"/>
      <c r="Z36" s="105" t="s">
        <v>108</v>
      </c>
    </row>
    <row r="37" spans="1:26" s="102" customFormat="1" ht="12" customHeight="1">
      <c r="A37" s="120" t="s">
        <v>111</v>
      </c>
      <c r="B37" s="121" t="s">
        <v>171</v>
      </c>
      <c r="C37" s="120" t="s">
        <v>172</v>
      </c>
      <c r="D37" s="122">
        <f t="shared" si="1"/>
        <v>337</v>
      </c>
      <c r="E37" s="122">
        <f t="shared" si="2"/>
        <v>0</v>
      </c>
      <c r="F37" s="123">
        <f t="shared" si="3"/>
        <v>0</v>
      </c>
      <c r="G37" s="122">
        <v>0</v>
      </c>
      <c r="H37" s="122">
        <v>0</v>
      </c>
      <c r="I37" s="122">
        <f t="shared" si="4"/>
        <v>337</v>
      </c>
      <c r="J37" s="123">
        <f t="shared" si="5"/>
        <v>100</v>
      </c>
      <c r="K37" s="122">
        <v>0</v>
      </c>
      <c r="L37" s="123">
        <f t="shared" si="6"/>
        <v>0</v>
      </c>
      <c r="M37" s="122">
        <v>0</v>
      </c>
      <c r="N37" s="123">
        <f t="shared" si="7"/>
        <v>0</v>
      </c>
      <c r="O37" s="122">
        <v>337</v>
      </c>
      <c r="P37" s="122">
        <v>337</v>
      </c>
      <c r="Q37" s="123">
        <f t="shared" si="8"/>
        <v>100</v>
      </c>
      <c r="R37" s="122">
        <v>3</v>
      </c>
      <c r="S37" s="105"/>
      <c r="T37" s="105"/>
      <c r="U37" s="105"/>
      <c r="V37" s="105" t="s">
        <v>108</v>
      </c>
      <c r="W37" s="105"/>
      <c r="X37" s="105"/>
      <c r="Y37" s="105"/>
      <c r="Z37" s="105" t="s">
        <v>108</v>
      </c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2" t="s">
        <v>75</v>
      </c>
      <c r="B2" s="150" t="s">
        <v>76</v>
      </c>
      <c r="C2" s="15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2" t="s">
        <v>80</v>
      </c>
      <c r="AG2" s="143"/>
      <c r="AH2" s="143"/>
      <c r="AI2" s="144"/>
      <c r="AJ2" s="142" t="s">
        <v>81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6" t="s">
        <v>82</v>
      </c>
      <c r="AU2" s="150"/>
      <c r="AV2" s="150"/>
      <c r="AW2" s="150"/>
      <c r="AX2" s="150"/>
      <c r="AY2" s="150"/>
      <c r="AZ2" s="142" t="s">
        <v>83</v>
      </c>
      <c r="BA2" s="143"/>
      <c r="BB2" s="143"/>
      <c r="BC2" s="144"/>
    </row>
    <row r="3" spans="1:55" s="50" customFormat="1" ht="26.25" customHeight="1">
      <c r="A3" s="151"/>
      <c r="B3" s="151"/>
      <c r="C3" s="151"/>
      <c r="D3" s="66" t="s">
        <v>84</v>
      </c>
      <c r="E3" s="145" t="s">
        <v>85</v>
      </c>
      <c r="F3" s="143"/>
      <c r="G3" s="144"/>
      <c r="H3" s="146" t="s">
        <v>86</v>
      </c>
      <c r="I3" s="147"/>
      <c r="J3" s="148"/>
      <c r="K3" s="145" t="s">
        <v>87</v>
      </c>
      <c r="L3" s="147"/>
      <c r="M3" s="148"/>
      <c r="N3" s="66" t="s">
        <v>84</v>
      </c>
      <c r="O3" s="145" t="s">
        <v>88</v>
      </c>
      <c r="P3" s="154"/>
      <c r="Q3" s="154"/>
      <c r="R3" s="154"/>
      <c r="S3" s="154"/>
      <c r="T3" s="154"/>
      <c r="U3" s="155"/>
      <c r="V3" s="145" t="s">
        <v>89</v>
      </c>
      <c r="W3" s="154"/>
      <c r="X3" s="154"/>
      <c r="Y3" s="154"/>
      <c r="Z3" s="154"/>
      <c r="AA3" s="154"/>
      <c r="AB3" s="155"/>
      <c r="AC3" s="92" t="s">
        <v>90</v>
      </c>
      <c r="AD3" s="64"/>
      <c r="AE3" s="65"/>
      <c r="AF3" s="149" t="s">
        <v>84</v>
      </c>
      <c r="AG3" s="150" t="s">
        <v>91</v>
      </c>
      <c r="AH3" s="150" t="s">
        <v>92</v>
      </c>
      <c r="AI3" s="150" t="s">
        <v>93</v>
      </c>
      <c r="AJ3" s="151" t="s">
        <v>84</v>
      </c>
      <c r="AK3" s="150" t="s">
        <v>94</v>
      </c>
      <c r="AL3" s="150" t="s">
        <v>95</v>
      </c>
      <c r="AM3" s="150" t="s">
        <v>96</v>
      </c>
      <c r="AN3" s="150" t="s">
        <v>92</v>
      </c>
      <c r="AO3" s="150" t="s">
        <v>93</v>
      </c>
      <c r="AP3" s="150" t="s">
        <v>97</v>
      </c>
      <c r="AQ3" s="150" t="s">
        <v>98</v>
      </c>
      <c r="AR3" s="150" t="s">
        <v>99</v>
      </c>
      <c r="AS3" s="150" t="s">
        <v>100</v>
      </c>
      <c r="AT3" s="149" t="s">
        <v>84</v>
      </c>
      <c r="AU3" s="150" t="s">
        <v>94</v>
      </c>
      <c r="AV3" s="150" t="s">
        <v>95</v>
      </c>
      <c r="AW3" s="150" t="s">
        <v>96</v>
      </c>
      <c r="AX3" s="150" t="s">
        <v>92</v>
      </c>
      <c r="AY3" s="150" t="s">
        <v>93</v>
      </c>
      <c r="AZ3" s="149" t="s">
        <v>84</v>
      </c>
      <c r="BA3" s="150" t="s">
        <v>91</v>
      </c>
      <c r="BB3" s="150" t="s">
        <v>92</v>
      </c>
      <c r="BC3" s="150" t="s">
        <v>93</v>
      </c>
    </row>
    <row r="4" spans="1:55" s="50" customFormat="1" ht="26.25" customHeight="1">
      <c r="A4" s="151"/>
      <c r="B4" s="151"/>
      <c r="C4" s="15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9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49"/>
      <c r="AU4" s="151"/>
      <c r="AV4" s="151"/>
      <c r="AW4" s="151"/>
      <c r="AX4" s="151"/>
      <c r="AY4" s="151"/>
      <c r="AZ4" s="149"/>
      <c r="BA4" s="151"/>
      <c r="BB4" s="151"/>
      <c r="BC4" s="151"/>
    </row>
    <row r="5" spans="1:55" s="54" customFormat="1" ht="23.25" customHeight="1">
      <c r="A5" s="151"/>
      <c r="B5" s="151"/>
      <c r="C5" s="15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51"/>
      <c r="AM5" s="55"/>
      <c r="AN5" s="55"/>
      <c r="AO5" s="55"/>
      <c r="AP5" s="55"/>
      <c r="AQ5" s="55"/>
      <c r="AR5" s="55"/>
      <c r="AS5" s="55"/>
      <c r="AT5" s="55"/>
      <c r="AU5" s="55"/>
      <c r="AV5" s="15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3"/>
      <c r="B6" s="153"/>
      <c r="C6" s="153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111</v>
      </c>
      <c r="B7" s="104" t="s">
        <v>112</v>
      </c>
      <c r="C7" s="103" t="s">
        <v>55</v>
      </c>
      <c r="D7" s="94">
        <f aca="true" t="shared" si="0" ref="D7:AI7">SUM(D8:D37)</f>
        <v>530797</v>
      </c>
      <c r="E7" s="94">
        <f t="shared" si="0"/>
        <v>3773</v>
      </c>
      <c r="F7" s="94">
        <f t="shared" si="0"/>
        <v>3773</v>
      </c>
      <c r="G7" s="94">
        <f t="shared" si="0"/>
        <v>0</v>
      </c>
      <c r="H7" s="94">
        <f t="shared" si="0"/>
        <v>140708</v>
      </c>
      <c r="I7" s="94">
        <f t="shared" si="0"/>
        <v>119584</v>
      </c>
      <c r="J7" s="94">
        <f t="shared" si="0"/>
        <v>21124</v>
      </c>
      <c r="K7" s="94">
        <f t="shared" si="0"/>
        <v>386316</v>
      </c>
      <c r="L7" s="94">
        <f t="shared" si="0"/>
        <v>6713</v>
      </c>
      <c r="M7" s="94">
        <f t="shared" si="0"/>
        <v>379603</v>
      </c>
      <c r="N7" s="94">
        <f t="shared" si="0"/>
        <v>531375</v>
      </c>
      <c r="O7" s="94">
        <f t="shared" si="0"/>
        <v>130110</v>
      </c>
      <c r="P7" s="94">
        <f t="shared" si="0"/>
        <v>120493</v>
      </c>
      <c r="Q7" s="94">
        <f t="shared" si="0"/>
        <v>0</v>
      </c>
      <c r="R7" s="94">
        <f t="shared" si="0"/>
        <v>0</v>
      </c>
      <c r="S7" s="94">
        <f t="shared" si="0"/>
        <v>9617</v>
      </c>
      <c r="T7" s="94">
        <f t="shared" si="0"/>
        <v>0</v>
      </c>
      <c r="U7" s="94">
        <f t="shared" si="0"/>
        <v>0</v>
      </c>
      <c r="V7" s="94">
        <f t="shared" si="0"/>
        <v>400727</v>
      </c>
      <c r="W7" s="94">
        <f t="shared" si="0"/>
        <v>356909</v>
      </c>
      <c r="X7" s="94">
        <f t="shared" si="0"/>
        <v>0</v>
      </c>
      <c r="Y7" s="94">
        <f t="shared" si="0"/>
        <v>0</v>
      </c>
      <c r="Z7" s="94">
        <f t="shared" si="0"/>
        <v>43818</v>
      </c>
      <c r="AA7" s="94">
        <f t="shared" si="0"/>
        <v>0</v>
      </c>
      <c r="AB7" s="94">
        <f t="shared" si="0"/>
        <v>0</v>
      </c>
      <c r="AC7" s="94">
        <f t="shared" si="0"/>
        <v>538</v>
      </c>
      <c r="AD7" s="94">
        <f t="shared" si="0"/>
        <v>528</v>
      </c>
      <c r="AE7" s="94">
        <f t="shared" si="0"/>
        <v>10</v>
      </c>
      <c r="AF7" s="94">
        <f t="shared" si="0"/>
        <v>9648</v>
      </c>
      <c r="AG7" s="94">
        <f t="shared" si="0"/>
        <v>9648</v>
      </c>
      <c r="AH7" s="94">
        <f t="shared" si="0"/>
        <v>0</v>
      </c>
      <c r="AI7" s="94">
        <f t="shared" si="0"/>
        <v>0</v>
      </c>
      <c r="AJ7" s="94">
        <f aca="true" t="shared" si="1" ref="AJ7:BC7">SUM(AJ8:AJ37)</f>
        <v>12113</v>
      </c>
      <c r="AK7" s="94">
        <f t="shared" si="1"/>
        <v>2782</v>
      </c>
      <c r="AL7" s="94">
        <f t="shared" si="1"/>
        <v>918</v>
      </c>
      <c r="AM7" s="94">
        <f t="shared" si="1"/>
        <v>7676</v>
      </c>
      <c r="AN7" s="94">
        <f t="shared" si="1"/>
        <v>117</v>
      </c>
      <c r="AO7" s="94">
        <f t="shared" si="1"/>
        <v>0</v>
      </c>
      <c r="AP7" s="94">
        <f t="shared" si="1"/>
        <v>0</v>
      </c>
      <c r="AQ7" s="94">
        <f t="shared" si="1"/>
        <v>34</v>
      </c>
      <c r="AR7" s="94">
        <f t="shared" si="1"/>
        <v>586</v>
      </c>
      <c r="AS7" s="94">
        <f t="shared" si="1"/>
        <v>0</v>
      </c>
      <c r="AT7" s="94">
        <f t="shared" si="1"/>
        <v>1409</v>
      </c>
      <c r="AU7" s="94">
        <f t="shared" si="1"/>
        <v>566</v>
      </c>
      <c r="AV7" s="94">
        <f t="shared" si="1"/>
        <v>669</v>
      </c>
      <c r="AW7" s="94">
        <f t="shared" si="1"/>
        <v>174</v>
      </c>
      <c r="AX7" s="94">
        <f t="shared" si="1"/>
        <v>0</v>
      </c>
      <c r="AY7" s="94">
        <f t="shared" si="1"/>
        <v>0</v>
      </c>
      <c r="AZ7" s="94">
        <f t="shared" si="1"/>
        <v>446</v>
      </c>
      <c r="BA7" s="94">
        <f t="shared" si="1"/>
        <v>446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111</v>
      </c>
      <c r="B8" s="106" t="s">
        <v>113</v>
      </c>
      <c r="C8" s="105" t="s">
        <v>114</v>
      </c>
      <c r="D8" s="98">
        <f aca="true" t="shared" si="2" ref="D8:D37">SUM(E8,+H8,+K8)</f>
        <v>117425</v>
      </c>
      <c r="E8" s="98">
        <f aca="true" t="shared" si="3" ref="E8:E37">SUM(F8:G8)</f>
        <v>0</v>
      </c>
      <c r="F8" s="98">
        <v>0</v>
      </c>
      <c r="G8" s="98">
        <v>0</v>
      </c>
      <c r="H8" s="98">
        <f aca="true" t="shared" si="4" ref="H8:H37">SUM(I8:J8)</f>
        <v>23439</v>
      </c>
      <c r="I8" s="98">
        <v>23439</v>
      </c>
      <c r="J8" s="98">
        <v>0</v>
      </c>
      <c r="K8" s="98">
        <f aca="true" t="shared" si="5" ref="K8:K37">SUM(L8:M8)</f>
        <v>93986</v>
      </c>
      <c r="L8" s="98">
        <v>0</v>
      </c>
      <c r="M8" s="98">
        <v>93986</v>
      </c>
      <c r="N8" s="98">
        <f aca="true" t="shared" si="6" ref="N8:N37">SUM(O8,+V8,+AC8)</f>
        <v>117465</v>
      </c>
      <c r="O8" s="98">
        <f aca="true" t="shared" si="7" ref="O8:O37">SUM(P8:U8)</f>
        <v>23479</v>
      </c>
      <c r="P8" s="98">
        <v>20995</v>
      </c>
      <c r="Q8" s="98">
        <v>0</v>
      </c>
      <c r="R8" s="98">
        <v>0</v>
      </c>
      <c r="S8" s="98">
        <v>2484</v>
      </c>
      <c r="T8" s="98">
        <v>0</v>
      </c>
      <c r="U8" s="98">
        <v>0</v>
      </c>
      <c r="V8" s="98">
        <f aca="true" t="shared" si="8" ref="V8:V37">SUM(W8:AB8)</f>
        <v>93986</v>
      </c>
      <c r="W8" s="98">
        <v>66450</v>
      </c>
      <c r="X8" s="98">
        <v>0</v>
      </c>
      <c r="Y8" s="98">
        <v>0</v>
      </c>
      <c r="Z8" s="98">
        <v>27536</v>
      </c>
      <c r="AA8" s="98">
        <v>0</v>
      </c>
      <c r="AB8" s="98">
        <v>0</v>
      </c>
      <c r="AC8" s="98">
        <f aca="true" t="shared" si="9" ref="AC8:AC37">SUM(AD8:AE8)</f>
        <v>0</v>
      </c>
      <c r="AD8" s="98">
        <v>0</v>
      </c>
      <c r="AE8" s="98">
        <v>0</v>
      </c>
      <c r="AF8" s="98">
        <f aca="true" t="shared" si="10" ref="AF8:AF37">SUM(AG8:AI8)</f>
        <v>3207</v>
      </c>
      <c r="AG8" s="98">
        <v>3207</v>
      </c>
      <c r="AH8" s="98"/>
      <c r="AI8" s="98">
        <v>0</v>
      </c>
      <c r="AJ8" s="98">
        <f aca="true" t="shared" si="11" ref="AJ8:AJ37">SUM(AK8:AS8)</f>
        <v>3254</v>
      </c>
      <c r="AK8" s="98">
        <v>47</v>
      </c>
      <c r="AL8" s="98">
        <v>0</v>
      </c>
      <c r="AM8" s="98">
        <v>3207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37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37">SUM(BA8:BC8)</f>
        <v>93</v>
      </c>
      <c r="BA8" s="98">
        <v>93</v>
      </c>
      <c r="BB8" s="98">
        <v>0</v>
      </c>
      <c r="BC8" s="98">
        <v>0</v>
      </c>
    </row>
    <row r="9" spans="1:55" s="102" customFormat="1" ht="12" customHeight="1">
      <c r="A9" s="105" t="s">
        <v>111</v>
      </c>
      <c r="B9" s="108" t="s">
        <v>115</v>
      </c>
      <c r="C9" s="105" t="s">
        <v>116</v>
      </c>
      <c r="D9" s="98">
        <f t="shared" si="2"/>
        <v>24851</v>
      </c>
      <c r="E9" s="98">
        <f t="shared" si="3"/>
        <v>0</v>
      </c>
      <c r="F9" s="98">
        <v>0</v>
      </c>
      <c r="G9" s="98">
        <v>0</v>
      </c>
      <c r="H9" s="98">
        <f t="shared" si="4"/>
        <v>12319</v>
      </c>
      <c r="I9" s="98">
        <v>5057</v>
      </c>
      <c r="J9" s="98">
        <v>7262</v>
      </c>
      <c r="K9" s="98">
        <f t="shared" si="5"/>
        <v>12532</v>
      </c>
      <c r="L9" s="98">
        <v>0</v>
      </c>
      <c r="M9" s="98">
        <v>12532</v>
      </c>
      <c r="N9" s="98">
        <f t="shared" si="6"/>
        <v>24852</v>
      </c>
      <c r="O9" s="98">
        <f t="shared" si="7"/>
        <v>5058</v>
      </c>
      <c r="P9" s="98">
        <v>1971</v>
      </c>
      <c r="Q9" s="98">
        <v>0</v>
      </c>
      <c r="R9" s="98">
        <v>0</v>
      </c>
      <c r="S9" s="98">
        <v>3087</v>
      </c>
      <c r="T9" s="98">
        <v>0</v>
      </c>
      <c r="U9" s="98">
        <v>0</v>
      </c>
      <c r="V9" s="98">
        <f t="shared" si="8"/>
        <v>19794</v>
      </c>
      <c r="W9" s="98">
        <v>7539</v>
      </c>
      <c r="X9" s="98">
        <v>0</v>
      </c>
      <c r="Y9" s="98">
        <v>0</v>
      </c>
      <c r="Z9" s="98">
        <v>12255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496</v>
      </c>
      <c r="AG9" s="98">
        <v>496</v>
      </c>
      <c r="AH9" s="98">
        <v>0</v>
      </c>
      <c r="AI9" s="98">
        <v>0</v>
      </c>
      <c r="AJ9" s="98">
        <f t="shared" si="11"/>
        <v>499</v>
      </c>
      <c r="AK9" s="98">
        <v>4</v>
      </c>
      <c r="AL9" s="98">
        <v>0</v>
      </c>
      <c r="AM9" s="98">
        <v>495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50</v>
      </c>
      <c r="AU9" s="98">
        <v>1</v>
      </c>
      <c r="AV9" s="98">
        <v>0</v>
      </c>
      <c r="AW9" s="98">
        <v>49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111</v>
      </c>
      <c r="B10" s="108" t="s">
        <v>117</v>
      </c>
      <c r="C10" s="105" t="s">
        <v>118</v>
      </c>
      <c r="D10" s="98">
        <f t="shared" si="2"/>
        <v>42759</v>
      </c>
      <c r="E10" s="98">
        <f t="shared" si="3"/>
        <v>0</v>
      </c>
      <c r="F10" s="98">
        <v>0</v>
      </c>
      <c r="G10" s="98">
        <v>0</v>
      </c>
      <c r="H10" s="98">
        <f t="shared" si="4"/>
        <v>9323</v>
      </c>
      <c r="I10" s="98">
        <v>9323</v>
      </c>
      <c r="J10" s="98">
        <v>0</v>
      </c>
      <c r="K10" s="98">
        <f t="shared" si="5"/>
        <v>33436</v>
      </c>
      <c r="L10" s="98">
        <v>17</v>
      </c>
      <c r="M10" s="98">
        <v>33419</v>
      </c>
      <c r="N10" s="98">
        <f t="shared" si="6"/>
        <v>42759</v>
      </c>
      <c r="O10" s="98">
        <f t="shared" si="7"/>
        <v>9340</v>
      </c>
      <c r="P10" s="98">
        <v>9340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33419</v>
      </c>
      <c r="W10" s="98">
        <v>33419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1300</v>
      </c>
      <c r="AG10" s="98">
        <v>1300</v>
      </c>
      <c r="AH10" s="98">
        <v>0</v>
      </c>
      <c r="AI10" s="98">
        <v>0</v>
      </c>
      <c r="AJ10" s="98">
        <f t="shared" si="11"/>
        <v>1300</v>
      </c>
      <c r="AK10" s="98"/>
      <c r="AL10" s="98">
        <v>0</v>
      </c>
      <c r="AM10" s="98">
        <v>1290</v>
      </c>
      <c r="AN10" s="98">
        <v>0</v>
      </c>
      <c r="AO10" s="98">
        <v>0</v>
      </c>
      <c r="AP10" s="98">
        <v>0</v>
      </c>
      <c r="AQ10" s="98">
        <v>0</v>
      </c>
      <c r="AR10" s="98">
        <v>10</v>
      </c>
      <c r="AS10" s="98">
        <v>0</v>
      </c>
      <c r="AT10" s="98">
        <f t="shared" si="12"/>
        <v>86</v>
      </c>
      <c r="AU10" s="98">
        <v>0</v>
      </c>
      <c r="AV10" s="98">
        <v>0</v>
      </c>
      <c r="AW10" s="98">
        <v>86</v>
      </c>
      <c r="AX10" s="98">
        <v>0</v>
      </c>
      <c r="AY10" s="98">
        <v>0</v>
      </c>
      <c r="AZ10" s="98">
        <f t="shared" si="13"/>
        <v>47</v>
      </c>
      <c r="BA10" s="98">
        <v>47</v>
      </c>
      <c r="BB10" s="98">
        <v>0</v>
      </c>
      <c r="BC10" s="98">
        <v>0</v>
      </c>
    </row>
    <row r="11" spans="1:55" s="102" customFormat="1" ht="12" customHeight="1">
      <c r="A11" s="105" t="s">
        <v>111</v>
      </c>
      <c r="B11" s="108" t="s">
        <v>119</v>
      </c>
      <c r="C11" s="105" t="s">
        <v>120</v>
      </c>
      <c r="D11" s="98">
        <f t="shared" si="2"/>
        <v>18567</v>
      </c>
      <c r="E11" s="98">
        <f t="shared" si="3"/>
        <v>1479</v>
      </c>
      <c r="F11" s="98">
        <v>1479</v>
      </c>
      <c r="G11" s="98">
        <v>0</v>
      </c>
      <c r="H11" s="98">
        <f t="shared" si="4"/>
        <v>0</v>
      </c>
      <c r="I11" s="98">
        <v>0</v>
      </c>
      <c r="J11" s="98"/>
      <c r="K11" s="98">
        <f t="shared" si="5"/>
        <v>17088</v>
      </c>
      <c r="L11" s="98">
        <v>0</v>
      </c>
      <c r="M11" s="98">
        <v>17088</v>
      </c>
      <c r="N11" s="98">
        <f t="shared" si="6"/>
        <v>18567</v>
      </c>
      <c r="O11" s="98">
        <f t="shared" si="7"/>
        <v>1479</v>
      </c>
      <c r="P11" s="98">
        <v>1479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17088</v>
      </c>
      <c r="W11" s="98">
        <v>17088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1566</v>
      </c>
      <c r="AG11" s="98">
        <v>1566</v>
      </c>
      <c r="AH11" s="98">
        <v>0</v>
      </c>
      <c r="AI11" s="98">
        <v>0</v>
      </c>
      <c r="AJ11" s="98">
        <f t="shared" si="11"/>
        <v>1566</v>
      </c>
      <c r="AK11" s="98"/>
      <c r="AL11" s="98">
        <v>0</v>
      </c>
      <c r="AM11" s="98">
        <v>1566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16</v>
      </c>
      <c r="AU11" s="98">
        <v>0</v>
      </c>
      <c r="AV11" s="98">
        <v>0</v>
      </c>
      <c r="AW11" s="98">
        <v>16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111</v>
      </c>
      <c r="B12" s="106" t="s">
        <v>121</v>
      </c>
      <c r="C12" s="105" t="s">
        <v>122</v>
      </c>
      <c r="D12" s="122">
        <f t="shared" si="2"/>
        <v>46998</v>
      </c>
      <c r="E12" s="122">
        <f t="shared" si="3"/>
        <v>0</v>
      </c>
      <c r="F12" s="122">
        <v>0</v>
      </c>
      <c r="G12" s="122">
        <v>0</v>
      </c>
      <c r="H12" s="122">
        <f t="shared" si="4"/>
        <v>15864</v>
      </c>
      <c r="I12" s="122">
        <v>15864</v>
      </c>
      <c r="J12" s="122">
        <v>0</v>
      </c>
      <c r="K12" s="122">
        <f t="shared" si="5"/>
        <v>31134</v>
      </c>
      <c r="L12" s="122">
        <v>0</v>
      </c>
      <c r="M12" s="122">
        <v>31134</v>
      </c>
      <c r="N12" s="122">
        <f t="shared" si="6"/>
        <v>46998</v>
      </c>
      <c r="O12" s="122">
        <f t="shared" si="7"/>
        <v>15864</v>
      </c>
      <c r="P12" s="122">
        <v>15864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31134</v>
      </c>
      <c r="W12" s="122">
        <v>31134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109</v>
      </c>
      <c r="AG12" s="122">
        <v>109</v>
      </c>
      <c r="AH12" s="122">
        <v>0</v>
      </c>
      <c r="AI12" s="122">
        <v>0</v>
      </c>
      <c r="AJ12" s="122">
        <f t="shared" si="11"/>
        <v>1869</v>
      </c>
      <c r="AK12" s="122">
        <v>1620</v>
      </c>
      <c r="AL12" s="122">
        <v>249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f t="shared" si="12"/>
        <v>109</v>
      </c>
      <c r="AU12" s="122">
        <v>109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102</v>
      </c>
      <c r="BA12" s="122">
        <v>102</v>
      </c>
      <c r="BB12" s="122">
        <v>0</v>
      </c>
      <c r="BC12" s="122">
        <v>0</v>
      </c>
    </row>
    <row r="13" spans="1:55" s="102" customFormat="1" ht="12" customHeight="1">
      <c r="A13" s="105" t="s">
        <v>111</v>
      </c>
      <c r="B13" s="106" t="s">
        <v>123</v>
      </c>
      <c r="C13" s="105" t="s">
        <v>124</v>
      </c>
      <c r="D13" s="122">
        <f t="shared" si="2"/>
        <v>6966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6966</v>
      </c>
      <c r="L13" s="122">
        <v>1454</v>
      </c>
      <c r="M13" s="122">
        <v>5512</v>
      </c>
      <c r="N13" s="122">
        <f t="shared" si="6"/>
        <v>6966</v>
      </c>
      <c r="O13" s="122">
        <f t="shared" si="7"/>
        <v>1454</v>
      </c>
      <c r="P13" s="122">
        <v>1454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5512</v>
      </c>
      <c r="W13" s="122">
        <v>5512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23</v>
      </c>
      <c r="AG13" s="122">
        <v>23</v>
      </c>
      <c r="AH13" s="122">
        <v>0</v>
      </c>
      <c r="AI13" s="122">
        <v>0</v>
      </c>
      <c r="AJ13" s="122">
        <f t="shared" si="11"/>
        <v>76</v>
      </c>
      <c r="AK13" s="122">
        <v>76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23</v>
      </c>
      <c r="AU13" s="122">
        <v>23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111</v>
      </c>
      <c r="B14" s="106" t="s">
        <v>125</v>
      </c>
      <c r="C14" s="105" t="s">
        <v>126</v>
      </c>
      <c r="D14" s="122">
        <f t="shared" si="2"/>
        <v>8408</v>
      </c>
      <c r="E14" s="122">
        <f t="shared" si="3"/>
        <v>0</v>
      </c>
      <c r="F14" s="122">
        <v>0</v>
      </c>
      <c r="G14" s="122">
        <v>0</v>
      </c>
      <c r="H14" s="122">
        <f t="shared" si="4"/>
        <v>1957</v>
      </c>
      <c r="I14" s="122">
        <v>1957</v>
      </c>
      <c r="J14" s="122">
        <v>0</v>
      </c>
      <c r="K14" s="122">
        <f t="shared" si="5"/>
        <v>6451</v>
      </c>
      <c r="L14" s="122">
        <v>0</v>
      </c>
      <c r="M14" s="122">
        <v>6451</v>
      </c>
      <c r="N14" s="122">
        <f t="shared" si="6"/>
        <v>8453</v>
      </c>
      <c r="O14" s="122">
        <f t="shared" si="7"/>
        <v>1957</v>
      </c>
      <c r="P14" s="122">
        <v>1957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6451</v>
      </c>
      <c r="W14" s="122">
        <v>6451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45</v>
      </c>
      <c r="AD14" s="122">
        <v>45</v>
      </c>
      <c r="AE14" s="122">
        <v>0</v>
      </c>
      <c r="AF14" s="122">
        <f t="shared" si="10"/>
        <v>76</v>
      </c>
      <c r="AG14" s="122">
        <v>76</v>
      </c>
      <c r="AH14" s="122">
        <v>0</v>
      </c>
      <c r="AI14" s="122">
        <v>0</v>
      </c>
      <c r="AJ14" s="122">
        <f t="shared" si="11"/>
        <v>76</v>
      </c>
      <c r="AK14" s="122"/>
      <c r="AL14" s="122">
        <v>0</v>
      </c>
      <c r="AM14" s="122">
        <v>76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8</v>
      </c>
      <c r="AU14" s="122">
        <v>0</v>
      </c>
      <c r="AV14" s="122">
        <v>0</v>
      </c>
      <c r="AW14" s="122">
        <v>8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111</v>
      </c>
      <c r="B15" s="106" t="s">
        <v>127</v>
      </c>
      <c r="C15" s="105" t="s">
        <v>128</v>
      </c>
      <c r="D15" s="122">
        <f t="shared" si="2"/>
        <v>13577</v>
      </c>
      <c r="E15" s="122">
        <f t="shared" si="3"/>
        <v>0</v>
      </c>
      <c r="F15" s="122">
        <v>0</v>
      </c>
      <c r="G15" s="122">
        <v>0</v>
      </c>
      <c r="H15" s="122">
        <f t="shared" si="4"/>
        <v>4641</v>
      </c>
      <c r="I15" s="122">
        <v>4641</v>
      </c>
      <c r="J15" s="122">
        <v>0</v>
      </c>
      <c r="K15" s="122">
        <f t="shared" si="5"/>
        <v>8936</v>
      </c>
      <c r="L15" s="122">
        <v>0</v>
      </c>
      <c r="M15" s="122">
        <v>8936</v>
      </c>
      <c r="N15" s="122">
        <f t="shared" si="6"/>
        <v>13646</v>
      </c>
      <c r="O15" s="122">
        <f t="shared" si="7"/>
        <v>4641</v>
      </c>
      <c r="P15" s="122">
        <v>4641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8936</v>
      </c>
      <c r="W15" s="122">
        <v>8936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69</v>
      </c>
      <c r="AD15" s="122">
        <v>69</v>
      </c>
      <c r="AE15" s="122">
        <v>0</v>
      </c>
      <c r="AF15" s="122">
        <f t="shared" si="10"/>
        <v>540</v>
      </c>
      <c r="AG15" s="122">
        <v>540</v>
      </c>
      <c r="AH15" s="122">
        <v>0</v>
      </c>
      <c r="AI15" s="122">
        <v>0</v>
      </c>
      <c r="AJ15" s="122">
        <f t="shared" si="11"/>
        <v>540</v>
      </c>
      <c r="AK15" s="122"/>
      <c r="AL15" s="122">
        <v>0</v>
      </c>
      <c r="AM15" s="122">
        <v>2</v>
      </c>
      <c r="AN15" s="122">
        <v>0</v>
      </c>
      <c r="AO15" s="122">
        <v>0</v>
      </c>
      <c r="AP15" s="122">
        <v>0</v>
      </c>
      <c r="AQ15" s="122">
        <v>0</v>
      </c>
      <c r="AR15" s="122">
        <v>538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2" customFormat="1" ht="12" customHeight="1">
      <c r="A16" s="105" t="s">
        <v>111</v>
      </c>
      <c r="B16" s="106" t="s">
        <v>129</v>
      </c>
      <c r="C16" s="105" t="s">
        <v>130</v>
      </c>
      <c r="D16" s="122">
        <f t="shared" si="2"/>
        <v>5779</v>
      </c>
      <c r="E16" s="122">
        <f t="shared" si="3"/>
        <v>0</v>
      </c>
      <c r="F16" s="122">
        <v>0</v>
      </c>
      <c r="G16" s="122">
        <v>0</v>
      </c>
      <c r="H16" s="122">
        <f t="shared" si="4"/>
        <v>5779</v>
      </c>
      <c r="I16" s="122">
        <v>1752</v>
      </c>
      <c r="J16" s="122">
        <v>4027</v>
      </c>
      <c r="K16" s="122">
        <f t="shared" si="5"/>
        <v>0</v>
      </c>
      <c r="L16" s="122">
        <v>0</v>
      </c>
      <c r="M16" s="122">
        <v>0</v>
      </c>
      <c r="N16" s="122">
        <f t="shared" si="6"/>
        <v>5779</v>
      </c>
      <c r="O16" s="122">
        <f t="shared" si="7"/>
        <v>1752</v>
      </c>
      <c r="P16" s="122">
        <v>0</v>
      </c>
      <c r="Q16" s="122">
        <v>0</v>
      </c>
      <c r="R16" s="122">
        <v>0</v>
      </c>
      <c r="S16" s="122">
        <v>1752</v>
      </c>
      <c r="T16" s="122">
        <v>0</v>
      </c>
      <c r="U16" s="122">
        <v>0</v>
      </c>
      <c r="V16" s="122">
        <f t="shared" si="8"/>
        <v>4027</v>
      </c>
      <c r="W16" s="122">
        <v>0</v>
      </c>
      <c r="X16" s="122">
        <v>0</v>
      </c>
      <c r="Y16" s="122">
        <v>0</v>
      </c>
      <c r="Z16" s="122">
        <v>4027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64</v>
      </c>
      <c r="AG16" s="122">
        <v>64</v>
      </c>
      <c r="AH16" s="122">
        <v>0</v>
      </c>
      <c r="AI16" s="122">
        <v>0</v>
      </c>
      <c r="AJ16" s="122">
        <f t="shared" si="11"/>
        <v>64</v>
      </c>
      <c r="AK16" s="122"/>
      <c r="AL16" s="122">
        <v>0</v>
      </c>
      <c r="AM16" s="122">
        <v>26</v>
      </c>
      <c r="AN16" s="122">
        <v>0</v>
      </c>
      <c r="AO16" s="122">
        <v>0</v>
      </c>
      <c r="AP16" s="122">
        <v>0</v>
      </c>
      <c r="AQ16" s="122">
        <v>0</v>
      </c>
      <c r="AR16" s="122">
        <v>38</v>
      </c>
      <c r="AS16" s="122">
        <v>0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111</v>
      </c>
      <c r="B17" s="106" t="s">
        <v>131</v>
      </c>
      <c r="C17" s="105" t="s">
        <v>132</v>
      </c>
      <c r="D17" s="122">
        <f t="shared" si="2"/>
        <v>27229</v>
      </c>
      <c r="E17" s="122">
        <f t="shared" si="3"/>
        <v>0</v>
      </c>
      <c r="F17" s="122">
        <v>0</v>
      </c>
      <c r="G17" s="122">
        <v>0</v>
      </c>
      <c r="H17" s="122">
        <f t="shared" si="4"/>
        <v>9172</v>
      </c>
      <c r="I17" s="122">
        <v>3260</v>
      </c>
      <c r="J17" s="122">
        <v>5912</v>
      </c>
      <c r="K17" s="122">
        <f t="shared" si="5"/>
        <v>18057</v>
      </c>
      <c r="L17" s="122">
        <v>3353</v>
      </c>
      <c r="M17" s="122">
        <v>14704</v>
      </c>
      <c r="N17" s="122">
        <f t="shared" si="6"/>
        <v>27229</v>
      </c>
      <c r="O17" s="122">
        <f t="shared" si="7"/>
        <v>6613</v>
      </c>
      <c r="P17" s="122">
        <v>6613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20616</v>
      </c>
      <c r="W17" s="122">
        <v>20616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187</v>
      </c>
      <c r="AG17" s="122">
        <v>187</v>
      </c>
      <c r="AH17" s="122">
        <v>0</v>
      </c>
      <c r="AI17" s="122">
        <v>0</v>
      </c>
      <c r="AJ17" s="122">
        <f t="shared" si="11"/>
        <v>187</v>
      </c>
      <c r="AK17" s="122"/>
      <c r="AL17" s="122">
        <v>0</v>
      </c>
      <c r="AM17" s="122">
        <v>163</v>
      </c>
      <c r="AN17" s="122">
        <v>0</v>
      </c>
      <c r="AO17" s="122">
        <v>0</v>
      </c>
      <c r="AP17" s="122">
        <v>0</v>
      </c>
      <c r="AQ17" s="122">
        <v>24</v>
      </c>
      <c r="AR17" s="122">
        <v>0</v>
      </c>
      <c r="AS17" s="122">
        <v>0</v>
      </c>
      <c r="AT17" s="122">
        <f t="shared" si="12"/>
        <v>5</v>
      </c>
      <c r="AU17" s="122">
        <v>0</v>
      </c>
      <c r="AV17" s="122">
        <v>0</v>
      </c>
      <c r="AW17" s="122">
        <v>5</v>
      </c>
      <c r="AX17" s="122">
        <v>0</v>
      </c>
      <c r="AY17" s="122">
        <v>0</v>
      </c>
      <c r="AZ17" s="122">
        <f t="shared" si="13"/>
        <v>24</v>
      </c>
      <c r="BA17" s="122">
        <v>24</v>
      </c>
      <c r="BB17" s="122">
        <v>0</v>
      </c>
      <c r="BC17" s="122">
        <v>0</v>
      </c>
    </row>
    <row r="18" spans="1:55" s="102" customFormat="1" ht="12" customHeight="1">
      <c r="A18" s="105" t="s">
        <v>111</v>
      </c>
      <c r="B18" s="106" t="s">
        <v>133</v>
      </c>
      <c r="C18" s="105" t="s">
        <v>134</v>
      </c>
      <c r="D18" s="122">
        <f t="shared" si="2"/>
        <v>29796</v>
      </c>
      <c r="E18" s="122">
        <f t="shared" si="3"/>
        <v>0</v>
      </c>
      <c r="F18" s="122">
        <v>0</v>
      </c>
      <c r="G18" s="122">
        <v>0</v>
      </c>
      <c r="H18" s="122">
        <f t="shared" si="4"/>
        <v>4785</v>
      </c>
      <c r="I18" s="122">
        <v>4785</v>
      </c>
      <c r="J18" s="122">
        <v>0</v>
      </c>
      <c r="K18" s="122">
        <f t="shared" si="5"/>
        <v>25011</v>
      </c>
      <c r="L18" s="122">
        <v>0</v>
      </c>
      <c r="M18" s="122">
        <v>25011</v>
      </c>
      <c r="N18" s="122">
        <f t="shared" si="6"/>
        <v>29796</v>
      </c>
      <c r="O18" s="122">
        <f t="shared" si="7"/>
        <v>4785</v>
      </c>
      <c r="P18" s="122">
        <v>4785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25011</v>
      </c>
      <c r="W18" s="122">
        <v>25011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140</v>
      </c>
      <c r="AG18" s="122">
        <v>140</v>
      </c>
      <c r="AH18" s="122">
        <v>0</v>
      </c>
      <c r="AI18" s="122">
        <v>0</v>
      </c>
      <c r="AJ18" s="122">
        <f t="shared" si="11"/>
        <v>140</v>
      </c>
      <c r="AK18" s="122">
        <v>140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140</v>
      </c>
      <c r="AU18" s="122">
        <v>140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111</v>
      </c>
      <c r="B19" s="106" t="s">
        <v>135</v>
      </c>
      <c r="C19" s="105" t="s">
        <v>136</v>
      </c>
      <c r="D19" s="122">
        <f t="shared" si="2"/>
        <v>7263</v>
      </c>
      <c r="E19" s="122">
        <f t="shared" si="3"/>
        <v>0</v>
      </c>
      <c r="F19" s="122">
        <v>0</v>
      </c>
      <c r="G19" s="122">
        <v>0</v>
      </c>
      <c r="H19" s="122">
        <f t="shared" si="4"/>
        <v>3529</v>
      </c>
      <c r="I19" s="122">
        <v>3529</v>
      </c>
      <c r="J19" s="122">
        <v>0</v>
      </c>
      <c r="K19" s="122">
        <f t="shared" si="5"/>
        <v>3734</v>
      </c>
      <c r="L19" s="122">
        <v>0</v>
      </c>
      <c r="M19" s="122">
        <v>3734</v>
      </c>
      <c r="N19" s="122">
        <f t="shared" si="6"/>
        <v>7263</v>
      </c>
      <c r="O19" s="122">
        <f t="shared" si="7"/>
        <v>3529</v>
      </c>
      <c r="P19" s="122">
        <v>3529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3734</v>
      </c>
      <c r="W19" s="122">
        <v>3734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53</v>
      </c>
      <c r="AG19" s="122">
        <v>53</v>
      </c>
      <c r="AH19" s="122">
        <v>0</v>
      </c>
      <c r="AI19" s="122">
        <v>0</v>
      </c>
      <c r="AJ19" s="122">
        <f t="shared" si="11"/>
        <v>0</v>
      </c>
      <c r="AK19" s="122"/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53</v>
      </c>
      <c r="AU19" s="122">
        <v>53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111</v>
      </c>
      <c r="B20" s="106" t="s">
        <v>137</v>
      </c>
      <c r="C20" s="105" t="s">
        <v>138</v>
      </c>
      <c r="D20" s="122">
        <f t="shared" si="2"/>
        <v>8031</v>
      </c>
      <c r="E20" s="122">
        <f t="shared" si="3"/>
        <v>0</v>
      </c>
      <c r="F20" s="122">
        <v>0</v>
      </c>
      <c r="G20" s="122">
        <v>0</v>
      </c>
      <c r="H20" s="122">
        <f t="shared" si="4"/>
        <v>3502</v>
      </c>
      <c r="I20" s="122">
        <v>3502</v>
      </c>
      <c r="J20" s="122">
        <v>0</v>
      </c>
      <c r="K20" s="122">
        <f t="shared" si="5"/>
        <v>4529</v>
      </c>
      <c r="L20" s="122">
        <v>0</v>
      </c>
      <c r="M20" s="122">
        <v>4529</v>
      </c>
      <c r="N20" s="122">
        <f t="shared" si="6"/>
        <v>8031</v>
      </c>
      <c r="O20" s="122">
        <f t="shared" si="7"/>
        <v>3502</v>
      </c>
      <c r="P20" s="122">
        <v>3502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4529</v>
      </c>
      <c r="W20" s="122">
        <v>4529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38</v>
      </c>
      <c r="AG20" s="122">
        <v>38</v>
      </c>
      <c r="AH20" s="122">
        <v>0</v>
      </c>
      <c r="AI20" s="122">
        <v>0</v>
      </c>
      <c r="AJ20" s="122">
        <f t="shared" si="11"/>
        <v>38</v>
      </c>
      <c r="AK20" s="122"/>
      <c r="AL20" s="122">
        <v>0</v>
      </c>
      <c r="AM20" s="122">
        <v>38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111</v>
      </c>
      <c r="B21" s="106" t="s">
        <v>139</v>
      </c>
      <c r="C21" s="105" t="s">
        <v>140</v>
      </c>
      <c r="D21" s="122">
        <f t="shared" si="2"/>
        <v>16632</v>
      </c>
      <c r="E21" s="122">
        <f t="shared" si="3"/>
        <v>0</v>
      </c>
      <c r="F21" s="122">
        <v>0</v>
      </c>
      <c r="G21" s="122">
        <v>0</v>
      </c>
      <c r="H21" s="122">
        <f t="shared" si="4"/>
        <v>6870</v>
      </c>
      <c r="I21" s="122">
        <v>6870</v>
      </c>
      <c r="J21" s="122">
        <v>0</v>
      </c>
      <c r="K21" s="122">
        <f t="shared" si="5"/>
        <v>9762</v>
      </c>
      <c r="L21" s="122">
        <v>0</v>
      </c>
      <c r="M21" s="122">
        <v>9762</v>
      </c>
      <c r="N21" s="122">
        <f t="shared" si="6"/>
        <v>16632</v>
      </c>
      <c r="O21" s="122">
        <f t="shared" si="7"/>
        <v>6870</v>
      </c>
      <c r="P21" s="122">
        <v>6870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9762</v>
      </c>
      <c r="W21" s="122">
        <v>9762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62</v>
      </c>
      <c r="AG21" s="122">
        <v>62</v>
      </c>
      <c r="AH21" s="122">
        <v>0</v>
      </c>
      <c r="AI21" s="122">
        <v>0</v>
      </c>
      <c r="AJ21" s="122">
        <f t="shared" si="11"/>
        <v>375</v>
      </c>
      <c r="AK21" s="122">
        <v>375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62</v>
      </c>
      <c r="AU21" s="122">
        <v>62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111</v>
      </c>
      <c r="B22" s="106" t="s">
        <v>141</v>
      </c>
      <c r="C22" s="105" t="s">
        <v>142</v>
      </c>
      <c r="D22" s="122">
        <f t="shared" si="2"/>
        <v>63500</v>
      </c>
      <c r="E22" s="122">
        <f t="shared" si="3"/>
        <v>0</v>
      </c>
      <c r="F22" s="122">
        <v>0</v>
      </c>
      <c r="G22" s="122">
        <v>0</v>
      </c>
      <c r="H22" s="122">
        <f t="shared" si="4"/>
        <v>9499</v>
      </c>
      <c r="I22" s="122">
        <v>9499</v>
      </c>
      <c r="J22" s="122">
        <v>0</v>
      </c>
      <c r="K22" s="122">
        <f t="shared" si="5"/>
        <v>54001</v>
      </c>
      <c r="L22" s="122">
        <v>0</v>
      </c>
      <c r="M22" s="122">
        <v>54001</v>
      </c>
      <c r="N22" s="122">
        <f t="shared" si="6"/>
        <v>63781</v>
      </c>
      <c r="O22" s="122">
        <f t="shared" si="7"/>
        <v>9499</v>
      </c>
      <c r="P22" s="122">
        <v>9499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54001</v>
      </c>
      <c r="W22" s="122">
        <v>54001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281</v>
      </c>
      <c r="AD22" s="122">
        <v>281</v>
      </c>
      <c r="AE22" s="122">
        <v>0</v>
      </c>
      <c r="AF22" s="122">
        <f t="shared" si="10"/>
        <v>132</v>
      </c>
      <c r="AG22" s="122">
        <v>132</v>
      </c>
      <c r="AH22" s="122">
        <v>0</v>
      </c>
      <c r="AI22" s="122">
        <v>0</v>
      </c>
      <c r="AJ22" s="122">
        <f t="shared" si="11"/>
        <v>132</v>
      </c>
      <c r="AK22" s="122">
        <v>132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f t="shared" si="12"/>
        <v>132</v>
      </c>
      <c r="AU22" s="122">
        <v>132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111</v>
      </c>
      <c r="B23" s="106" t="s">
        <v>143</v>
      </c>
      <c r="C23" s="105" t="s">
        <v>144</v>
      </c>
      <c r="D23" s="122">
        <f t="shared" si="2"/>
        <v>12255</v>
      </c>
      <c r="E23" s="122">
        <f t="shared" si="3"/>
        <v>0</v>
      </c>
      <c r="F23" s="122">
        <v>0</v>
      </c>
      <c r="G23" s="122">
        <v>0</v>
      </c>
      <c r="H23" s="122">
        <f t="shared" si="4"/>
        <v>3792</v>
      </c>
      <c r="I23" s="122">
        <v>3792</v>
      </c>
      <c r="J23" s="122">
        <v>0</v>
      </c>
      <c r="K23" s="122">
        <f t="shared" si="5"/>
        <v>8463</v>
      </c>
      <c r="L23" s="122">
        <v>0</v>
      </c>
      <c r="M23" s="122">
        <v>8463</v>
      </c>
      <c r="N23" s="122">
        <f t="shared" si="6"/>
        <v>12255</v>
      </c>
      <c r="O23" s="122">
        <f t="shared" si="7"/>
        <v>3792</v>
      </c>
      <c r="P23" s="122">
        <v>3792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8463</v>
      </c>
      <c r="W23" s="122">
        <v>8463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41</v>
      </c>
      <c r="AG23" s="122">
        <v>41</v>
      </c>
      <c r="AH23" s="122">
        <v>0</v>
      </c>
      <c r="AI23" s="122">
        <v>0</v>
      </c>
      <c r="AJ23" s="122">
        <f t="shared" si="11"/>
        <v>280</v>
      </c>
      <c r="AK23" s="122">
        <v>280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f t="shared" si="12"/>
        <v>41</v>
      </c>
      <c r="AU23" s="122">
        <v>41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41</v>
      </c>
      <c r="BA23" s="122">
        <v>41</v>
      </c>
      <c r="BB23" s="122">
        <v>0</v>
      </c>
      <c r="BC23" s="122">
        <v>0</v>
      </c>
    </row>
    <row r="24" spans="1:55" s="102" customFormat="1" ht="12" customHeight="1">
      <c r="A24" s="105" t="s">
        <v>111</v>
      </c>
      <c r="B24" s="106" t="s">
        <v>145</v>
      </c>
      <c r="C24" s="105" t="s">
        <v>146</v>
      </c>
      <c r="D24" s="122">
        <f t="shared" si="2"/>
        <v>21317</v>
      </c>
      <c r="E24" s="122">
        <f t="shared" si="3"/>
        <v>0</v>
      </c>
      <c r="F24" s="122">
        <v>0</v>
      </c>
      <c r="G24" s="122">
        <v>0</v>
      </c>
      <c r="H24" s="122">
        <f t="shared" si="4"/>
        <v>9434</v>
      </c>
      <c r="I24" s="122">
        <v>9434</v>
      </c>
      <c r="J24" s="122">
        <v>0</v>
      </c>
      <c r="K24" s="122">
        <f t="shared" si="5"/>
        <v>11883</v>
      </c>
      <c r="L24" s="122">
        <v>0</v>
      </c>
      <c r="M24" s="122">
        <v>11883</v>
      </c>
      <c r="N24" s="122">
        <f t="shared" si="6"/>
        <v>21448</v>
      </c>
      <c r="O24" s="122">
        <f t="shared" si="7"/>
        <v>9434</v>
      </c>
      <c r="P24" s="122">
        <v>9434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11883</v>
      </c>
      <c r="W24" s="122">
        <v>11883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131</v>
      </c>
      <c r="AD24" s="122">
        <v>131</v>
      </c>
      <c r="AE24" s="122">
        <v>0</v>
      </c>
      <c r="AF24" s="122">
        <f t="shared" si="10"/>
        <v>156</v>
      </c>
      <c r="AG24" s="122">
        <v>156</v>
      </c>
      <c r="AH24" s="122">
        <v>0</v>
      </c>
      <c r="AI24" s="122">
        <v>0</v>
      </c>
      <c r="AJ24" s="122">
        <f t="shared" si="11"/>
        <v>156</v>
      </c>
      <c r="AK24" s="122"/>
      <c r="AL24" s="122">
        <v>0</v>
      </c>
      <c r="AM24" s="122">
        <v>156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19</v>
      </c>
      <c r="BA24" s="122">
        <v>19</v>
      </c>
      <c r="BB24" s="122">
        <v>0</v>
      </c>
      <c r="BC24" s="122">
        <v>0</v>
      </c>
    </row>
    <row r="25" spans="1:55" s="102" customFormat="1" ht="12" customHeight="1">
      <c r="A25" s="105" t="s">
        <v>111</v>
      </c>
      <c r="B25" s="106" t="s">
        <v>147</v>
      </c>
      <c r="C25" s="105" t="s">
        <v>148</v>
      </c>
      <c r="D25" s="122">
        <f t="shared" si="2"/>
        <v>2916</v>
      </c>
      <c r="E25" s="122">
        <f t="shared" si="3"/>
        <v>0</v>
      </c>
      <c r="F25" s="122">
        <v>0</v>
      </c>
      <c r="G25" s="122">
        <v>0</v>
      </c>
      <c r="H25" s="122">
        <f t="shared" si="4"/>
        <v>1181</v>
      </c>
      <c r="I25" s="122">
        <v>1181</v>
      </c>
      <c r="J25" s="122">
        <v>0</v>
      </c>
      <c r="K25" s="122">
        <f t="shared" si="5"/>
        <v>1735</v>
      </c>
      <c r="L25" s="122">
        <v>0</v>
      </c>
      <c r="M25" s="122">
        <v>1735</v>
      </c>
      <c r="N25" s="122">
        <f t="shared" si="6"/>
        <v>2916</v>
      </c>
      <c r="O25" s="122">
        <f t="shared" si="7"/>
        <v>1181</v>
      </c>
      <c r="P25" s="122">
        <v>1181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1735</v>
      </c>
      <c r="W25" s="122">
        <v>1735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28</v>
      </c>
      <c r="AG25" s="122">
        <v>28</v>
      </c>
      <c r="AH25" s="122">
        <v>0</v>
      </c>
      <c r="AI25" s="122">
        <v>0</v>
      </c>
      <c r="AJ25" s="122">
        <f t="shared" si="11"/>
        <v>28</v>
      </c>
      <c r="AK25" s="122"/>
      <c r="AL25" s="122">
        <v>0</v>
      </c>
      <c r="AM25" s="122">
        <v>28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111</v>
      </c>
      <c r="B26" s="106" t="s">
        <v>149</v>
      </c>
      <c r="C26" s="105" t="s">
        <v>150</v>
      </c>
      <c r="D26" s="122">
        <f t="shared" si="2"/>
        <v>20337</v>
      </c>
      <c r="E26" s="122">
        <f t="shared" si="3"/>
        <v>0</v>
      </c>
      <c r="F26" s="122">
        <v>0</v>
      </c>
      <c r="G26" s="122">
        <v>0</v>
      </c>
      <c r="H26" s="122">
        <f t="shared" si="4"/>
        <v>4733</v>
      </c>
      <c r="I26" s="122">
        <v>3523</v>
      </c>
      <c r="J26" s="122">
        <v>1210</v>
      </c>
      <c r="K26" s="122">
        <f t="shared" si="5"/>
        <v>15604</v>
      </c>
      <c r="L26" s="122">
        <v>0</v>
      </c>
      <c r="M26" s="122">
        <v>15604</v>
      </c>
      <c r="N26" s="122">
        <f t="shared" si="6"/>
        <v>20337</v>
      </c>
      <c r="O26" s="122">
        <f t="shared" si="7"/>
        <v>3523</v>
      </c>
      <c r="P26" s="122">
        <v>3523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16814</v>
      </c>
      <c r="W26" s="122">
        <v>16814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197</v>
      </c>
      <c r="AG26" s="122">
        <v>197</v>
      </c>
      <c r="AH26" s="122">
        <v>0</v>
      </c>
      <c r="AI26" s="122">
        <v>0</v>
      </c>
      <c r="AJ26" s="122">
        <f t="shared" si="11"/>
        <v>197</v>
      </c>
      <c r="AK26" s="122"/>
      <c r="AL26" s="122">
        <v>0</v>
      </c>
      <c r="AM26" s="122">
        <v>197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111</v>
      </c>
      <c r="B27" s="106" t="s">
        <v>151</v>
      </c>
      <c r="C27" s="105" t="s">
        <v>152</v>
      </c>
      <c r="D27" s="122">
        <f t="shared" si="2"/>
        <v>7344</v>
      </c>
      <c r="E27" s="122">
        <f t="shared" si="3"/>
        <v>0</v>
      </c>
      <c r="F27" s="122">
        <v>0</v>
      </c>
      <c r="G27" s="122">
        <v>0</v>
      </c>
      <c r="H27" s="122">
        <f t="shared" si="4"/>
        <v>2560</v>
      </c>
      <c r="I27" s="122">
        <v>2560</v>
      </c>
      <c r="J27" s="122">
        <v>0</v>
      </c>
      <c r="K27" s="122">
        <f t="shared" si="5"/>
        <v>4784</v>
      </c>
      <c r="L27" s="122">
        <v>0</v>
      </c>
      <c r="M27" s="122">
        <v>4784</v>
      </c>
      <c r="N27" s="122">
        <f t="shared" si="6"/>
        <v>7344</v>
      </c>
      <c r="O27" s="122">
        <f t="shared" si="7"/>
        <v>2560</v>
      </c>
      <c r="P27" s="122">
        <v>2560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4784</v>
      </c>
      <c r="W27" s="122">
        <v>4784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669</v>
      </c>
      <c r="AG27" s="122">
        <v>669</v>
      </c>
      <c r="AH27" s="122">
        <v>0</v>
      </c>
      <c r="AI27" s="122">
        <v>0</v>
      </c>
      <c r="AJ27" s="122">
        <f t="shared" si="11"/>
        <v>669</v>
      </c>
      <c r="AK27" s="122"/>
      <c r="AL27" s="122">
        <v>669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f t="shared" si="12"/>
        <v>669</v>
      </c>
      <c r="AU27" s="122">
        <v>0</v>
      </c>
      <c r="AV27" s="122">
        <v>669</v>
      </c>
      <c r="AW27" s="122">
        <v>0</v>
      </c>
      <c r="AX27" s="122">
        <v>0</v>
      </c>
      <c r="AY27" s="122">
        <v>0</v>
      </c>
      <c r="AZ27" s="122">
        <f t="shared" si="13"/>
        <v>62</v>
      </c>
      <c r="BA27" s="122">
        <v>62</v>
      </c>
      <c r="BB27" s="122">
        <v>0</v>
      </c>
      <c r="BC27" s="122">
        <v>0</v>
      </c>
    </row>
    <row r="28" spans="1:55" s="102" customFormat="1" ht="12" customHeight="1">
      <c r="A28" s="105" t="s">
        <v>111</v>
      </c>
      <c r="B28" s="106" t="s">
        <v>153</v>
      </c>
      <c r="C28" s="105" t="s">
        <v>154</v>
      </c>
      <c r="D28" s="122">
        <f t="shared" si="2"/>
        <v>2663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2663</v>
      </c>
      <c r="L28" s="122">
        <v>1173</v>
      </c>
      <c r="M28" s="122">
        <v>1490</v>
      </c>
      <c r="N28" s="122">
        <f t="shared" si="6"/>
        <v>2663</v>
      </c>
      <c r="O28" s="122">
        <f t="shared" si="7"/>
        <v>1173</v>
      </c>
      <c r="P28" s="122">
        <v>1173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1490</v>
      </c>
      <c r="W28" s="122">
        <v>1490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5</v>
      </c>
      <c r="AG28" s="122">
        <v>5</v>
      </c>
      <c r="AH28" s="122">
        <v>0</v>
      </c>
      <c r="AI28" s="122">
        <v>0</v>
      </c>
      <c r="AJ28" s="122">
        <f t="shared" si="11"/>
        <v>108</v>
      </c>
      <c r="AK28" s="122">
        <v>108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5</v>
      </c>
      <c r="AU28" s="122">
        <v>5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36</v>
      </c>
      <c r="BA28" s="122">
        <v>36</v>
      </c>
      <c r="BB28" s="122">
        <v>0</v>
      </c>
      <c r="BC28" s="122">
        <v>0</v>
      </c>
    </row>
    <row r="29" spans="1:55" s="102" customFormat="1" ht="12" customHeight="1">
      <c r="A29" s="105" t="s">
        <v>111</v>
      </c>
      <c r="B29" s="106" t="s">
        <v>155</v>
      </c>
      <c r="C29" s="105" t="s">
        <v>156</v>
      </c>
      <c r="D29" s="122">
        <f t="shared" si="2"/>
        <v>626</v>
      </c>
      <c r="E29" s="122">
        <f t="shared" si="3"/>
        <v>0</v>
      </c>
      <c r="F29" s="122">
        <v>0</v>
      </c>
      <c r="G29" s="122">
        <v>0</v>
      </c>
      <c r="H29" s="122">
        <f t="shared" si="4"/>
        <v>256</v>
      </c>
      <c r="I29" s="122">
        <v>256</v>
      </c>
      <c r="J29" s="122">
        <v>0</v>
      </c>
      <c r="K29" s="122">
        <f t="shared" si="5"/>
        <v>370</v>
      </c>
      <c r="L29" s="122">
        <v>0</v>
      </c>
      <c r="M29" s="122">
        <v>370</v>
      </c>
      <c r="N29" s="122">
        <f t="shared" si="6"/>
        <v>625</v>
      </c>
      <c r="O29" s="122">
        <f t="shared" si="7"/>
        <v>255</v>
      </c>
      <c r="P29" s="122">
        <v>255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370</v>
      </c>
      <c r="W29" s="122">
        <v>370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22</v>
      </c>
      <c r="AG29" s="122">
        <v>22</v>
      </c>
      <c r="AH29" s="122">
        <v>0</v>
      </c>
      <c r="AI29" s="122">
        <v>0</v>
      </c>
      <c r="AJ29" s="122">
        <f t="shared" si="11"/>
        <v>22</v>
      </c>
      <c r="AK29" s="122"/>
      <c r="AL29" s="122">
        <v>0</v>
      </c>
      <c r="AM29" s="122">
        <v>22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f t="shared" si="12"/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2" customFormat="1" ht="12" customHeight="1">
      <c r="A30" s="105" t="s">
        <v>111</v>
      </c>
      <c r="B30" s="106" t="s">
        <v>157</v>
      </c>
      <c r="C30" s="105" t="s">
        <v>158</v>
      </c>
      <c r="D30" s="122">
        <f t="shared" si="2"/>
        <v>3714</v>
      </c>
      <c r="E30" s="122">
        <f t="shared" si="3"/>
        <v>0</v>
      </c>
      <c r="F30" s="122">
        <v>0</v>
      </c>
      <c r="G30" s="122">
        <v>0</v>
      </c>
      <c r="H30" s="122">
        <f t="shared" si="4"/>
        <v>919</v>
      </c>
      <c r="I30" s="122">
        <v>919</v>
      </c>
      <c r="J30" s="122">
        <v>0</v>
      </c>
      <c r="K30" s="122">
        <f t="shared" si="5"/>
        <v>2795</v>
      </c>
      <c r="L30" s="122">
        <v>0</v>
      </c>
      <c r="M30" s="122">
        <v>2795</v>
      </c>
      <c r="N30" s="122">
        <f t="shared" si="6"/>
        <v>3715</v>
      </c>
      <c r="O30" s="122">
        <f t="shared" si="7"/>
        <v>919</v>
      </c>
      <c r="P30" s="122">
        <v>919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2795</v>
      </c>
      <c r="W30" s="122">
        <v>2795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1</v>
      </c>
      <c r="AD30" s="122">
        <v>1</v>
      </c>
      <c r="AE30" s="122">
        <v>0</v>
      </c>
      <c r="AF30" s="122">
        <f t="shared" si="10"/>
        <v>0</v>
      </c>
      <c r="AG30" s="122">
        <v>0</v>
      </c>
      <c r="AH30" s="122">
        <v>0</v>
      </c>
      <c r="AI30" s="122">
        <v>0</v>
      </c>
      <c r="AJ30" s="122">
        <f t="shared" si="11"/>
        <v>0</v>
      </c>
      <c r="AK30" s="122"/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0</v>
      </c>
      <c r="BA30" s="122">
        <v>0</v>
      </c>
      <c r="BB30" s="122">
        <v>0</v>
      </c>
      <c r="BC30" s="122">
        <v>0</v>
      </c>
    </row>
    <row r="31" spans="1:55" s="102" customFormat="1" ht="12" customHeight="1">
      <c r="A31" s="105" t="s">
        <v>111</v>
      </c>
      <c r="B31" s="106" t="s">
        <v>159</v>
      </c>
      <c r="C31" s="105" t="s">
        <v>160</v>
      </c>
      <c r="D31" s="122">
        <f t="shared" si="2"/>
        <v>5400</v>
      </c>
      <c r="E31" s="122">
        <f t="shared" si="3"/>
        <v>0</v>
      </c>
      <c r="F31" s="122">
        <v>0</v>
      </c>
      <c r="G31" s="122">
        <v>0</v>
      </c>
      <c r="H31" s="122">
        <f t="shared" si="4"/>
        <v>1796</v>
      </c>
      <c r="I31" s="122">
        <v>1796</v>
      </c>
      <c r="J31" s="122">
        <v>0</v>
      </c>
      <c r="K31" s="122">
        <f t="shared" si="5"/>
        <v>3604</v>
      </c>
      <c r="L31" s="122">
        <v>0</v>
      </c>
      <c r="M31" s="122">
        <v>3604</v>
      </c>
      <c r="N31" s="122">
        <f t="shared" si="6"/>
        <v>5400</v>
      </c>
      <c r="O31" s="122">
        <f t="shared" si="7"/>
        <v>1796</v>
      </c>
      <c r="P31" s="122">
        <v>1796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3604</v>
      </c>
      <c r="W31" s="122">
        <v>3604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82</v>
      </c>
      <c r="AG31" s="122">
        <v>82</v>
      </c>
      <c r="AH31" s="122">
        <v>0</v>
      </c>
      <c r="AI31" s="122">
        <v>0</v>
      </c>
      <c r="AJ31" s="122">
        <f t="shared" si="11"/>
        <v>82</v>
      </c>
      <c r="AK31" s="122"/>
      <c r="AL31" s="122">
        <v>0</v>
      </c>
      <c r="AM31" s="122">
        <v>72</v>
      </c>
      <c r="AN31" s="122">
        <v>0</v>
      </c>
      <c r="AO31" s="122">
        <v>0</v>
      </c>
      <c r="AP31" s="122">
        <v>0</v>
      </c>
      <c r="AQ31" s="122">
        <v>10</v>
      </c>
      <c r="AR31" s="122">
        <v>0</v>
      </c>
      <c r="AS31" s="122">
        <v>0</v>
      </c>
      <c r="AT31" s="122">
        <f t="shared" si="12"/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9</v>
      </c>
      <c r="BA31" s="122">
        <v>9</v>
      </c>
      <c r="BB31" s="122">
        <v>0</v>
      </c>
      <c r="BC31" s="122">
        <v>0</v>
      </c>
    </row>
    <row r="32" spans="1:55" s="102" customFormat="1" ht="12" customHeight="1">
      <c r="A32" s="105" t="s">
        <v>111</v>
      </c>
      <c r="B32" s="106" t="s">
        <v>161</v>
      </c>
      <c r="C32" s="105" t="s">
        <v>162</v>
      </c>
      <c r="D32" s="122">
        <f t="shared" si="2"/>
        <v>1202</v>
      </c>
      <c r="E32" s="122">
        <f t="shared" si="3"/>
        <v>0</v>
      </c>
      <c r="F32" s="122">
        <v>0</v>
      </c>
      <c r="G32" s="122">
        <v>0</v>
      </c>
      <c r="H32" s="122">
        <f t="shared" si="4"/>
        <v>60</v>
      </c>
      <c r="I32" s="122">
        <v>60</v>
      </c>
      <c r="J32" s="122">
        <v>0</v>
      </c>
      <c r="K32" s="122">
        <f t="shared" si="5"/>
        <v>1142</v>
      </c>
      <c r="L32" s="122">
        <v>0</v>
      </c>
      <c r="M32" s="122">
        <v>1142</v>
      </c>
      <c r="N32" s="122">
        <f t="shared" si="6"/>
        <v>1202</v>
      </c>
      <c r="O32" s="122">
        <f t="shared" si="7"/>
        <v>60</v>
      </c>
      <c r="P32" s="122">
        <v>60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1142</v>
      </c>
      <c r="W32" s="122">
        <v>1142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65</v>
      </c>
      <c r="AG32" s="122">
        <v>65</v>
      </c>
      <c r="AH32" s="122">
        <v>0</v>
      </c>
      <c r="AI32" s="122">
        <v>0</v>
      </c>
      <c r="AJ32" s="122">
        <f t="shared" si="11"/>
        <v>65</v>
      </c>
      <c r="AK32" s="122"/>
      <c r="AL32" s="122">
        <v>0</v>
      </c>
      <c r="AM32" s="122">
        <v>65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f t="shared" si="12"/>
        <v>7</v>
      </c>
      <c r="AU32" s="122">
        <v>0</v>
      </c>
      <c r="AV32" s="122">
        <v>0</v>
      </c>
      <c r="AW32" s="122">
        <v>7</v>
      </c>
      <c r="AX32" s="122">
        <v>0</v>
      </c>
      <c r="AY32" s="122">
        <v>0</v>
      </c>
      <c r="AZ32" s="122">
        <f t="shared" si="13"/>
        <v>0</v>
      </c>
      <c r="BA32" s="122">
        <v>0</v>
      </c>
      <c r="BB32" s="122">
        <v>0</v>
      </c>
      <c r="BC32" s="122">
        <v>0</v>
      </c>
    </row>
    <row r="33" spans="1:55" s="102" customFormat="1" ht="12" customHeight="1">
      <c r="A33" s="105" t="s">
        <v>111</v>
      </c>
      <c r="B33" s="106" t="s">
        <v>163</v>
      </c>
      <c r="C33" s="105" t="s">
        <v>164</v>
      </c>
      <c r="D33" s="122">
        <f t="shared" si="2"/>
        <v>5742</v>
      </c>
      <c r="E33" s="122">
        <f t="shared" si="3"/>
        <v>0</v>
      </c>
      <c r="F33" s="122">
        <v>0</v>
      </c>
      <c r="G33" s="122">
        <v>0</v>
      </c>
      <c r="H33" s="122">
        <f t="shared" si="4"/>
        <v>769</v>
      </c>
      <c r="I33" s="122">
        <v>769</v>
      </c>
      <c r="J33" s="122">
        <v>0</v>
      </c>
      <c r="K33" s="122">
        <f t="shared" si="5"/>
        <v>4973</v>
      </c>
      <c r="L33" s="122">
        <v>0</v>
      </c>
      <c r="M33" s="122">
        <v>4973</v>
      </c>
      <c r="N33" s="122">
        <f t="shared" si="6"/>
        <v>5742</v>
      </c>
      <c r="O33" s="122">
        <f t="shared" si="7"/>
        <v>769</v>
      </c>
      <c r="P33" s="122">
        <v>769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4973</v>
      </c>
      <c r="W33" s="122">
        <v>4973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56</v>
      </c>
      <c r="AG33" s="122">
        <v>56</v>
      </c>
      <c r="AH33" s="122">
        <v>0</v>
      </c>
      <c r="AI33" s="122">
        <v>0</v>
      </c>
      <c r="AJ33" s="122">
        <f t="shared" si="11"/>
        <v>56</v>
      </c>
      <c r="AK33" s="122"/>
      <c r="AL33" s="122">
        <v>0</v>
      </c>
      <c r="AM33" s="122">
        <v>56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f t="shared" si="12"/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2" customFormat="1" ht="12" customHeight="1">
      <c r="A34" s="105" t="s">
        <v>111</v>
      </c>
      <c r="B34" s="106" t="s">
        <v>165</v>
      </c>
      <c r="C34" s="105" t="s">
        <v>166</v>
      </c>
      <c r="D34" s="122">
        <f t="shared" si="2"/>
        <v>2767</v>
      </c>
      <c r="E34" s="122">
        <f t="shared" si="3"/>
        <v>0</v>
      </c>
      <c r="F34" s="122">
        <v>0</v>
      </c>
      <c r="G34" s="122">
        <v>0</v>
      </c>
      <c r="H34" s="122">
        <f t="shared" si="4"/>
        <v>1730</v>
      </c>
      <c r="I34" s="122">
        <v>1730</v>
      </c>
      <c r="J34" s="122">
        <v>0</v>
      </c>
      <c r="K34" s="122">
        <f t="shared" si="5"/>
        <v>1037</v>
      </c>
      <c r="L34" s="122">
        <v>0</v>
      </c>
      <c r="M34" s="122">
        <v>1037</v>
      </c>
      <c r="N34" s="122">
        <f t="shared" si="6"/>
        <v>2767</v>
      </c>
      <c r="O34" s="122">
        <f t="shared" si="7"/>
        <v>1730</v>
      </c>
      <c r="P34" s="122">
        <v>1730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f t="shared" si="8"/>
        <v>1037</v>
      </c>
      <c r="W34" s="122">
        <v>1037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126</v>
      </c>
      <c r="AG34" s="122">
        <v>126</v>
      </c>
      <c r="AH34" s="122">
        <v>0</v>
      </c>
      <c r="AI34" s="122">
        <v>0</v>
      </c>
      <c r="AJ34" s="122">
        <f t="shared" si="11"/>
        <v>126</v>
      </c>
      <c r="AK34" s="122"/>
      <c r="AL34" s="122">
        <v>0</v>
      </c>
      <c r="AM34" s="122">
        <v>9</v>
      </c>
      <c r="AN34" s="122">
        <v>117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f t="shared" si="12"/>
        <v>1</v>
      </c>
      <c r="AU34" s="122">
        <v>0</v>
      </c>
      <c r="AV34" s="122">
        <v>0</v>
      </c>
      <c r="AW34" s="122">
        <v>1</v>
      </c>
      <c r="AX34" s="122">
        <v>0</v>
      </c>
      <c r="AY34" s="122">
        <v>0</v>
      </c>
      <c r="AZ34" s="122">
        <f t="shared" si="13"/>
        <v>0</v>
      </c>
      <c r="BA34" s="122">
        <v>0</v>
      </c>
      <c r="BB34" s="122">
        <v>0</v>
      </c>
      <c r="BC34" s="122">
        <v>0</v>
      </c>
    </row>
    <row r="35" spans="1:55" s="102" customFormat="1" ht="12" customHeight="1">
      <c r="A35" s="105" t="s">
        <v>111</v>
      </c>
      <c r="B35" s="106" t="s">
        <v>167</v>
      </c>
      <c r="C35" s="105" t="s">
        <v>168</v>
      </c>
      <c r="D35" s="122">
        <f t="shared" si="2"/>
        <v>2799</v>
      </c>
      <c r="E35" s="122">
        <f t="shared" si="3"/>
        <v>0</v>
      </c>
      <c r="F35" s="122">
        <v>0</v>
      </c>
      <c r="G35" s="122">
        <v>0</v>
      </c>
      <c r="H35" s="122">
        <f t="shared" si="4"/>
        <v>2799</v>
      </c>
      <c r="I35" s="122">
        <v>86</v>
      </c>
      <c r="J35" s="122">
        <v>2713</v>
      </c>
      <c r="K35" s="122">
        <f t="shared" si="5"/>
        <v>0</v>
      </c>
      <c r="L35" s="122">
        <v>0</v>
      </c>
      <c r="M35" s="122">
        <v>0</v>
      </c>
      <c r="N35" s="122">
        <f t="shared" si="6"/>
        <v>2810</v>
      </c>
      <c r="O35" s="122">
        <f t="shared" si="7"/>
        <v>86</v>
      </c>
      <c r="P35" s="122">
        <v>86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2713</v>
      </c>
      <c r="W35" s="122">
        <v>2713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11</v>
      </c>
      <c r="AD35" s="122">
        <v>1</v>
      </c>
      <c r="AE35" s="122">
        <v>10</v>
      </c>
      <c r="AF35" s="122">
        <f t="shared" si="10"/>
        <v>199</v>
      </c>
      <c r="AG35" s="122">
        <v>199</v>
      </c>
      <c r="AH35" s="122">
        <v>0</v>
      </c>
      <c r="AI35" s="122">
        <v>0</v>
      </c>
      <c r="AJ35" s="122">
        <f t="shared" si="11"/>
        <v>199</v>
      </c>
      <c r="AK35" s="122"/>
      <c r="AL35" s="122">
        <v>0</v>
      </c>
      <c r="AM35" s="122">
        <v>199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f t="shared" si="12"/>
        <v>2</v>
      </c>
      <c r="AU35" s="122">
        <v>0</v>
      </c>
      <c r="AV35" s="122">
        <v>0</v>
      </c>
      <c r="AW35" s="122">
        <v>2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2" customFormat="1" ht="12" customHeight="1">
      <c r="A36" s="105" t="s">
        <v>111</v>
      </c>
      <c r="B36" s="106" t="s">
        <v>169</v>
      </c>
      <c r="C36" s="105" t="s">
        <v>170</v>
      </c>
      <c r="D36" s="122">
        <f t="shared" si="2"/>
        <v>3934</v>
      </c>
      <c r="E36" s="122">
        <f t="shared" si="3"/>
        <v>2294</v>
      </c>
      <c r="F36" s="122">
        <v>2294</v>
      </c>
      <c r="G36" s="122">
        <v>0</v>
      </c>
      <c r="H36" s="122">
        <f t="shared" si="4"/>
        <v>0</v>
      </c>
      <c r="I36" s="122">
        <v>0</v>
      </c>
      <c r="J36" s="122">
        <v>0</v>
      </c>
      <c r="K36" s="122">
        <f t="shared" si="5"/>
        <v>1640</v>
      </c>
      <c r="L36" s="122">
        <v>716</v>
      </c>
      <c r="M36" s="122">
        <v>924</v>
      </c>
      <c r="N36" s="122">
        <f t="shared" si="6"/>
        <v>3934</v>
      </c>
      <c r="O36" s="122">
        <f t="shared" si="7"/>
        <v>3010</v>
      </c>
      <c r="P36" s="122">
        <v>716</v>
      </c>
      <c r="Q36" s="122">
        <v>0</v>
      </c>
      <c r="R36" s="122">
        <v>0</v>
      </c>
      <c r="S36" s="122">
        <v>2294</v>
      </c>
      <c r="T36" s="122">
        <v>0</v>
      </c>
      <c r="U36" s="122">
        <v>0</v>
      </c>
      <c r="V36" s="122">
        <f t="shared" si="8"/>
        <v>924</v>
      </c>
      <c r="W36" s="122">
        <v>924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0</v>
      </c>
      <c r="AG36" s="122">
        <v>0</v>
      </c>
      <c r="AH36" s="122">
        <v>0</v>
      </c>
      <c r="AI36" s="122">
        <v>0</v>
      </c>
      <c r="AJ36" s="122">
        <f t="shared" si="11"/>
        <v>0</v>
      </c>
      <c r="AK36" s="122"/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f t="shared" si="12"/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f t="shared" si="13"/>
        <v>13</v>
      </c>
      <c r="BA36" s="122">
        <v>13</v>
      </c>
      <c r="BB36" s="122">
        <v>0</v>
      </c>
      <c r="BC36" s="122">
        <v>0</v>
      </c>
    </row>
    <row r="37" spans="1:55" s="102" customFormat="1" ht="12" customHeight="1">
      <c r="A37" s="105" t="s">
        <v>111</v>
      </c>
      <c r="B37" s="106" t="s">
        <v>171</v>
      </c>
      <c r="C37" s="105" t="s">
        <v>172</v>
      </c>
      <c r="D37" s="122">
        <f t="shared" si="2"/>
        <v>0</v>
      </c>
      <c r="E37" s="122">
        <f t="shared" si="3"/>
        <v>0</v>
      </c>
      <c r="F37" s="122">
        <v>0</v>
      </c>
      <c r="G37" s="122">
        <v>0</v>
      </c>
      <c r="H37" s="122">
        <f t="shared" si="4"/>
        <v>0</v>
      </c>
      <c r="I37" s="122">
        <v>0</v>
      </c>
      <c r="J37" s="122">
        <v>0</v>
      </c>
      <c r="K37" s="122">
        <f t="shared" si="5"/>
        <v>0</v>
      </c>
      <c r="L37" s="122">
        <v>0</v>
      </c>
      <c r="M37" s="122">
        <v>0</v>
      </c>
      <c r="N37" s="122">
        <f t="shared" si="6"/>
        <v>0</v>
      </c>
      <c r="O37" s="122">
        <f t="shared" si="7"/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0</v>
      </c>
      <c r="AD37" s="122">
        <v>0</v>
      </c>
      <c r="AE37" s="122">
        <v>0</v>
      </c>
      <c r="AF37" s="122">
        <f t="shared" si="10"/>
        <v>9</v>
      </c>
      <c r="AG37" s="122">
        <v>9</v>
      </c>
      <c r="AH37" s="122">
        <v>0</v>
      </c>
      <c r="AI37" s="122">
        <v>0</v>
      </c>
      <c r="AJ37" s="122">
        <f t="shared" si="11"/>
        <v>9</v>
      </c>
      <c r="AK37" s="122"/>
      <c r="AL37" s="122">
        <v>0</v>
      </c>
      <c r="AM37" s="122">
        <v>9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f t="shared" si="12"/>
        <v>0</v>
      </c>
      <c r="AU37" s="122">
        <v>0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L27" sqref="L27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173</v>
      </c>
      <c r="C2" s="43" t="s">
        <v>323</v>
      </c>
      <c r="D2" s="110" t="s">
        <v>174</v>
      </c>
      <c r="E2" s="2"/>
      <c r="F2" s="2"/>
      <c r="G2" s="2"/>
      <c r="H2" s="2"/>
      <c r="I2" s="2"/>
      <c r="J2" s="2"/>
      <c r="K2" s="2"/>
      <c r="L2" s="2" t="str">
        <f>LEFT(C2,2)</f>
        <v>15</v>
      </c>
      <c r="M2" s="2" t="str">
        <f>IF(L2&lt;&gt;"",VLOOKUP(L2,$AI$6:$AJ$52,2,FALSE),"-")</f>
        <v>新潟県</v>
      </c>
      <c r="AA2" s="1">
        <f>IF(VALUE(C2)=0,0,1)</f>
        <v>1</v>
      </c>
      <c r="AB2" s="10" t="str">
        <f>IF(AA2=0,"",VLOOKUP(C2,'水洗化人口等'!B7:C37,2,FALSE))</f>
        <v>合計</v>
      </c>
      <c r="AC2" s="10"/>
      <c r="AD2" s="45">
        <f>IF(AA2=0,1,IF(ISERROR(AB2),1,0))</f>
        <v>0</v>
      </c>
      <c r="AF2" s="10">
        <f>COUNTA('水洗化人口等'!B7:B37)+6</f>
        <v>37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175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8" t="s">
        <v>176</v>
      </c>
      <c r="G6" s="179"/>
      <c r="H6" s="37" t="s">
        <v>177</v>
      </c>
      <c r="I6" s="37" t="s">
        <v>178</v>
      </c>
      <c r="J6" s="37" t="s">
        <v>179</v>
      </c>
      <c r="K6" s="4" t="s">
        <v>180</v>
      </c>
      <c r="L6" s="14" t="s">
        <v>181</v>
      </c>
      <c r="M6" s="38" t="s">
        <v>182</v>
      </c>
      <c r="AF6" s="10">
        <f>+'水洗化人口等'!B6</f>
        <v>0</v>
      </c>
      <c r="AG6" s="10">
        <v>6</v>
      </c>
      <c r="AI6" s="41" t="s">
        <v>183</v>
      </c>
      <c r="AJ6" s="2" t="s">
        <v>47</v>
      </c>
    </row>
    <row r="7" spans="2:36" ht="16.5" customHeight="1">
      <c r="B7" s="183" t="s">
        <v>184</v>
      </c>
      <c r="C7" s="5" t="s">
        <v>185</v>
      </c>
      <c r="D7" s="15">
        <f>AD7</f>
        <v>181666</v>
      </c>
      <c r="F7" s="180" t="s">
        <v>186</v>
      </c>
      <c r="G7" s="6" t="s">
        <v>187</v>
      </c>
      <c r="H7" s="16">
        <f aca="true" t="shared" si="0" ref="H7:H12">AD14</f>
        <v>120493</v>
      </c>
      <c r="I7" s="16">
        <f aca="true" t="shared" si="1" ref="I7:I12">AD24</f>
        <v>356909</v>
      </c>
      <c r="J7" s="16">
        <f aca="true" t="shared" si="2" ref="J7:J12">SUM(H7:I7)</f>
        <v>477402</v>
      </c>
      <c r="K7" s="17">
        <f aca="true" t="shared" si="3" ref="K7:K12">IF(J$13&gt;0,J7/J$13,0)</f>
        <v>0.8993382149322674</v>
      </c>
      <c r="L7" s="18">
        <f>AD34</f>
        <v>9648</v>
      </c>
      <c r="M7" s="19">
        <f>AD37</f>
        <v>446</v>
      </c>
      <c r="AA7" s="3" t="s">
        <v>185</v>
      </c>
      <c r="AB7" s="44" t="s">
        <v>188</v>
      </c>
      <c r="AC7" s="44" t="s">
        <v>189</v>
      </c>
      <c r="AD7" s="10">
        <f aca="true" ca="1" t="shared" si="4" ref="AD7:AD53">IF(AD$2=0,INDIRECT(AB7&amp;"!"&amp;AC7&amp;$AG$2),0)</f>
        <v>181666</v>
      </c>
      <c r="AF7" s="41" t="str">
        <f>+'水洗化人口等'!B7</f>
        <v>15000</v>
      </c>
      <c r="AG7" s="10">
        <v>7</v>
      </c>
      <c r="AI7" s="41" t="s">
        <v>190</v>
      </c>
      <c r="AJ7" s="2" t="s">
        <v>46</v>
      </c>
    </row>
    <row r="8" spans="2:36" ht="16.5" customHeight="1">
      <c r="B8" s="184"/>
      <c r="C8" s="6" t="s">
        <v>191</v>
      </c>
      <c r="D8" s="20">
        <f>AD8</f>
        <v>719</v>
      </c>
      <c r="F8" s="181"/>
      <c r="G8" s="6" t="s">
        <v>192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191</v>
      </c>
      <c r="AB8" s="44" t="s">
        <v>188</v>
      </c>
      <c r="AC8" s="44" t="s">
        <v>193</v>
      </c>
      <c r="AD8" s="10">
        <f ca="1" t="shared" si="4"/>
        <v>719</v>
      </c>
      <c r="AF8" s="41" t="str">
        <f>+'水洗化人口等'!B8</f>
        <v>15100</v>
      </c>
      <c r="AG8" s="10">
        <v>8</v>
      </c>
      <c r="AI8" s="41" t="s">
        <v>194</v>
      </c>
      <c r="AJ8" s="2" t="s">
        <v>45</v>
      </c>
    </row>
    <row r="9" spans="2:36" ht="16.5" customHeight="1">
      <c r="B9" s="185"/>
      <c r="C9" s="7" t="s">
        <v>195</v>
      </c>
      <c r="D9" s="21">
        <f>SUM(D7:D8)</f>
        <v>182385</v>
      </c>
      <c r="F9" s="181"/>
      <c r="G9" s="6" t="s">
        <v>196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197</v>
      </c>
      <c r="AB9" s="44" t="s">
        <v>188</v>
      </c>
      <c r="AC9" s="44" t="s">
        <v>198</v>
      </c>
      <c r="AD9" s="10">
        <f ca="1" t="shared" si="4"/>
        <v>1491068</v>
      </c>
      <c r="AF9" s="41" t="str">
        <f>+'水洗化人口等'!B9</f>
        <v>15202</v>
      </c>
      <c r="AG9" s="10">
        <v>9</v>
      </c>
      <c r="AI9" s="41" t="s">
        <v>199</v>
      </c>
      <c r="AJ9" s="2" t="s">
        <v>44</v>
      </c>
    </row>
    <row r="10" spans="2:36" ht="16.5" customHeight="1">
      <c r="B10" s="186" t="s">
        <v>200</v>
      </c>
      <c r="C10" s="112" t="s">
        <v>197</v>
      </c>
      <c r="D10" s="20">
        <f>AD9</f>
        <v>1491068</v>
      </c>
      <c r="F10" s="181"/>
      <c r="G10" s="6" t="s">
        <v>201</v>
      </c>
      <c r="H10" s="16">
        <f t="shared" si="0"/>
        <v>9617</v>
      </c>
      <c r="I10" s="16">
        <f t="shared" si="1"/>
        <v>43818</v>
      </c>
      <c r="J10" s="16">
        <f t="shared" si="2"/>
        <v>53435</v>
      </c>
      <c r="K10" s="17">
        <f t="shared" si="3"/>
        <v>0.10066178506773266</v>
      </c>
      <c r="L10" s="22" t="s">
        <v>202</v>
      </c>
      <c r="M10" s="23" t="s">
        <v>202</v>
      </c>
      <c r="AA10" s="3" t="s">
        <v>203</v>
      </c>
      <c r="AB10" s="44" t="s">
        <v>188</v>
      </c>
      <c r="AC10" s="44" t="s">
        <v>204</v>
      </c>
      <c r="AD10" s="10">
        <f ca="1" t="shared" si="4"/>
        <v>0</v>
      </c>
      <c r="AF10" s="41" t="str">
        <f>+'水洗化人口等'!B10</f>
        <v>15204</v>
      </c>
      <c r="AG10" s="10">
        <v>10</v>
      </c>
      <c r="AI10" s="41" t="s">
        <v>205</v>
      </c>
      <c r="AJ10" s="2" t="s">
        <v>43</v>
      </c>
    </row>
    <row r="11" spans="2:36" ht="16.5" customHeight="1">
      <c r="B11" s="187"/>
      <c r="C11" s="6" t="s">
        <v>203</v>
      </c>
      <c r="D11" s="20">
        <f>AD10</f>
        <v>0</v>
      </c>
      <c r="F11" s="181"/>
      <c r="G11" s="6" t="s">
        <v>206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202</v>
      </c>
      <c r="M11" s="23" t="s">
        <v>202</v>
      </c>
      <c r="AA11" s="3" t="s">
        <v>207</v>
      </c>
      <c r="AB11" s="44" t="s">
        <v>188</v>
      </c>
      <c r="AC11" s="44" t="s">
        <v>208</v>
      </c>
      <c r="AD11" s="10">
        <f ca="1" t="shared" si="4"/>
        <v>698484</v>
      </c>
      <c r="AF11" s="41" t="str">
        <f>+'水洗化人口等'!B11</f>
        <v>15205</v>
      </c>
      <c r="AG11" s="10">
        <v>11</v>
      </c>
      <c r="AI11" s="41" t="s">
        <v>209</v>
      </c>
      <c r="AJ11" s="2" t="s">
        <v>42</v>
      </c>
    </row>
    <row r="12" spans="2:36" ht="16.5" customHeight="1">
      <c r="B12" s="187"/>
      <c r="C12" s="6" t="s">
        <v>207</v>
      </c>
      <c r="D12" s="20">
        <f>AD11</f>
        <v>698484</v>
      </c>
      <c r="F12" s="181"/>
      <c r="G12" s="6" t="s">
        <v>210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202</v>
      </c>
      <c r="M12" s="23" t="s">
        <v>202</v>
      </c>
      <c r="AA12" s="3" t="s">
        <v>211</v>
      </c>
      <c r="AB12" s="44" t="s">
        <v>188</v>
      </c>
      <c r="AC12" s="44" t="s">
        <v>212</v>
      </c>
      <c r="AD12" s="10">
        <f ca="1" t="shared" si="4"/>
        <v>239867</v>
      </c>
      <c r="AF12" s="41" t="str">
        <f>+'水洗化人口等'!B12</f>
        <v>15206</v>
      </c>
      <c r="AG12" s="10">
        <v>12</v>
      </c>
      <c r="AI12" s="41" t="s">
        <v>213</v>
      </c>
      <c r="AJ12" s="2" t="s">
        <v>41</v>
      </c>
    </row>
    <row r="13" spans="2:36" ht="16.5" customHeight="1">
      <c r="B13" s="188"/>
      <c r="C13" s="7" t="s">
        <v>195</v>
      </c>
      <c r="D13" s="21">
        <f>SUM(D10:D12)</f>
        <v>2189552</v>
      </c>
      <c r="F13" s="182"/>
      <c r="G13" s="6" t="s">
        <v>195</v>
      </c>
      <c r="H13" s="16">
        <f>SUM(H7:H12)</f>
        <v>130110</v>
      </c>
      <c r="I13" s="16">
        <f>SUM(I7:I12)</f>
        <v>400727</v>
      </c>
      <c r="J13" s="16">
        <f>SUM(J7:J12)</f>
        <v>530837</v>
      </c>
      <c r="K13" s="17">
        <v>1</v>
      </c>
      <c r="L13" s="22" t="s">
        <v>202</v>
      </c>
      <c r="M13" s="23" t="s">
        <v>202</v>
      </c>
      <c r="AA13" s="3" t="s">
        <v>214</v>
      </c>
      <c r="AB13" s="44" t="s">
        <v>188</v>
      </c>
      <c r="AC13" s="44" t="s">
        <v>215</v>
      </c>
      <c r="AD13" s="10">
        <f ca="1" t="shared" si="4"/>
        <v>12923</v>
      </c>
      <c r="AF13" s="41" t="str">
        <f>+'水洗化人口等'!B13</f>
        <v>15208</v>
      </c>
      <c r="AG13" s="10">
        <v>13</v>
      </c>
      <c r="AI13" s="41" t="s">
        <v>216</v>
      </c>
      <c r="AJ13" s="2" t="s">
        <v>40</v>
      </c>
    </row>
    <row r="14" spans="2:36" ht="16.5" customHeight="1" thickBot="1">
      <c r="B14" s="165" t="s">
        <v>217</v>
      </c>
      <c r="C14" s="166"/>
      <c r="D14" s="24">
        <f>SUM(D9,D13)</f>
        <v>2371937</v>
      </c>
      <c r="F14" s="163" t="s">
        <v>218</v>
      </c>
      <c r="G14" s="164"/>
      <c r="H14" s="16">
        <f>AD20</f>
        <v>528</v>
      </c>
      <c r="I14" s="16">
        <f>AD30</f>
        <v>10</v>
      </c>
      <c r="J14" s="16">
        <f>SUM(H14:I14)</f>
        <v>538</v>
      </c>
      <c r="K14" s="25" t="s">
        <v>202</v>
      </c>
      <c r="L14" s="22" t="s">
        <v>202</v>
      </c>
      <c r="M14" s="23" t="s">
        <v>202</v>
      </c>
      <c r="AA14" s="3" t="s">
        <v>187</v>
      </c>
      <c r="AB14" s="44" t="s">
        <v>219</v>
      </c>
      <c r="AC14" s="44" t="s">
        <v>212</v>
      </c>
      <c r="AD14" s="10">
        <f ca="1" t="shared" si="4"/>
        <v>120493</v>
      </c>
      <c r="AF14" s="41" t="str">
        <f>+'水洗化人口等'!B14</f>
        <v>15209</v>
      </c>
      <c r="AG14" s="10">
        <v>14</v>
      </c>
      <c r="AI14" s="41" t="s">
        <v>220</v>
      </c>
      <c r="AJ14" s="2" t="s">
        <v>39</v>
      </c>
    </row>
    <row r="15" spans="2:36" ht="16.5" customHeight="1" thickBot="1">
      <c r="B15" s="165" t="s">
        <v>221</v>
      </c>
      <c r="C15" s="166"/>
      <c r="D15" s="24">
        <f>AD13</f>
        <v>12923</v>
      </c>
      <c r="F15" s="165" t="s">
        <v>222</v>
      </c>
      <c r="G15" s="166"/>
      <c r="H15" s="26">
        <f>SUM(H13:H14)</f>
        <v>130638</v>
      </c>
      <c r="I15" s="26">
        <f>SUM(I13:I14)</f>
        <v>400737</v>
      </c>
      <c r="J15" s="26">
        <f>SUM(J13:J14)</f>
        <v>531375</v>
      </c>
      <c r="K15" s="27" t="s">
        <v>202</v>
      </c>
      <c r="L15" s="28">
        <f>SUM(L7:L9)</f>
        <v>9648</v>
      </c>
      <c r="M15" s="29">
        <f>SUM(M7:M9)</f>
        <v>446</v>
      </c>
      <c r="AA15" s="3" t="s">
        <v>192</v>
      </c>
      <c r="AB15" s="44" t="s">
        <v>219</v>
      </c>
      <c r="AC15" s="44" t="s">
        <v>223</v>
      </c>
      <c r="AD15" s="10">
        <f ca="1" t="shared" si="4"/>
        <v>0</v>
      </c>
      <c r="AF15" s="41" t="str">
        <f>+'水洗化人口等'!B15</f>
        <v>15210</v>
      </c>
      <c r="AG15" s="10">
        <v>15</v>
      </c>
      <c r="AI15" s="41" t="s">
        <v>224</v>
      </c>
      <c r="AJ15" s="2" t="s">
        <v>38</v>
      </c>
    </row>
    <row r="16" spans="2:36" ht="16.5" customHeight="1" thickBot="1">
      <c r="B16" s="8" t="s">
        <v>225</v>
      </c>
      <c r="AA16" s="3" t="s">
        <v>196</v>
      </c>
      <c r="AB16" s="44" t="s">
        <v>219</v>
      </c>
      <c r="AC16" s="44" t="s">
        <v>215</v>
      </c>
      <c r="AD16" s="10">
        <f ca="1" t="shared" si="4"/>
        <v>0</v>
      </c>
      <c r="AF16" s="41" t="str">
        <f>+'水洗化人口等'!B16</f>
        <v>15211</v>
      </c>
      <c r="AG16" s="10">
        <v>16</v>
      </c>
      <c r="AI16" s="41" t="s">
        <v>226</v>
      </c>
      <c r="AJ16" s="2" t="s">
        <v>37</v>
      </c>
    </row>
    <row r="17" spans="3:36" ht="16.5" customHeight="1" thickBot="1">
      <c r="C17" s="30">
        <f>AD12</f>
        <v>239867</v>
      </c>
      <c r="D17" s="3" t="s">
        <v>227</v>
      </c>
      <c r="J17" s="13"/>
      <c r="AA17" s="3" t="s">
        <v>201</v>
      </c>
      <c r="AB17" s="44" t="s">
        <v>219</v>
      </c>
      <c r="AC17" s="44" t="s">
        <v>228</v>
      </c>
      <c r="AD17" s="10">
        <f ca="1" t="shared" si="4"/>
        <v>9617</v>
      </c>
      <c r="AF17" s="41" t="str">
        <f>+'水洗化人口等'!B17</f>
        <v>15212</v>
      </c>
      <c r="AG17" s="10">
        <v>17</v>
      </c>
      <c r="AI17" s="41" t="s">
        <v>229</v>
      </c>
      <c r="AJ17" s="2" t="s">
        <v>36</v>
      </c>
    </row>
    <row r="18" spans="6:36" ht="30" customHeight="1">
      <c r="F18" s="178" t="s">
        <v>230</v>
      </c>
      <c r="G18" s="179"/>
      <c r="H18" s="37" t="s">
        <v>177</v>
      </c>
      <c r="I18" s="37" t="s">
        <v>178</v>
      </c>
      <c r="J18" s="40" t="s">
        <v>179</v>
      </c>
      <c r="AA18" s="3" t="s">
        <v>206</v>
      </c>
      <c r="AB18" s="44" t="s">
        <v>219</v>
      </c>
      <c r="AC18" s="44" t="s">
        <v>231</v>
      </c>
      <c r="AD18" s="10">
        <f ca="1" t="shared" si="4"/>
        <v>0</v>
      </c>
      <c r="AF18" s="41" t="str">
        <f>+'水洗化人口等'!B18</f>
        <v>15213</v>
      </c>
      <c r="AG18" s="10">
        <v>18</v>
      </c>
      <c r="AI18" s="41" t="s">
        <v>232</v>
      </c>
      <c r="AJ18" s="2" t="s">
        <v>35</v>
      </c>
    </row>
    <row r="19" spans="3:36" ht="16.5" customHeight="1">
      <c r="C19" s="39" t="s">
        <v>233</v>
      </c>
      <c r="D19" s="9">
        <f>IF(D$14&gt;0,D13/D$14,0)</f>
        <v>0.9231071482927244</v>
      </c>
      <c r="F19" s="163" t="s">
        <v>234</v>
      </c>
      <c r="G19" s="164"/>
      <c r="H19" s="16">
        <f>AD21</f>
        <v>3773</v>
      </c>
      <c r="I19" s="16">
        <f>AD31</f>
        <v>0</v>
      </c>
      <c r="J19" s="20">
        <f>SUM(H19:I19)</f>
        <v>3773</v>
      </c>
      <c r="AA19" s="3" t="s">
        <v>210</v>
      </c>
      <c r="AB19" s="44" t="s">
        <v>219</v>
      </c>
      <c r="AC19" s="44" t="s">
        <v>235</v>
      </c>
      <c r="AD19" s="10">
        <f ca="1" t="shared" si="4"/>
        <v>0</v>
      </c>
      <c r="AF19" s="41" t="str">
        <f>+'水洗化人口等'!B19</f>
        <v>15216</v>
      </c>
      <c r="AG19" s="10">
        <v>19</v>
      </c>
      <c r="AI19" s="41" t="s">
        <v>236</v>
      </c>
      <c r="AJ19" s="2" t="s">
        <v>34</v>
      </c>
    </row>
    <row r="20" spans="3:36" ht="16.5" customHeight="1">
      <c r="C20" s="39" t="s">
        <v>237</v>
      </c>
      <c r="D20" s="9">
        <f>IF(D$14&gt;0,D9/D$14,0)</f>
        <v>0.07689285170727553</v>
      </c>
      <c r="F20" s="163" t="s">
        <v>238</v>
      </c>
      <c r="G20" s="164"/>
      <c r="H20" s="16">
        <f>AD22</f>
        <v>119584</v>
      </c>
      <c r="I20" s="16">
        <f>AD32</f>
        <v>21124</v>
      </c>
      <c r="J20" s="20">
        <f>SUM(H20:I20)</f>
        <v>140708</v>
      </c>
      <c r="AA20" s="3" t="s">
        <v>218</v>
      </c>
      <c r="AB20" s="44" t="s">
        <v>219</v>
      </c>
      <c r="AC20" s="44" t="s">
        <v>239</v>
      </c>
      <c r="AD20" s="10">
        <f ca="1" t="shared" si="4"/>
        <v>528</v>
      </c>
      <c r="AF20" s="41" t="str">
        <f>+'水洗化人口等'!B20</f>
        <v>15217</v>
      </c>
      <c r="AG20" s="10">
        <v>20</v>
      </c>
      <c r="AI20" s="41" t="s">
        <v>240</v>
      </c>
      <c r="AJ20" s="2" t="s">
        <v>33</v>
      </c>
    </row>
    <row r="21" spans="3:36" ht="16.5" customHeight="1">
      <c r="C21" s="113" t="s">
        <v>241</v>
      </c>
      <c r="D21" s="9">
        <f>IF(D$14&gt;0,D10/D$14,0)</f>
        <v>0.6286288379497432</v>
      </c>
      <c r="F21" s="163" t="s">
        <v>242</v>
      </c>
      <c r="G21" s="164"/>
      <c r="H21" s="16">
        <f>AD23</f>
        <v>6713</v>
      </c>
      <c r="I21" s="16">
        <f>AD33</f>
        <v>379603</v>
      </c>
      <c r="J21" s="20">
        <f>SUM(H21:I21)</f>
        <v>386316</v>
      </c>
      <c r="AA21" s="3" t="s">
        <v>234</v>
      </c>
      <c r="AB21" s="44" t="s">
        <v>219</v>
      </c>
      <c r="AC21" s="44" t="s">
        <v>243</v>
      </c>
      <c r="AD21" s="10">
        <f ca="1" t="shared" si="4"/>
        <v>3773</v>
      </c>
      <c r="AF21" s="41" t="str">
        <f>+'水洗化人口等'!B21</f>
        <v>15218</v>
      </c>
      <c r="AG21" s="10">
        <v>21</v>
      </c>
      <c r="AI21" s="41" t="s">
        <v>244</v>
      </c>
      <c r="AJ21" s="2" t="s">
        <v>32</v>
      </c>
    </row>
    <row r="22" spans="3:36" ht="16.5" customHeight="1" thickBot="1">
      <c r="C22" s="39" t="s">
        <v>245</v>
      </c>
      <c r="D22" s="9">
        <f>IF(D$14&gt;0,D12/D$14,0)</f>
        <v>0.2944783103429813</v>
      </c>
      <c r="F22" s="165" t="s">
        <v>222</v>
      </c>
      <c r="G22" s="166"/>
      <c r="H22" s="26">
        <f>SUM(H19:H21)</f>
        <v>130070</v>
      </c>
      <c r="I22" s="26">
        <f>SUM(I19:I21)</f>
        <v>400727</v>
      </c>
      <c r="J22" s="31">
        <f>SUM(J19:J21)</f>
        <v>530797</v>
      </c>
      <c r="AA22" s="3" t="s">
        <v>238</v>
      </c>
      <c r="AB22" s="44" t="s">
        <v>219</v>
      </c>
      <c r="AC22" s="44" t="s">
        <v>246</v>
      </c>
      <c r="AD22" s="10">
        <f ca="1" t="shared" si="4"/>
        <v>119584</v>
      </c>
      <c r="AF22" s="41" t="str">
        <f>+'水洗化人口等'!B22</f>
        <v>15222</v>
      </c>
      <c r="AG22" s="10">
        <v>22</v>
      </c>
      <c r="AI22" s="41" t="s">
        <v>247</v>
      </c>
      <c r="AJ22" s="2" t="s">
        <v>31</v>
      </c>
    </row>
    <row r="23" spans="3:36" ht="16.5" customHeight="1">
      <c r="C23" s="39" t="s">
        <v>248</v>
      </c>
      <c r="D23" s="9">
        <f>IF(D$14&gt;0,C17/D$14,0)</f>
        <v>0.10112705354315903</v>
      </c>
      <c r="F23" s="8"/>
      <c r="J23" s="32"/>
      <c r="AA23" s="3" t="s">
        <v>242</v>
      </c>
      <c r="AB23" s="44" t="s">
        <v>219</v>
      </c>
      <c r="AC23" s="44" t="s">
        <v>249</v>
      </c>
      <c r="AD23" s="10">
        <f ca="1" t="shared" si="4"/>
        <v>6713</v>
      </c>
      <c r="AF23" s="41" t="str">
        <f>+'水洗化人口等'!B23</f>
        <v>15223</v>
      </c>
      <c r="AG23" s="10">
        <v>23</v>
      </c>
      <c r="AI23" s="41" t="s">
        <v>250</v>
      </c>
      <c r="AJ23" s="2" t="s">
        <v>30</v>
      </c>
    </row>
    <row r="24" spans="3:36" ht="16.5" customHeight="1" thickBot="1">
      <c r="C24" s="39" t="s">
        <v>251</v>
      </c>
      <c r="D24" s="9">
        <f>IF(D$9&gt;0,D7/D$9,0)</f>
        <v>0.9960577898401732</v>
      </c>
      <c r="J24" s="33" t="s">
        <v>252</v>
      </c>
      <c r="AA24" s="3" t="s">
        <v>187</v>
      </c>
      <c r="AB24" s="44" t="s">
        <v>219</v>
      </c>
      <c r="AC24" s="44" t="s">
        <v>253</v>
      </c>
      <c r="AD24" s="10">
        <f ca="1" t="shared" si="4"/>
        <v>356909</v>
      </c>
      <c r="AF24" s="41" t="str">
        <f>+'水洗化人口等'!B24</f>
        <v>15224</v>
      </c>
      <c r="AG24" s="10">
        <v>24</v>
      </c>
      <c r="AI24" s="41" t="s">
        <v>254</v>
      </c>
      <c r="AJ24" s="2" t="s">
        <v>29</v>
      </c>
    </row>
    <row r="25" spans="3:36" ht="16.5" customHeight="1">
      <c r="C25" s="39" t="s">
        <v>255</v>
      </c>
      <c r="D25" s="9">
        <f>IF(D$9&gt;0,D8/D$9,0)</f>
        <v>0.00394221015982674</v>
      </c>
      <c r="F25" s="174" t="s">
        <v>0</v>
      </c>
      <c r="G25" s="175"/>
      <c r="H25" s="175"/>
      <c r="I25" s="167" t="s">
        <v>256</v>
      </c>
      <c r="J25" s="169" t="s">
        <v>257</v>
      </c>
      <c r="AA25" s="3" t="s">
        <v>192</v>
      </c>
      <c r="AB25" s="44" t="s">
        <v>219</v>
      </c>
      <c r="AC25" s="44" t="s">
        <v>258</v>
      </c>
      <c r="AD25" s="10">
        <f ca="1" t="shared" si="4"/>
        <v>0</v>
      </c>
      <c r="AF25" s="41" t="str">
        <f>+'水洗化人口等'!B25</f>
        <v>15225</v>
      </c>
      <c r="AG25" s="10">
        <v>25</v>
      </c>
      <c r="AI25" s="41" t="s">
        <v>259</v>
      </c>
      <c r="AJ25" s="2" t="s">
        <v>28</v>
      </c>
    </row>
    <row r="26" spans="6:36" ht="16.5" customHeight="1">
      <c r="F26" s="176"/>
      <c r="G26" s="177"/>
      <c r="H26" s="177"/>
      <c r="I26" s="168"/>
      <c r="J26" s="170"/>
      <c r="AA26" s="3" t="s">
        <v>196</v>
      </c>
      <c r="AB26" s="44" t="s">
        <v>219</v>
      </c>
      <c r="AC26" s="44" t="s">
        <v>260</v>
      </c>
      <c r="AD26" s="10">
        <f ca="1" t="shared" si="4"/>
        <v>0</v>
      </c>
      <c r="AF26" s="41" t="str">
        <f>+'水洗化人口等'!B26</f>
        <v>15226</v>
      </c>
      <c r="AG26" s="10">
        <v>26</v>
      </c>
      <c r="AI26" s="41" t="s">
        <v>261</v>
      </c>
      <c r="AJ26" s="2" t="s">
        <v>27</v>
      </c>
    </row>
    <row r="27" spans="6:36" ht="16.5" customHeight="1">
      <c r="F27" s="160" t="s">
        <v>262</v>
      </c>
      <c r="G27" s="161"/>
      <c r="H27" s="162"/>
      <c r="I27" s="18">
        <f aca="true" t="shared" si="5" ref="I27:I35">AD40</f>
        <v>2782</v>
      </c>
      <c r="J27" s="34">
        <f>AD49</f>
        <v>566</v>
      </c>
      <c r="AA27" s="3" t="s">
        <v>201</v>
      </c>
      <c r="AB27" s="44" t="s">
        <v>219</v>
      </c>
      <c r="AC27" s="44" t="s">
        <v>263</v>
      </c>
      <c r="AD27" s="10">
        <f ca="1" t="shared" si="4"/>
        <v>43818</v>
      </c>
      <c r="AF27" s="41" t="str">
        <f>+'水洗化人口等'!B27</f>
        <v>15227</v>
      </c>
      <c r="AG27" s="10">
        <v>27</v>
      </c>
      <c r="AI27" s="41" t="s">
        <v>264</v>
      </c>
      <c r="AJ27" s="2" t="s">
        <v>26</v>
      </c>
    </row>
    <row r="28" spans="6:36" ht="16.5" customHeight="1">
      <c r="F28" s="171" t="s">
        <v>265</v>
      </c>
      <c r="G28" s="172"/>
      <c r="H28" s="173"/>
      <c r="I28" s="18">
        <f t="shared" si="5"/>
        <v>918</v>
      </c>
      <c r="J28" s="34">
        <f>AD50</f>
        <v>669</v>
      </c>
      <c r="AA28" s="3" t="s">
        <v>206</v>
      </c>
      <c r="AB28" s="44" t="s">
        <v>219</v>
      </c>
      <c r="AC28" s="44" t="s">
        <v>266</v>
      </c>
      <c r="AD28" s="10">
        <f ca="1" t="shared" si="4"/>
        <v>0</v>
      </c>
      <c r="AF28" s="41" t="str">
        <f>+'水洗化人口等'!B28</f>
        <v>15307</v>
      </c>
      <c r="AG28" s="10">
        <v>28</v>
      </c>
      <c r="AI28" s="41" t="s">
        <v>267</v>
      </c>
      <c r="AJ28" s="2" t="s">
        <v>25</v>
      </c>
    </row>
    <row r="29" spans="6:36" ht="16.5" customHeight="1">
      <c r="F29" s="160" t="s">
        <v>268</v>
      </c>
      <c r="G29" s="161"/>
      <c r="H29" s="162"/>
      <c r="I29" s="18">
        <f t="shared" si="5"/>
        <v>7676</v>
      </c>
      <c r="J29" s="34">
        <f>AD51</f>
        <v>174</v>
      </c>
      <c r="AA29" s="3" t="s">
        <v>210</v>
      </c>
      <c r="AB29" s="44" t="s">
        <v>219</v>
      </c>
      <c r="AC29" s="44" t="s">
        <v>269</v>
      </c>
      <c r="AD29" s="10">
        <f ca="1" t="shared" si="4"/>
        <v>0</v>
      </c>
      <c r="AF29" s="41" t="str">
        <f>+'水洗化人口等'!B29</f>
        <v>15342</v>
      </c>
      <c r="AG29" s="10">
        <v>29</v>
      </c>
      <c r="AI29" s="41" t="s">
        <v>270</v>
      </c>
      <c r="AJ29" s="2" t="s">
        <v>24</v>
      </c>
    </row>
    <row r="30" spans="6:36" ht="16.5" customHeight="1">
      <c r="F30" s="160" t="s">
        <v>271</v>
      </c>
      <c r="G30" s="161"/>
      <c r="H30" s="162"/>
      <c r="I30" s="18">
        <f t="shared" si="5"/>
        <v>117</v>
      </c>
      <c r="J30" s="34">
        <f>AD52</f>
        <v>0</v>
      </c>
      <c r="AA30" s="3" t="s">
        <v>218</v>
      </c>
      <c r="AB30" s="44" t="s">
        <v>219</v>
      </c>
      <c r="AC30" s="44" t="s">
        <v>272</v>
      </c>
      <c r="AD30" s="10">
        <f ca="1" t="shared" si="4"/>
        <v>10</v>
      </c>
      <c r="AF30" s="41" t="str">
        <f>+'水洗化人口等'!B30</f>
        <v>15361</v>
      </c>
      <c r="AG30" s="10">
        <v>30</v>
      </c>
      <c r="AI30" s="41" t="s">
        <v>273</v>
      </c>
      <c r="AJ30" s="2" t="s">
        <v>23</v>
      </c>
    </row>
    <row r="31" spans="6:36" ht="16.5" customHeight="1">
      <c r="F31" s="160" t="s">
        <v>274</v>
      </c>
      <c r="G31" s="161"/>
      <c r="H31" s="162"/>
      <c r="I31" s="18">
        <f t="shared" si="5"/>
        <v>0</v>
      </c>
      <c r="J31" s="34">
        <f>AD53</f>
        <v>0</v>
      </c>
      <c r="AA31" s="3" t="s">
        <v>234</v>
      </c>
      <c r="AB31" s="44" t="s">
        <v>219</v>
      </c>
      <c r="AC31" s="44" t="s">
        <v>189</v>
      </c>
      <c r="AD31" s="10">
        <f ca="1" t="shared" si="4"/>
        <v>0</v>
      </c>
      <c r="AF31" s="41" t="str">
        <f>+'水洗化人口等'!B31</f>
        <v>15385</v>
      </c>
      <c r="AG31" s="10">
        <v>31</v>
      </c>
      <c r="AI31" s="41" t="s">
        <v>275</v>
      </c>
      <c r="AJ31" s="2" t="s">
        <v>22</v>
      </c>
    </row>
    <row r="32" spans="6:36" ht="16.5" customHeight="1">
      <c r="F32" s="160" t="s">
        <v>276</v>
      </c>
      <c r="G32" s="161"/>
      <c r="H32" s="162"/>
      <c r="I32" s="18">
        <f t="shared" si="5"/>
        <v>0</v>
      </c>
      <c r="J32" s="23" t="s">
        <v>202</v>
      </c>
      <c r="AA32" s="3" t="s">
        <v>238</v>
      </c>
      <c r="AB32" s="44" t="s">
        <v>219</v>
      </c>
      <c r="AC32" s="44" t="s">
        <v>277</v>
      </c>
      <c r="AD32" s="10">
        <f ca="1" t="shared" si="4"/>
        <v>21124</v>
      </c>
      <c r="AF32" s="41" t="str">
        <f>+'水洗化人口等'!B32</f>
        <v>15405</v>
      </c>
      <c r="AG32" s="10">
        <v>32</v>
      </c>
      <c r="AI32" s="41" t="s">
        <v>278</v>
      </c>
      <c r="AJ32" s="2" t="s">
        <v>21</v>
      </c>
    </row>
    <row r="33" spans="6:36" ht="16.5" customHeight="1">
      <c r="F33" s="160" t="s">
        <v>279</v>
      </c>
      <c r="G33" s="161"/>
      <c r="H33" s="162"/>
      <c r="I33" s="18">
        <f t="shared" si="5"/>
        <v>34</v>
      </c>
      <c r="J33" s="23" t="s">
        <v>202</v>
      </c>
      <c r="AA33" s="3" t="s">
        <v>242</v>
      </c>
      <c r="AB33" s="44" t="s">
        <v>219</v>
      </c>
      <c r="AC33" s="44" t="s">
        <v>204</v>
      </c>
      <c r="AD33" s="10">
        <f ca="1" t="shared" si="4"/>
        <v>379603</v>
      </c>
      <c r="AF33" s="41" t="str">
        <f>+'水洗化人口等'!B33</f>
        <v>15461</v>
      </c>
      <c r="AG33" s="10">
        <v>33</v>
      </c>
      <c r="AI33" s="41" t="s">
        <v>280</v>
      </c>
      <c r="AJ33" s="2" t="s">
        <v>20</v>
      </c>
    </row>
    <row r="34" spans="6:36" ht="16.5" customHeight="1">
      <c r="F34" s="160" t="s">
        <v>281</v>
      </c>
      <c r="G34" s="161"/>
      <c r="H34" s="162"/>
      <c r="I34" s="18">
        <f t="shared" si="5"/>
        <v>586</v>
      </c>
      <c r="J34" s="23" t="s">
        <v>202</v>
      </c>
      <c r="AA34" s="3" t="s">
        <v>187</v>
      </c>
      <c r="AB34" s="44" t="s">
        <v>219</v>
      </c>
      <c r="AC34" s="44" t="s">
        <v>282</v>
      </c>
      <c r="AD34" s="44">
        <f ca="1" t="shared" si="4"/>
        <v>9648</v>
      </c>
      <c r="AF34" s="41" t="str">
        <f>+'水洗化人口等'!B34</f>
        <v>15482</v>
      </c>
      <c r="AG34" s="10">
        <v>34</v>
      </c>
      <c r="AI34" s="41" t="s">
        <v>283</v>
      </c>
      <c r="AJ34" s="2" t="s">
        <v>19</v>
      </c>
    </row>
    <row r="35" spans="6:36" ht="16.5" customHeight="1">
      <c r="F35" s="160" t="s">
        <v>284</v>
      </c>
      <c r="G35" s="161"/>
      <c r="H35" s="162"/>
      <c r="I35" s="18">
        <f t="shared" si="5"/>
        <v>0</v>
      </c>
      <c r="J35" s="23" t="s">
        <v>202</v>
      </c>
      <c r="AA35" s="3" t="s">
        <v>192</v>
      </c>
      <c r="AB35" s="44" t="s">
        <v>219</v>
      </c>
      <c r="AC35" s="44" t="s">
        <v>285</v>
      </c>
      <c r="AD35" s="44">
        <f ca="1" t="shared" si="4"/>
        <v>0</v>
      </c>
      <c r="AF35" s="41" t="str">
        <f>+'水洗化人口等'!B35</f>
        <v>15504</v>
      </c>
      <c r="AG35" s="10">
        <v>35</v>
      </c>
      <c r="AI35" s="41" t="s">
        <v>286</v>
      </c>
      <c r="AJ35" s="2" t="s">
        <v>18</v>
      </c>
    </row>
    <row r="36" spans="6:36" ht="16.5" customHeight="1" thickBot="1">
      <c r="F36" s="157" t="s">
        <v>287</v>
      </c>
      <c r="G36" s="158"/>
      <c r="H36" s="159"/>
      <c r="I36" s="35">
        <f>SUM(I27:I35)</f>
        <v>12113</v>
      </c>
      <c r="J36" s="36">
        <f>SUM(J27:J31)</f>
        <v>1409</v>
      </c>
      <c r="AA36" s="3" t="s">
        <v>196</v>
      </c>
      <c r="AB36" s="44" t="s">
        <v>219</v>
      </c>
      <c r="AC36" s="44" t="s">
        <v>288</v>
      </c>
      <c r="AD36" s="44">
        <f ca="1" t="shared" si="4"/>
        <v>0</v>
      </c>
      <c r="AF36" s="41" t="str">
        <f>+'水洗化人口等'!B36</f>
        <v>15581</v>
      </c>
      <c r="AG36" s="10">
        <v>36</v>
      </c>
      <c r="AI36" s="41" t="s">
        <v>289</v>
      </c>
      <c r="AJ36" s="2" t="s">
        <v>17</v>
      </c>
    </row>
    <row r="37" spans="27:36" ht="13.5">
      <c r="AA37" s="3" t="s">
        <v>187</v>
      </c>
      <c r="AB37" s="44" t="s">
        <v>219</v>
      </c>
      <c r="AC37" s="44" t="s">
        <v>290</v>
      </c>
      <c r="AD37" s="44">
        <f ca="1" t="shared" si="4"/>
        <v>446</v>
      </c>
      <c r="AF37" s="41" t="str">
        <f>+'水洗化人口等'!B37</f>
        <v>15586</v>
      </c>
      <c r="AG37" s="10">
        <v>37</v>
      </c>
      <c r="AI37" s="41" t="s">
        <v>291</v>
      </c>
      <c r="AJ37" s="2" t="s">
        <v>16</v>
      </c>
    </row>
    <row r="38" spans="27:36" ht="13.5" hidden="1">
      <c r="AA38" s="3" t="s">
        <v>192</v>
      </c>
      <c r="AB38" s="44" t="s">
        <v>219</v>
      </c>
      <c r="AC38" s="44" t="s">
        <v>292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293</v>
      </c>
      <c r="AJ38" s="2" t="s">
        <v>15</v>
      </c>
    </row>
    <row r="39" spans="27:36" ht="13.5" hidden="1">
      <c r="AA39" s="3" t="s">
        <v>196</v>
      </c>
      <c r="AB39" s="44" t="s">
        <v>219</v>
      </c>
      <c r="AC39" s="44" t="s">
        <v>294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295</v>
      </c>
      <c r="AJ39" s="2" t="s">
        <v>14</v>
      </c>
    </row>
    <row r="40" spans="27:36" ht="13.5" hidden="1">
      <c r="AA40" s="3" t="s">
        <v>262</v>
      </c>
      <c r="AB40" s="44" t="s">
        <v>219</v>
      </c>
      <c r="AC40" s="44" t="s">
        <v>296</v>
      </c>
      <c r="AD40" s="44">
        <f ca="1" t="shared" si="4"/>
        <v>2782</v>
      </c>
      <c r="AF40" s="41" t="e">
        <f>+水洗化人口等!#REF!</f>
        <v>#REF!</v>
      </c>
      <c r="AG40" s="10">
        <v>40</v>
      </c>
      <c r="AI40" s="41" t="s">
        <v>297</v>
      </c>
      <c r="AJ40" s="2" t="s">
        <v>13</v>
      </c>
    </row>
    <row r="41" spans="27:36" ht="13.5" hidden="1">
      <c r="AA41" s="3" t="s">
        <v>265</v>
      </c>
      <c r="AB41" s="44" t="s">
        <v>219</v>
      </c>
      <c r="AC41" s="44" t="s">
        <v>298</v>
      </c>
      <c r="AD41" s="44">
        <f ca="1" t="shared" si="4"/>
        <v>918</v>
      </c>
      <c r="AF41" s="41" t="e">
        <f>+水洗化人口等!#REF!</f>
        <v>#REF!</v>
      </c>
      <c r="AG41" s="10">
        <v>41</v>
      </c>
      <c r="AI41" s="41" t="s">
        <v>299</v>
      </c>
      <c r="AJ41" s="2" t="s">
        <v>12</v>
      </c>
    </row>
    <row r="42" spans="27:36" ht="13.5" hidden="1">
      <c r="AA42" s="3" t="s">
        <v>268</v>
      </c>
      <c r="AB42" s="44" t="s">
        <v>219</v>
      </c>
      <c r="AC42" s="44" t="s">
        <v>300</v>
      </c>
      <c r="AD42" s="44">
        <f ca="1" t="shared" si="4"/>
        <v>7676</v>
      </c>
      <c r="AF42" s="41" t="e">
        <f>+水洗化人口等!#REF!</f>
        <v>#REF!</v>
      </c>
      <c r="AG42" s="10">
        <v>42</v>
      </c>
      <c r="AI42" s="41" t="s">
        <v>301</v>
      </c>
      <c r="AJ42" s="2" t="s">
        <v>11</v>
      </c>
    </row>
    <row r="43" spans="27:36" ht="13.5" hidden="1">
      <c r="AA43" s="3" t="s">
        <v>271</v>
      </c>
      <c r="AB43" s="44" t="s">
        <v>219</v>
      </c>
      <c r="AC43" s="44" t="s">
        <v>302</v>
      </c>
      <c r="AD43" s="44">
        <f ca="1" t="shared" si="4"/>
        <v>117</v>
      </c>
      <c r="AF43" s="41" t="e">
        <f>+水洗化人口等!#REF!</f>
        <v>#REF!</v>
      </c>
      <c r="AG43" s="10">
        <v>43</v>
      </c>
      <c r="AI43" s="41" t="s">
        <v>303</v>
      </c>
      <c r="AJ43" s="2" t="s">
        <v>10</v>
      </c>
    </row>
    <row r="44" spans="27:36" ht="13.5" hidden="1">
      <c r="AA44" s="3" t="s">
        <v>274</v>
      </c>
      <c r="AB44" s="44" t="s">
        <v>219</v>
      </c>
      <c r="AC44" s="44" t="s">
        <v>304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305</v>
      </c>
      <c r="AJ44" s="2" t="s">
        <v>9</v>
      </c>
    </row>
    <row r="45" spans="27:36" ht="13.5" hidden="1">
      <c r="AA45" s="3" t="s">
        <v>276</v>
      </c>
      <c r="AB45" s="44" t="s">
        <v>219</v>
      </c>
      <c r="AC45" s="44" t="s">
        <v>306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307</v>
      </c>
      <c r="AJ45" s="2" t="s">
        <v>8</v>
      </c>
    </row>
    <row r="46" spans="27:36" ht="13.5" hidden="1">
      <c r="AA46" s="3" t="s">
        <v>279</v>
      </c>
      <c r="AB46" s="44" t="s">
        <v>219</v>
      </c>
      <c r="AC46" s="44" t="s">
        <v>308</v>
      </c>
      <c r="AD46" s="44">
        <f ca="1" t="shared" si="4"/>
        <v>34</v>
      </c>
      <c r="AF46" s="41" t="e">
        <f>+水洗化人口等!#REF!</f>
        <v>#REF!</v>
      </c>
      <c r="AG46" s="10">
        <v>46</v>
      </c>
      <c r="AI46" s="41" t="s">
        <v>309</v>
      </c>
      <c r="AJ46" s="2" t="s">
        <v>7</v>
      </c>
    </row>
    <row r="47" spans="27:36" ht="13.5" hidden="1">
      <c r="AA47" s="3" t="s">
        <v>281</v>
      </c>
      <c r="AB47" s="44" t="s">
        <v>219</v>
      </c>
      <c r="AC47" s="44" t="s">
        <v>310</v>
      </c>
      <c r="AD47" s="44">
        <f ca="1" t="shared" si="4"/>
        <v>586</v>
      </c>
      <c r="AF47" s="41" t="e">
        <f>+水洗化人口等!#REF!</f>
        <v>#REF!</v>
      </c>
      <c r="AG47" s="10">
        <v>47</v>
      </c>
      <c r="AI47" s="41" t="s">
        <v>311</v>
      </c>
      <c r="AJ47" s="2" t="s">
        <v>6</v>
      </c>
    </row>
    <row r="48" spans="27:36" ht="13.5" hidden="1">
      <c r="AA48" s="3" t="s">
        <v>284</v>
      </c>
      <c r="AB48" s="44" t="s">
        <v>219</v>
      </c>
      <c r="AC48" s="44" t="s">
        <v>312</v>
      </c>
      <c r="AD48" s="44">
        <f ca="1" t="shared" si="4"/>
        <v>0</v>
      </c>
      <c r="AF48" s="41" t="e">
        <f>+水洗化人口等!#REF!</f>
        <v>#REF!</v>
      </c>
      <c r="AG48" s="10">
        <v>48</v>
      </c>
      <c r="AI48" s="41" t="s">
        <v>313</v>
      </c>
      <c r="AJ48" s="2" t="s">
        <v>5</v>
      </c>
    </row>
    <row r="49" spans="27:36" ht="13.5" hidden="1">
      <c r="AA49" s="3" t="s">
        <v>262</v>
      </c>
      <c r="AB49" s="44" t="s">
        <v>219</v>
      </c>
      <c r="AC49" s="44" t="s">
        <v>314</v>
      </c>
      <c r="AD49" s="44">
        <f ca="1" t="shared" si="4"/>
        <v>566</v>
      </c>
      <c r="AF49" s="41" t="e">
        <f>+水洗化人口等!#REF!</f>
        <v>#REF!</v>
      </c>
      <c r="AG49" s="10">
        <v>49</v>
      </c>
      <c r="AI49" s="41" t="s">
        <v>315</v>
      </c>
      <c r="AJ49" s="2" t="s">
        <v>4</v>
      </c>
    </row>
    <row r="50" spans="27:36" ht="13.5" hidden="1">
      <c r="AA50" s="3" t="s">
        <v>265</v>
      </c>
      <c r="AB50" s="44" t="s">
        <v>219</v>
      </c>
      <c r="AC50" s="44" t="s">
        <v>316</v>
      </c>
      <c r="AD50" s="44">
        <f ca="1" t="shared" si="4"/>
        <v>669</v>
      </c>
      <c r="AF50" s="41" t="e">
        <f>+水洗化人口等!#REF!</f>
        <v>#REF!</v>
      </c>
      <c r="AG50" s="10">
        <v>50</v>
      </c>
      <c r="AI50" s="41" t="s">
        <v>317</v>
      </c>
      <c r="AJ50" s="2" t="s">
        <v>3</v>
      </c>
    </row>
    <row r="51" spans="27:36" ht="13.5" hidden="1">
      <c r="AA51" s="3" t="s">
        <v>268</v>
      </c>
      <c r="AB51" s="44" t="s">
        <v>219</v>
      </c>
      <c r="AC51" s="44" t="s">
        <v>318</v>
      </c>
      <c r="AD51" s="44">
        <f ca="1" t="shared" si="4"/>
        <v>174</v>
      </c>
      <c r="AF51" s="41" t="e">
        <f>+水洗化人口等!#REF!</f>
        <v>#REF!</v>
      </c>
      <c r="AG51" s="10">
        <v>51</v>
      </c>
      <c r="AI51" s="41" t="s">
        <v>319</v>
      </c>
      <c r="AJ51" s="2" t="s">
        <v>2</v>
      </c>
    </row>
    <row r="52" spans="27:36" ht="13.5" hidden="1">
      <c r="AA52" s="3" t="s">
        <v>271</v>
      </c>
      <c r="AB52" s="44" t="s">
        <v>219</v>
      </c>
      <c r="AC52" s="44" t="s">
        <v>320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321</v>
      </c>
      <c r="AJ52" s="2" t="s">
        <v>1</v>
      </c>
    </row>
    <row r="53" spans="27:35" ht="13.5" hidden="1">
      <c r="AA53" s="3" t="s">
        <v>274</v>
      </c>
      <c r="AB53" s="44" t="s">
        <v>219</v>
      </c>
      <c r="AC53" s="44" t="s">
        <v>322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2014-10-14T09:34:52Z</dcterms:modified>
  <cp:category/>
  <cp:version/>
  <cp:contentType/>
  <cp:contentStatus/>
</cp:coreProperties>
</file>