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'市町村分担金内訳'!$A$7:$DU$19</definedName>
    <definedName name="_xlnm.Print_Area" localSheetId="4">'組合分担金内訳'!$A$7:$BE$42</definedName>
    <definedName name="_xlnm.Print_Area" localSheetId="3">'廃棄物事業経費（歳出）'!$A$7:$CI$54</definedName>
    <definedName name="_xlnm.Print_Area" localSheetId="2">'廃棄物事業経費（歳入）'!$A$7:$AD$54</definedName>
    <definedName name="_xlnm.Print_Area" localSheetId="0">'廃棄物事業経費（市町村）'!$A$7:$DJ$42</definedName>
    <definedName name="_xlnm.Print_Area" localSheetId="1">'廃棄物事業経費（組合）'!$A$7:$DJ$19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<sst xmlns="http://schemas.openxmlformats.org/spreadsheetml/2006/main" count="2358" uniqueCount="572">
  <si>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</si>
  <si>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</si>
  <si>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</si>
  <si>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</si>
  <si>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</si>
  <si>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</si>
  <si>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</si>
  <si>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</si>
  <si>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</si>
  <si>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</si>
  <si>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</si>
  <si>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</si>
  <si>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</si>
  <si>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</si>
  <si>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</si>
  <si>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</si>
  <si>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</si>
  <si>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</si>
  <si>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</si>
  <si>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</si>
  <si>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</si>
  <si>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</si>
  <si>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</si>
  <si>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</si>
  <si>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</si>
  <si>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</si>
  <si>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</si>
  <si>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</si>
  <si>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</si>
  <si>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</si>
  <si>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</si>
  <si>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</si>
  <si>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</si>
  <si>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</si>
  <si>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</si>
  <si>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</si>
  <si>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</si>
  <si>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</si>
  <si>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</si>
  <si>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</si>
  <si>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</si>
  <si>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</si>
  <si>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</si>
  <si>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</si>
  <si>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</si>
  <si>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</si>
  <si>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</si>
  <si>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</si>
  <si>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</si>
  <si>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</si>
  <si>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</si>
  <si>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</si>
  <si>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</si>
  <si>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</si>
  <si>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</si>
  <si>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</si>
  <si>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</si>
  <si>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</si>
  <si>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</si>
  <si>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</si>
  <si>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</si>
  <si>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</si>
  <si>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</si>
  <si>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</si>
  <si>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</si>
  <si>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</si>
  <si>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</si>
  <si>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</si>
  <si>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</si>
  <si>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</si>
  <si>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</si>
  <si>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</si>
  <si>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</si>
  <si>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</si>
  <si>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</si>
  <si>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</si>
  <si>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</si>
  <si>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</si>
  <si>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</si>
  <si>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</si>
  <si>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</si>
  <si>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</si>
  <si>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</si>
  <si>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</si>
  <si>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</si>
  <si>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</si>
  <si>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</si>
  <si>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</si>
  <si>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</si>
  <si>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</si>
  <si>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</si>
  <si>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</si>
  <si>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</si>
  <si>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</si>
  <si>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</si>
  <si>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</si>
  <si>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</si>
  <si>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</si>
  <si>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</si>
  <si>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</si>
  <si>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</si>
  <si>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</si>
  <si>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</si>
  <si>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</si>
  <si>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</si>
  <si>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</si>
  <si>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</si>
  <si>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</si>
  <si>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</si>
  <si>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</si>
  <si>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</si>
  <si>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</si>
  <si>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</si>
  <si>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</si>
  <si>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</si>
  <si>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</si>
  <si>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</si>
  <si>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</si>
  <si>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</si>
  <si>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</si>
  <si>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</si>
  <si>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</si>
  <si>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</si>
  <si>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</si>
  <si>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</si>
  <si>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</si>
  <si>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</si>
  <si>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</si>
  <si>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</si>
  <si>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</si>
  <si>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</si>
  <si>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</si>
  <si>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</si>
  <si>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</si>
  <si>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</si>
  <si>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</si>
  <si>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</si>
  <si>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</si>
  <si>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</si>
  <si>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</si>
  <si>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</si>
  <si>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</si>
  <si>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</si>
  <si>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</si>
  <si>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</si>
  <si>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</si>
  <si>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</si>
  <si>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</si>
  <si>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</si>
  <si>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</si>
  <si>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</si>
  <si>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</si>
  <si>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</si>
  <si>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</si>
  <si>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</si>
  <si>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</si>
  <si>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</si>
  <si>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</si>
  <si>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</si>
  <si>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</si>
  <si>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</si>
  <si>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</si>
  <si>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</si>
  <si>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</si>
  <si>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</si>
  <si>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</si>
  <si>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</si>
  <si>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</si>
  <si>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</si>
  <si>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</si>
  <si>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</si>
  <si>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</si>
  <si>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</si>
  <si>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</si>
  <si>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</si>
  <si>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</si>
  <si>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</si>
  <si>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</si>
  <si>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</si>
  <si>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</si>
  <si>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</si>
  <si>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</si>
  <si>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</si>
  <si>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</si>
  <si>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</si>
  <si>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</si>
  <si>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</si>
  <si>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</si>
  <si>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</si>
  <si>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</si>
  <si>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</si>
  <si>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</si>
  <si>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</si>
  <si>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</si>
  <si>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</si>
  <si>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</si>
  <si>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</si>
  <si>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</si>
  <si>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</si>
  <si>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</si>
  <si>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明和町</t>
  </si>
  <si>
    <t>南牧村</t>
  </si>
  <si>
    <t>高山村</t>
  </si>
  <si>
    <t>明和町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</si>
  <si>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</si>
  <si>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</si>
  <si>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</si>
  <si>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</si>
  <si>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</si>
  <si>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</si>
  <si>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昭和村</t>
  </si>
  <si>
    <t>昭和村</t>
  </si>
  <si>
    <t>群馬県</t>
  </si>
  <si>
    <t>南牧村</t>
  </si>
  <si>
    <t>高山村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</si>
  <si>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</si>
  <si>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</si>
  <si>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</si>
  <si>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</si>
  <si>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</si>
  <si>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</si>
  <si>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</si>
  <si>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</si>
  <si>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</si>
  <si>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</si>
  <si>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</si>
  <si>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</si>
  <si>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</si>
  <si>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</si>
  <si>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</si>
  <si>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</si>
  <si>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</si>
  <si>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</si>
  <si>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</si>
  <si>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</si>
  <si>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</si>
  <si>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</si>
  <si>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</si>
  <si>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</si>
  <si>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</si>
  <si>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</si>
  <si>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</si>
  <si>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</si>
  <si>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</si>
  <si>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</si>
  <si>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</si>
  <si>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</si>
  <si>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</si>
  <si>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</si>
  <si>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</si>
  <si>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</si>
  <si>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</si>
  <si>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</si>
  <si>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</si>
  <si>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</si>
  <si>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</si>
  <si>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</si>
  <si>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</si>
  <si>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</si>
  <si>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</si>
  <si>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</si>
  <si>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</si>
  <si>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</si>
  <si>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</si>
  <si>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</si>
  <si>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</si>
  <si>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</si>
  <si>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</si>
  <si>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</si>
  <si>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</si>
  <si>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</si>
  <si>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</si>
  <si>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</si>
  <si>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</si>
  <si>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10523</t>
  </si>
  <si>
    <t>千代田町</t>
  </si>
  <si>
    <t>10524</t>
  </si>
  <si>
    <t>大泉町</t>
  </si>
  <si>
    <t>10525</t>
  </si>
  <si>
    <t>邑楽町</t>
  </si>
  <si>
    <t>10000</t>
  </si>
  <si>
    <t>10201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</si>
  <si>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</si>
  <si>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</si>
  <si>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</si>
  <si>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</si>
  <si>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</si>
  <si>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</si>
  <si>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</si>
  <si>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</si>
  <si>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</si>
  <si>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</si>
  <si>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</si>
  <si>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</si>
  <si>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</si>
  <si>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</si>
  <si>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</si>
  <si>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</si>
  <si>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</si>
  <si>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</si>
  <si>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</si>
  <si>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</si>
  <si>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</si>
  <si>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</si>
  <si>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</si>
  <si>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</si>
  <si>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群馬県</t>
  </si>
  <si>
    <t>前橋市</t>
  </si>
  <si>
    <t>10202</t>
  </si>
  <si>
    <t>高崎市</t>
  </si>
  <si>
    <t>10882</t>
  </si>
  <si>
    <t>多野藤岡広域市町村圏振興整備組合</t>
  </si>
  <si>
    <t>桐生市</t>
  </si>
  <si>
    <t>伊勢崎市</t>
  </si>
  <si>
    <t>10205</t>
  </si>
  <si>
    <t>太田市</t>
  </si>
  <si>
    <t>10914</t>
  </si>
  <si>
    <t>太田市外三町広域清掃組合</t>
  </si>
  <si>
    <t>10206</t>
  </si>
  <si>
    <t>沼田市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</si>
  <si>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</si>
  <si>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</si>
  <si>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</si>
  <si>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</si>
  <si>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</si>
  <si>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</si>
  <si>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10839</t>
  </si>
  <si>
    <t>館林衛生施設組合</t>
  </si>
  <si>
    <t>10208</t>
  </si>
  <si>
    <t>渋川市</t>
  </si>
  <si>
    <t>10873</t>
  </si>
  <si>
    <t>渋川地区広域市町村圏振興整備組合</t>
  </si>
  <si>
    <t>10209</t>
  </si>
  <si>
    <t>藤岡市</t>
  </si>
  <si>
    <t>10210</t>
  </si>
  <si>
    <t>富岡市</t>
  </si>
  <si>
    <t>10837</t>
  </si>
  <si>
    <t>富岡甘楽衛生施設組合</t>
  </si>
  <si>
    <t>安中市</t>
  </si>
  <si>
    <t>みどり市</t>
  </si>
  <si>
    <t>10344</t>
  </si>
  <si>
    <t>榛東村</t>
  </si>
  <si>
    <t>10345</t>
  </si>
  <si>
    <t>吉岡町</t>
  </si>
  <si>
    <t>上野村</t>
  </si>
  <si>
    <t>神流町</t>
  </si>
  <si>
    <t>10382</t>
  </si>
  <si>
    <t>下仁田町</t>
  </si>
  <si>
    <t>10838</t>
  </si>
  <si>
    <t>甘楽西部環境衛生施設組合</t>
  </si>
  <si>
    <t>10383</t>
  </si>
  <si>
    <t>甘楽西部環境衛生</t>
  </si>
  <si>
    <t>10384</t>
  </si>
  <si>
    <t>甘楽町</t>
  </si>
  <si>
    <t>10421</t>
  </si>
  <si>
    <t>中之条町</t>
  </si>
  <si>
    <t>10840</t>
  </si>
  <si>
    <t>吾妻東部衛生施設組合</t>
  </si>
  <si>
    <t>10870</t>
  </si>
  <si>
    <t>西吾妻環境衛生施設組合</t>
  </si>
  <si>
    <t>10424</t>
  </si>
  <si>
    <t>長野原町</t>
  </si>
  <si>
    <t>10842</t>
  </si>
  <si>
    <t>西吾妻衛生施設組合</t>
  </si>
  <si>
    <t>10425</t>
  </si>
  <si>
    <t>嬬恋村</t>
  </si>
  <si>
    <t>西吾妻環境衛生組合</t>
  </si>
  <si>
    <t>10426</t>
  </si>
  <si>
    <t>草津町</t>
  </si>
  <si>
    <t>10428</t>
  </si>
  <si>
    <t>10429</t>
  </si>
  <si>
    <t>東吾妻町</t>
  </si>
  <si>
    <t>10443</t>
  </si>
  <si>
    <t>片品村</t>
  </si>
  <si>
    <t>10444</t>
  </si>
  <si>
    <t>川場村</t>
  </si>
  <si>
    <t>沼田市二箇村清掃施設組合</t>
  </si>
  <si>
    <t>10448</t>
  </si>
  <si>
    <t>みなかみ町</t>
  </si>
  <si>
    <t>玉村町</t>
  </si>
  <si>
    <t>10521</t>
  </si>
  <si>
    <t>板倉町</t>
  </si>
  <si>
    <t>10522</t>
  </si>
  <si>
    <t>10523</t>
  </si>
  <si>
    <t>千代田町</t>
  </si>
  <si>
    <t>10890</t>
  </si>
  <si>
    <t>大泉町外二町環境衛生施設組合</t>
  </si>
  <si>
    <t>10524</t>
  </si>
  <si>
    <t>大泉町</t>
  </si>
  <si>
    <t>10525</t>
  </si>
  <si>
    <t>邑楽町</t>
  </si>
  <si>
    <t>10201</t>
  </si>
  <si>
    <t>10203</t>
  </si>
  <si>
    <t>10204</t>
  </si>
  <si>
    <t>10211</t>
  </si>
  <si>
    <t>10212</t>
  </si>
  <si>
    <t>10366</t>
  </si>
  <si>
    <t>10367</t>
  </si>
  <si>
    <t>10449</t>
  </si>
  <si>
    <t>10464</t>
  </si>
  <si>
    <t>入力→</t>
  </si>
  <si>
    <t>:市区町村コード(都道府県計は、01000～47000の何れか）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</si>
  <si>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</si>
  <si>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</si>
  <si>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</si>
  <si>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</si>
  <si>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</si>
  <si>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</si>
  <si>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</si>
  <si>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</si>
  <si>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</si>
  <si>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</si>
  <si>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</si>
  <si>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</si>
  <si>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</si>
  <si>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</si>
  <si>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</si>
  <si>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</si>
  <si>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</si>
  <si>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</si>
  <si>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</si>
  <si>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</si>
  <si>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</si>
  <si>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</si>
  <si>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</si>
  <si>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</si>
  <si>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</si>
  <si>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</si>
  <si>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</si>
  <si>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</si>
  <si>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</si>
  <si>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</si>
  <si>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</si>
  <si>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</si>
  <si>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</si>
  <si>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</si>
  <si>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</si>
  <si>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</si>
  <si>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</si>
  <si>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</si>
  <si>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</si>
  <si>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</si>
  <si>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</si>
  <si>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</si>
  <si>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</si>
  <si>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</si>
  <si>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</si>
  <si>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</si>
  <si>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</si>
  <si>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</si>
  <si>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</si>
  <si>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</si>
  <si>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</si>
  <si>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</si>
  <si>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</si>
  <si>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</si>
  <si>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</si>
  <si>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</si>
  <si>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</si>
  <si>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</si>
  <si>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</si>
  <si>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</si>
  <si>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</si>
  <si>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</si>
  <si>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</si>
  <si>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</si>
  <si>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</si>
  <si>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</si>
  <si>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</si>
  <si>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</si>
  <si>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</si>
  <si>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</si>
  <si>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</si>
  <si>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</si>
  <si>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</si>
  <si>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</si>
  <si>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</si>
  <si>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</si>
  <si>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H</t>
  </si>
  <si>
    <t>18</t>
  </si>
  <si>
    <t>I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</si>
  <si>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</si>
  <si>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</si>
  <si>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</si>
  <si>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</si>
  <si>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</si>
  <si>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</si>
  <si>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</si>
  <si>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</si>
  <si>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</si>
  <si>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</si>
  <si>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</si>
  <si>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</si>
  <si>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</si>
  <si>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</si>
  <si>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</si>
  <si>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</si>
  <si>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</si>
  <si>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</si>
  <si>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</si>
  <si>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</si>
  <si>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</si>
  <si>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</si>
  <si>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</si>
  <si>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</si>
  <si>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</si>
  <si>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</si>
  <si>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</si>
  <si>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</si>
  <si>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</si>
  <si>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</si>
  <si>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</si>
  <si>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</si>
  <si>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</si>
  <si>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</si>
  <si>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</si>
  <si>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</si>
  <si>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</si>
  <si>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</si>
  <si>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</si>
  <si>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</si>
  <si>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</si>
  <si>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</si>
  <si>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</si>
  <si>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</si>
  <si>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</si>
  <si>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</si>
  <si>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</si>
  <si>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</si>
  <si>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</si>
  <si>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</si>
  <si>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</si>
  <si>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</si>
  <si>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</si>
  <si>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</si>
  <si>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</si>
  <si>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</si>
  <si>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</si>
  <si>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</si>
  <si>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</si>
  <si>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</si>
  <si>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</si>
  <si>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</si>
  <si>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</si>
  <si>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</si>
  <si>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</si>
  <si>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</si>
  <si>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</si>
  <si>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</si>
  <si>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</si>
  <si>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</si>
  <si>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</si>
  <si>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</si>
  <si>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</si>
  <si>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</si>
  <si>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</si>
  <si>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</si>
  <si>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</si>
  <si>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</si>
  <si>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</si>
  <si>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</si>
  <si>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</si>
  <si>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</si>
  <si>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</si>
  <si>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</si>
  <si>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</si>
  <si>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</si>
  <si>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</si>
  <si>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</si>
  <si>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</si>
  <si>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10000</t>
  </si>
  <si>
    <t>合計 廃棄物処理事業経費（平成２４年度実績）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</si>
</sst>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3" t="s">
        <v>41</v>
      </c>
      <c r="B2" s="143" t="s">
        <v>42</v>
      </c>
      <c r="C2" s="146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4"/>
      <c r="B3" s="144"/>
      <c r="C3" s="147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4"/>
      <c r="B4" s="144"/>
      <c r="C4" s="147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1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1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1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4"/>
      <c r="B5" s="144"/>
      <c r="C5" s="147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2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2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2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5"/>
      <c r="B6" s="145"/>
      <c r="C6" s="148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212</v>
      </c>
      <c r="B7" s="121" t="s">
        <v>280</v>
      </c>
      <c r="C7" s="120" t="s">
        <v>46</v>
      </c>
      <c r="D7" s="122">
        <f aca="true" t="shared" si="0" ref="D7:I7">SUM(D8:D42)</f>
        <v>21817848</v>
      </c>
      <c r="E7" s="122">
        <f t="shared" si="0"/>
        <v>6048135</v>
      </c>
      <c r="F7" s="122">
        <f t="shared" si="0"/>
        <v>690221</v>
      </c>
      <c r="G7" s="122">
        <f t="shared" si="0"/>
        <v>46411</v>
      </c>
      <c r="H7" s="122">
        <f t="shared" si="0"/>
        <v>92000</v>
      </c>
      <c r="I7" s="122">
        <f t="shared" si="0"/>
        <v>2888533</v>
      </c>
      <c r="J7" s="122" t="s">
        <v>199</v>
      </c>
      <c r="K7" s="122">
        <f aca="true" t="shared" si="1" ref="K7:R7">SUM(K8:K42)</f>
        <v>2330970</v>
      </c>
      <c r="L7" s="122">
        <f t="shared" si="1"/>
        <v>15769713</v>
      </c>
      <c r="M7" s="122">
        <f t="shared" si="1"/>
        <v>4401747</v>
      </c>
      <c r="N7" s="122">
        <f t="shared" si="1"/>
        <v>722899</v>
      </c>
      <c r="O7" s="122">
        <f t="shared" si="1"/>
        <v>0</v>
      </c>
      <c r="P7" s="122">
        <f t="shared" si="1"/>
        <v>30288</v>
      </c>
      <c r="Q7" s="122">
        <f t="shared" si="1"/>
        <v>0</v>
      </c>
      <c r="R7" s="122">
        <f t="shared" si="1"/>
        <v>364630</v>
      </c>
      <c r="S7" s="122" t="s">
        <v>199</v>
      </c>
      <c r="T7" s="122">
        <f aca="true" t="shared" si="2" ref="T7:AA7">SUM(T8:T42)</f>
        <v>327981</v>
      </c>
      <c r="U7" s="122">
        <f t="shared" si="2"/>
        <v>3678848</v>
      </c>
      <c r="V7" s="122">
        <f t="shared" si="2"/>
        <v>26219595</v>
      </c>
      <c r="W7" s="122">
        <f t="shared" si="2"/>
        <v>6771034</v>
      </c>
      <c r="X7" s="122">
        <f t="shared" si="2"/>
        <v>690221</v>
      </c>
      <c r="Y7" s="122">
        <f t="shared" si="2"/>
        <v>76699</v>
      </c>
      <c r="Z7" s="122">
        <f t="shared" si="2"/>
        <v>92000</v>
      </c>
      <c r="AA7" s="122">
        <f t="shared" si="2"/>
        <v>3253163</v>
      </c>
      <c r="AB7" s="122" t="s">
        <v>199</v>
      </c>
      <c r="AC7" s="122">
        <f aca="true" t="shared" si="3" ref="AC7:BH7">SUM(AC8:AC42)</f>
        <v>2658951</v>
      </c>
      <c r="AD7" s="122">
        <f t="shared" si="3"/>
        <v>19448561</v>
      </c>
      <c r="AE7" s="122">
        <f t="shared" si="3"/>
        <v>2392618</v>
      </c>
      <c r="AF7" s="122">
        <f t="shared" si="3"/>
        <v>2333293</v>
      </c>
      <c r="AG7" s="122">
        <f t="shared" si="3"/>
        <v>91190</v>
      </c>
      <c r="AH7" s="122">
        <f t="shared" si="3"/>
        <v>2116979</v>
      </c>
      <c r="AI7" s="122">
        <f t="shared" si="3"/>
        <v>124168</v>
      </c>
      <c r="AJ7" s="122">
        <f t="shared" si="3"/>
        <v>956</v>
      </c>
      <c r="AK7" s="122">
        <f t="shared" si="3"/>
        <v>59325</v>
      </c>
      <c r="AL7" s="122">
        <f t="shared" si="3"/>
        <v>106132</v>
      </c>
      <c r="AM7" s="122">
        <f t="shared" si="3"/>
        <v>15530762</v>
      </c>
      <c r="AN7" s="122">
        <f t="shared" si="3"/>
        <v>2903437</v>
      </c>
      <c r="AO7" s="122">
        <f t="shared" si="3"/>
        <v>1426705</v>
      </c>
      <c r="AP7" s="122">
        <f t="shared" si="3"/>
        <v>787777</v>
      </c>
      <c r="AQ7" s="122">
        <f t="shared" si="3"/>
        <v>582418</v>
      </c>
      <c r="AR7" s="122">
        <f t="shared" si="3"/>
        <v>106537</v>
      </c>
      <c r="AS7" s="122">
        <f t="shared" si="3"/>
        <v>3256130</v>
      </c>
      <c r="AT7" s="122">
        <f t="shared" si="3"/>
        <v>143973</v>
      </c>
      <c r="AU7" s="122">
        <f t="shared" si="3"/>
        <v>2891023</v>
      </c>
      <c r="AV7" s="122">
        <f t="shared" si="3"/>
        <v>221134</v>
      </c>
      <c r="AW7" s="122">
        <f t="shared" si="3"/>
        <v>14806</v>
      </c>
      <c r="AX7" s="122">
        <f t="shared" si="3"/>
        <v>9340482</v>
      </c>
      <c r="AY7" s="122">
        <f t="shared" si="3"/>
        <v>4517701</v>
      </c>
      <c r="AZ7" s="122">
        <f t="shared" si="3"/>
        <v>4079768</v>
      </c>
      <c r="BA7" s="122">
        <f t="shared" si="3"/>
        <v>545737</v>
      </c>
      <c r="BB7" s="122">
        <f t="shared" si="3"/>
        <v>197276</v>
      </c>
      <c r="BC7" s="122">
        <f t="shared" si="3"/>
        <v>2814342</v>
      </c>
      <c r="BD7" s="122">
        <f t="shared" si="3"/>
        <v>15907</v>
      </c>
      <c r="BE7" s="122">
        <f t="shared" si="3"/>
        <v>973994</v>
      </c>
      <c r="BF7" s="122">
        <f t="shared" si="3"/>
        <v>18897374</v>
      </c>
      <c r="BG7" s="122">
        <f t="shared" si="3"/>
        <v>424243</v>
      </c>
      <c r="BH7" s="122">
        <f t="shared" si="3"/>
        <v>419833</v>
      </c>
      <c r="BI7" s="122">
        <f aca="true" t="shared" si="4" ref="BI7:CN7">SUM(BI8:BI42)</f>
        <v>0</v>
      </c>
      <c r="BJ7" s="122">
        <f t="shared" si="4"/>
        <v>419833</v>
      </c>
      <c r="BK7" s="122">
        <f t="shared" si="4"/>
        <v>0</v>
      </c>
      <c r="BL7" s="122">
        <f t="shared" si="4"/>
        <v>0</v>
      </c>
      <c r="BM7" s="122">
        <f t="shared" si="4"/>
        <v>4410</v>
      </c>
      <c r="BN7" s="122">
        <f t="shared" si="4"/>
        <v>5518</v>
      </c>
      <c r="BO7" s="122">
        <f t="shared" si="4"/>
        <v>2735338</v>
      </c>
      <c r="BP7" s="122">
        <f t="shared" si="4"/>
        <v>373547</v>
      </c>
      <c r="BQ7" s="122">
        <f t="shared" si="4"/>
        <v>274185</v>
      </c>
      <c r="BR7" s="122">
        <f t="shared" si="4"/>
        <v>40587</v>
      </c>
      <c r="BS7" s="122">
        <f t="shared" si="4"/>
        <v>58775</v>
      </c>
      <c r="BT7" s="122">
        <f t="shared" si="4"/>
        <v>0</v>
      </c>
      <c r="BU7" s="122">
        <f t="shared" si="4"/>
        <v>1037636</v>
      </c>
      <c r="BV7" s="122">
        <f t="shared" si="4"/>
        <v>20727</v>
      </c>
      <c r="BW7" s="122">
        <f t="shared" si="4"/>
        <v>1016749</v>
      </c>
      <c r="BX7" s="122">
        <f t="shared" si="4"/>
        <v>160</v>
      </c>
      <c r="BY7" s="122">
        <f t="shared" si="4"/>
        <v>0</v>
      </c>
      <c r="BZ7" s="122">
        <f t="shared" si="4"/>
        <v>1323588</v>
      </c>
      <c r="CA7" s="122">
        <f t="shared" si="4"/>
        <v>151123</v>
      </c>
      <c r="CB7" s="122">
        <f t="shared" si="4"/>
        <v>1034967</v>
      </c>
      <c r="CC7" s="122">
        <f t="shared" si="4"/>
        <v>64359</v>
      </c>
      <c r="CD7" s="122">
        <f t="shared" si="4"/>
        <v>73139</v>
      </c>
      <c r="CE7" s="122">
        <f t="shared" si="4"/>
        <v>1113733</v>
      </c>
      <c r="CF7" s="122">
        <f t="shared" si="4"/>
        <v>567</v>
      </c>
      <c r="CG7" s="122">
        <f t="shared" si="4"/>
        <v>122915</v>
      </c>
      <c r="CH7" s="122">
        <f t="shared" si="4"/>
        <v>3282496</v>
      </c>
      <c r="CI7" s="122">
        <f t="shared" si="4"/>
        <v>2816861</v>
      </c>
      <c r="CJ7" s="122">
        <f t="shared" si="4"/>
        <v>2753126</v>
      </c>
      <c r="CK7" s="122">
        <f t="shared" si="4"/>
        <v>91190</v>
      </c>
      <c r="CL7" s="122">
        <f t="shared" si="4"/>
        <v>2536812</v>
      </c>
      <c r="CM7" s="122">
        <f t="shared" si="4"/>
        <v>124168</v>
      </c>
      <c r="CN7" s="122">
        <f t="shared" si="4"/>
        <v>956</v>
      </c>
      <c r="CO7" s="122">
        <f aca="true" t="shared" si="5" ref="CO7:DJ7">SUM(CO8:CO42)</f>
        <v>63735</v>
      </c>
      <c r="CP7" s="122">
        <f t="shared" si="5"/>
        <v>111650</v>
      </c>
      <c r="CQ7" s="122">
        <f t="shared" si="5"/>
        <v>18266100</v>
      </c>
      <c r="CR7" s="122">
        <f t="shared" si="5"/>
        <v>3276984</v>
      </c>
      <c r="CS7" s="122">
        <f t="shared" si="5"/>
        <v>1700890</v>
      </c>
      <c r="CT7" s="122">
        <f t="shared" si="5"/>
        <v>828364</v>
      </c>
      <c r="CU7" s="122">
        <f t="shared" si="5"/>
        <v>641193</v>
      </c>
      <c r="CV7" s="122">
        <f t="shared" si="5"/>
        <v>106537</v>
      </c>
      <c r="CW7" s="122">
        <f t="shared" si="5"/>
        <v>4293766</v>
      </c>
      <c r="CX7" s="122">
        <f t="shared" si="5"/>
        <v>164700</v>
      </c>
      <c r="CY7" s="122">
        <f t="shared" si="5"/>
        <v>3907772</v>
      </c>
      <c r="CZ7" s="122">
        <f t="shared" si="5"/>
        <v>221294</v>
      </c>
      <c r="DA7" s="122">
        <f t="shared" si="5"/>
        <v>14806</v>
      </c>
      <c r="DB7" s="122">
        <f t="shared" si="5"/>
        <v>10664070</v>
      </c>
      <c r="DC7" s="122">
        <f t="shared" si="5"/>
        <v>4668824</v>
      </c>
      <c r="DD7" s="122">
        <f t="shared" si="5"/>
        <v>5114735</v>
      </c>
      <c r="DE7" s="122">
        <f t="shared" si="5"/>
        <v>610096</v>
      </c>
      <c r="DF7" s="122">
        <f t="shared" si="5"/>
        <v>270415</v>
      </c>
      <c r="DG7" s="122">
        <f t="shared" si="5"/>
        <v>3928075</v>
      </c>
      <c r="DH7" s="122">
        <f t="shared" si="5"/>
        <v>16474</v>
      </c>
      <c r="DI7" s="122">
        <f t="shared" si="5"/>
        <v>1096909</v>
      </c>
      <c r="DJ7" s="122">
        <f t="shared" si="5"/>
        <v>22179870</v>
      </c>
    </row>
    <row r="8" spans="1:114" s="123" customFormat="1" ht="12" customHeight="1">
      <c r="A8" s="124" t="s">
        <v>212</v>
      </c>
      <c r="B8" s="125" t="s">
        <v>281</v>
      </c>
      <c r="C8" s="124" t="s">
        <v>215</v>
      </c>
      <c r="D8" s="126">
        <f aca="true" t="shared" si="6" ref="D8:D42">SUM(E8,+L8)</f>
        <v>3354179</v>
      </c>
      <c r="E8" s="126">
        <f aca="true" t="shared" si="7" ref="E8:E42">SUM(F8:I8)+K8</f>
        <v>821297</v>
      </c>
      <c r="F8" s="126">
        <v>756</v>
      </c>
      <c r="G8" s="126">
        <v>45886</v>
      </c>
      <c r="H8" s="126">
        <v>0</v>
      </c>
      <c r="I8" s="126">
        <v>585746</v>
      </c>
      <c r="J8" s="127" t="s">
        <v>199</v>
      </c>
      <c r="K8" s="126">
        <v>188909</v>
      </c>
      <c r="L8" s="126">
        <v>2532882</v>
      </c>
      <c r="M8" s="126">
        <f aca="true" t="shared" si="8" ref="M8:M42">SUM(N8,+U8)</f>
        <v>723950</v>
      </c>
      <c r="N8" s="126">
        <f aca="true" t="shared" si="9" ref="N8:N42">SUM(O8:R8)+T8</f>
        <v>303720</v>
      </c>
      <c r="O8" s="126">
        <v>0</v>
      </c>
      <c r="P8" s="126">
        <v>0</v>
      </c>
      <c r="Q8" s="126">
        <v>0</v>
      </c>
      <c r="R8" s="126">
        <v>303580</v>
      </c>
      <c r="S8" s="127" t="s">
        <v>199</v>
      </c>
      <c r="T8" s="126">
        <v>140</v>
      </c>
      <c r="U8" s="126">
        <v>420230</v>
      </c>
      <c r="V8" s="126">
        <f aca="true" t="shared" si="10" ref="V8:V42">+SUM(D8,M8)</f>
        <v>4078129</v>
      </c>
      <c r="W8" s="126">
        <f aca="true" t="shared" si="11" ref="W8:W42">+SUM(E8,N8)</f>
        <v>1125017</v>
      </c>
      <c r="X8" s="126">
        <f aca="true" t="shared" si="12" ref="X8:X42">+SUM(F8,O8)</f>
        <v>756</v>
      </c>
      <c r="Y8" s="126">
        <f aca="true" t="shared" si="13" ref="Y8:Y42">+SUM(G8,P8)</f>
        <v>45886</v>
      </c>
      <c r="Z8" s="126">
        <f aca="true" t="shared" si="14" ref="Z8:Z42">+SUM(H8,Q8)</f>
        <v>0</v>
      </c>
      <c r="AA8" s="126">
        <f aca="true" t="shared" si="15" ref="AA8:AA42">+SUM(I8,R8)</f>
        <v>889326</v>
      </c>
      <c r="AB8" s="127" t="s">
        <v>199</v>
      </c>
      <c r="AC8" s="126">
        <f aca="true" t="shared" si="16" ref="AC8:AC42">+SUM(K8,T8)</f>
        <v>189049</v>
      </c>
      <c r="AD8" s="126">
        <f aca="true" t="shared" si="17" ref="AD8:AD42">+SUM(L8,U8)</f>
        <v>2953112</v>
      </c>
      <c r="AE8" s="126">
        <f aca="true" t="shared" si="18" ref="AE8:AE42">SUM(AF8,+AK8)</f>
        <v>350075</v>
      </c>
      <c r="AF8" s="126">
        <f aca="true" t="shared" si="19" ref="AF8:AF42">SUM(AG8:AJ8)</f>
        <v>301019</v>
      </c>
      <c r="AG8" s="126">
        <v>0</v>
      </c>
      <c r="AH8" s="126">
        <v>298120</v>
      </c>
      <c r="AI8" s="126">
        <v>1943</v>
      </c>
      <c r="AJ8" s="126">
        <v>956</v>
      </c>
      <c r="AK8" s="126">
        <v>49056</v>
      </c>
      <c r="AL8" s="126">
        <v>0</v>
      </c>
      <c r="AM8" s="126">
        <f aca="true" t="shared" si="20" ref="AM8:AM42">SUM(AN8,AS8,AW8,AX8,BD8)</f>
        <v>2838202</v>
      </c>
      <c r="AN8" s="126">
        <f aca="true" t="shared" si="21" ref="AN8:AN42">SUM(AO8:AR8)</f>
        <v>958016</v>
      </c>
      <c r="AO8" s="126">
        <v>205466</v>
      </c>
      <c r="AP8" s="126">
        <v>337234</v>
      </c>
      <c r="AQ8" s="126">
        <v>393029</v>
      </c>
      <c r="AR8" s="126">
        <v>22287</v>
      </c>
      <c r="AS8" s="126">
        <f aca="true" t="shared" si="22" ref="AS8:AS42">SUM(AT8:AV8)</f>
        <v>372552</v>
      </c>
      <c r="AT8" s="126">
        <v>20359</v>
      </c>
      <c r="AU8" s="126">
        <v>321837</v>
      </c>
      <c r="AV8" s="126">
        <v>30356</v>
      </c>
      <c r="AW8" s="126">
        <v>6825</v>
      </c>
      <c r="AX8" s="126">
        <f aca="true" t="shared" si="23" ref="AX8:AX42">SUM(AY8:BB8)</f>
        <v>1485754</v>
      </c>
      <c r="AY8" s="126">
        <v>718585</v>
      </c>
      <c r="AZ8" s="126">
        <v>711091</v>
      </c>
      <c r="BA8" s="126">
        <v>56078</v>
      </c>
      <c r="BB8" s="126">
        <v>0</v>
      </c>
      <c r="BC8" s="126">
        <v>0</v>
      </c>
      <c r="BD8" s="126">
        <v>15055</v>
      </c>
      <c r="BE8" s="126">
        <v>165902</v>
      </c>
      <c r="BF8" s="126">
        <f aca="true" t="shared" si="24" ref="BF8:BF42">SUM(AE8,+AM8,+BE8)</f>
        <v>3354179</v>
      </c>
      <c r="BG8" s="126">
        <f aca="true" t="shared" si="25" ref="BG8:BG42">SUM(BH8,+BM8)</f>
        <v>292691</v>
      </c>
      <c r="BH8" s="126">
        <f aca="true" t="shared" si="26" ref="BH8:BH42">SUM(BI8:BL8)</f>
        <v>292691</v>
      </c>
      <c r="BI8" s="126">
        <v>0</v>
      </c>
      <c r="BJ8" s="126">
        <v>292691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42">SUM(BP8,BU8,BY8,BZ8,CF8)</f>
        <v>423373</v>
      </c>
      <c r="BP8" s="126">
        <f aca="true" t="shared" si="28" ref="BP8:BP42">SUM(BQ8:BT8)</f>
        <v>70629</v>
      </c>
      <c r="BQ8" s="126">
        <v>30042</v>
      </c>
      <c r="BR8" s="126">
        <v>40587</v>
      </c>
      <c r="BS8" s="126">
        <v>0</v>
      </c>
      <c r="BT8" s="126">
        <v>0</v>
      </c>
      <c r="BU8" s="126">
        <f aca="true" t="shared" si="29" ref="BU8:BU42">SUM(BV8:BX8)</f>
        <v>152482</v>
      </c>
      <c r="BV8" s="126">
        <v>18042</v>
      </c>
      <c r="BW8" s="126">
        <v>134440</v>
      </c>
      <c r="BX8" s="126">
        <v>0</v>
      </c>
      <c r="BY8" s="126">
        <v>0</v>
      </c>
      <c r="BZ8" s="126">
        <f aca="true" t="shared" si="30" ref="BZ8:BZ42">SUM(CA8:CD8)</f>
        <v>200262</v>
      </c>
      <c r="CA8" s="126">
        <v>12128</v>
      </c>
      <c r="CB8" s="126">
        <v>116277</v>
      </c>
      <c r="CC8" s="126">
        <v>13314</v>
      </c>
      <c r="CD8" s="126">
        <v>58543</v>
      </c>
      <c r="CE8" s="126">
        <v>0</v>
      </c>
      <c r="CF8" s="126">
        <v>0</v>
      </c>
      <c r="CG8" s="126">
        <v>7886</v>
      </c>
      <c r="CH8" s="126">
        <f aca="true" t="shared" si="31" ref="CH8:CH42">SUM(BG8,+BO8,+CG8)</f>
        <v>723950</v>
      </c>
      <c r="CI8" s="126">
        <f aca="true" t="shared" si="32" ref="CI8:CI24">SUM(AE8,+BG8)</f>
        <v>642766</v>
      </c>
      <c r="CJ8" s="126">
        <f aca="true" t="shared" si="33" ref="CJ8:CJ23">SUM(AF8,+BH8)</f>
        <v>593710</v>
      </c>
      <c r="CK8" s="126">
        <f aca="true" t="shared" si="34" ref="CK8:CK23">SUM(AG8,+BI8)</f>
        <v>0</v>
      </c>
      <c r="CL8" s="126">
        <f aca="true" t="shared" si="35" ref="CL8:CL23">SUM(AH8,+BJ8)</f>
        <v>590811</v>
      </c>
      <c r="CM8" s="126">
        <f aca="true" t="shared" si="36" ref="CM8:CM23">SUM(AI8,+BK8)</f>
        <v>1943</v>
      </c>
      <c r="CN8" s="126">
        <f aca="true" t="shared" si="37" ref="CN8:CN23">SUM(AJ8,+BL8)</f>
        <v>956</v>
      </c>
      <c r="CO8" s="126">
        <f aca="true" t="shared" si="38" ref="CO8:CO23">SUM(AK8,+BM8)</f>
        <v>49056</v>
      </c>
      <c r="CP8" s="126">
        <f aca="true" t="shared" si="39" ref="CP8:CP23">SUM(AL8,+BN8)</f>
        <v>0</v>
      </c>
      <c r="CQ8" s="126">
        <f aca="true" t="shared" si="40" ref="CQ8:CQ23">SUM(AM8,+BO8)</f>
        <v>3261575</v>
      </c>
      <c r="CR8" s="126">
        <f aca="true" t="shared" si="41" ref="CR8:CR23">SUM(AN8,+BP8)</f>
        <v>1028645</v>
      </c>
      <c r="CS8" s="126">
        <f aca="true" t="shared" si="42" ref="CS8:CS23">SUM(AO8,+BQ8)</f>
        <v>235508</v>
      </c>
      <c r="CT8" s="126">
        <f aca="true" t="shared" si="43" ref="CT8:CT23">SUM(AP8,+BR8)</f>
        <v>377821</v>
      </c>
      <c r="CU8" s="126">
        <f aca="true" t="shared" si="44" ref="CU8:CU23">SUM(AQ8,+BS8)</f>
        <v>393029</v>
      </c>
      <c r="CV8" s="126">
        <f aca="true" t="shared" si="45" ref="CV8:CV23">SUM(AR8,+BT8)</f>
        <v>22287</v>
      </c>
      <c r="CW8" s="126">
        <f aca="true" t="shared" si="46" ref="CW8:CW23">SUM(AS8,+BU8)</f>
        <v>525034</v>
      </c>
      <c r="CX8" s="126">
        <f aca="true" t="shared" si="47" ref="CX8:DJ23">SUM(AT8,+BV8)</f>
        <v>38401</v>
      </c>
      <c r="CY8" s="126">
        <f t="shared" si="47"/>
        <v>456277</v>
      </c>
      <c r="CZ8" s="126">
        <f t="shared" si="47"/>
        <v>30356</v>
      </c>
      <c r="DA8" s="126">
        <f t="shared" si="47"/>
        <v>6825</v>
      </c>
      <c r="DB8" s="126">
        <f t="shared" si="47"/>
        <v>1686016</v>
      </c>
      <c r="DC8" s="126">
        <f t="shared" si="47"/>
        <v>730713</v>
      </c>
      <c r="DD8" s="126">
        <f t="shared" si="47"/>
        <v>827368</v>
      </c>
      <c r="DE8" s="126">
        <f t="shared" si="47"/>
        <v>69392</v>
      </c>
      <c r="DF8" s="126">
        <f t="shared" si="47"/>
        <v>58543</v>
      </c>
      <c r="DG8" s="126">
        <f t="shared" si="47"/>
        <v>0</v>
      </c>
      <c r="DH8" s="126">
        <f t="shared" si="47"/>
        <v>15055</v>
      </c>
      <c r="DI8" s="126">
        <f t="shared" si="47"/>
        <v>173788</v>
      </c>
      <c r="DJ8" s="126">
        <f t="shared" si="47"/>
        <v>4078129</v>
      </c>
    </row>
    <row r="9" spans="1:114" s="123" customFormat="1" ht="12" customHeight="1">
      <c r="A9" s="124" t="s">
        <v>212</v>
      </c>
      <c r="B9" s="125" t="s">
        <v>216</v>
      </c>
      <c r="C9" s="124" t="s">
        <v>217</v>
      </c>
      <c r="D9" s="126">
        <f t="shared" si="6"/>
        <v>3431159</v>
      </c>
      <c r="E9" s="126">
        <f t="shared" si="7"/>
        <v>827718</v>
      </c>
      <c r="F9" s="126">
        <v>51634</v>
      </c>
      <c r="G9" s="126">
        <v>0</v>
      </c>
      <c r="H9" s="126">
        <v>0</v>
      </c>
      <c r="I9" s="126">
        <v>516604</v>
      </c>
      <c r="J9" s="127" t="s">
        <v>199</v>
      </c>
      <c r="K9" s="126">
        <v>259480</v>
      </c>
      <c r="L9" s="126">
        <v>2603441</v>
      </c>
      <c r="M9" s="126">
        <f t="shared" si="8"/>
        <v>422935</v>
      </c>
      <c r="N9" s="126">
        <f t="shared" si="9"/>
        <v>44836</v>
      </c>
      <c r="O9" s="126">
        <v>0</v>
      </c>
      <c r="P9" s="126">
        <v>26281</v>
      </c>
      <c r="Q9" s="126">
        <v>0</v>
      </c>
      <c r="R9" s="126">
        <v>17414</v>
      </c>
      <c r="S9" s="127" t="s">
        <v>199</v>
      </c>
      <c r="T9" s="126">
        <v>1141</v>
      </c>
      <c r="U9" s="126">
        <v>378099</v>
      </c>
      <c r="V9" s="126">
        <f t="shared" si="10"/>
        <v>3854094</v>
      </c>
      <c r="W9" s="126">
        <f t="shared" si="11"/>
        <v>872554</v>
      </c>
      <c r="X9" s="126">
        <f t="shared" si="12"/>
        <v>51634</v>
      </c>
      <c r="Y9" s="126">
        <f t="shared" si="13"/>
        <v>26281</v>
      </c>
      <c r="Z9" s="126">
        <f t="shared" si="14"/>
        <v>0</v>
      </c>
      <c r="AA9" s="126">
        <f t="shared" si="15"/>
        <v>534018</v>
      </c>
      <c r="AB9" s="127" t="s">
        <v>199</v>
      </c>
      <c r="AC9" s="126">
        <f t="shared" si="16"/>
        <v>260621</v>
      </c>
      <c r="AD9" s="126">
        <f t="shared" si="17"/>
        <v>2981540</v>
      </c>
      <c r="AE9" s="126">
        <f t="shared" si="18"/>
        <v>91190</v>
      </c>
      <c r="AF9" s="126">
        <f t="shared" si="19"/>
        <v>91190</v>
      </c>
      <c r="AG9" s="126">
        <v>91190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f t="shared" si="20"/>
        <v>3067040</v>
      </c>
      <c r="AN9" s="126">
        <f t="shared" si="21"/>
        <v>619271</v>
      </c>
      <c r="AO9" s="126">
        <v>291421</v>
      </c>
      <c r="AP9" s="126">
        <v>236780</v>
      </c>
      <c r="AQ9" s="126">
        <v>45535</v>
      </c>
      <c r="AR9" s="126">
        <v>45535</v>
      </c>
      <c r="AS9" s="126">
        <f t="shared" si="22"/>
        <v>1016896</v>
      </c>
      <c r="AT9" s="126">
        <v>16935</v>
      </c>
      <c r="AU9" s="126">
        <v>894006</v>
      </c>
      <c r="AV9" s="126">
        <v>105955</v>
      </c>
      <c r="AW9" s="126">
        <v>0</v>
      </c>
      <c r="AX9" s="126">
        <f t="shared" si="23"/>
        <v>1430873</v>
      </c>
      <c r="AY9" s="126">
        <v>1017755</v>
      </c>
      <c r="AZ9" s="126">
        <v>322733</v>
      </c>
      <c r="BA9" s="126">
        <v>26460</v>
      </c>
      <c r="BB9" s="126">
        <v>63925</v>
      </c>
      <c r="BC9" s="126">
        <v>17309</v>
      </c>
      <c r="BD9" s="126"/>
      <c r="BE9" s="126">
        <v>255620</v>
      </c>
      <c r="BF9" s="126">
        <f t="shared" si="24"/>
        <v>3413850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362293</v>
      </c>
      <c r="BP9" s="126">
        <f t="shared" si="28"/>
        <v>81963</v>
      </c>
      <c r="BQ9" s="126">
        <v>54642</v>
      </c>
      <c r="BR9" s="126">
        <v>0</v>
      </c>
      <c r="BS9" s="126">
        <v>27321</v>
      </c>
      <c r="BT9" s="126">
        <v>0</v>
      </c>
      <c r="BU9" s="126">
        <f t="shared" si="29"/>
        <v>192929</v>
      </c>
      <c r="BV9" s="126">
        <v>0</v>
      </c>
      <c r="BW9" s="126">
        <v>192929</v>
      </c>
      <c r="BX9" s="126">
        <v>0</v>
      </c>
      <c r="BY9" s="126">
        <v>0</v>
      </c>
      <c r="BZ9" s="126">
        <f t="shared" si="30"/>
        <v>87401</v>
      </c>
      <c r="CA9" s="126">
        <v>36785</v>
      </c>
      <c r="CB9" s="126">
        <v>42000</v>
      </c>
      <c r="CC9" s="126">
        <v>0</v>
      </c>
      <c r="CD9" s="126">
        <v>8616</v>
      </c>
      <c r="CE9" s="126">
        <v>45687</v>
      </c>
      <c r="CF9" s="126">
        <v>0</v>
      </c>
      <c r="CG9" s="126">
        <v>14955</v>
      </c>
      <c r="CH9" s="126">
        <f t="shared" si="31"/>
        <v>377248</v>
      </c>
      <c r="CI9" s="126">
        <f t="shared" si="32"/>
        <v>91190</v>
      </c>
      <c r="CJ9" s="126">
        <f t="shared" si="33"/>
        <v>91190</v>
      </c>
      <c r="CK9" s="126">
        <f t="shared" si="34"/>
        <v>91190</v>
      </c>
      <c r="CL9" s="126">
        <f t="shared" si="35"/>
        <v>0</v>
      </c>
      <c r="CM9" s="126">
        <f t="shared" si="36"/>
        <v>0</v>
      </c>
      <c r="CN9" s="126">
        <f t="shared" si="37"/>
        <v>0</v>
      </c>
      <c r="CO9" s="126">
        <f t="shared" si="38"/>
        <v>0</v>
      </c>
      <c r="CP9" s="126">
        <f t="shared" si="39"/>
        <v>0</v>
      </c>
      <c r="CQ9" s="126">
        <f t="shared" si="40"/>
        <v>3429333</v>
      </c>
      <c r="CR9" s="126">
        <f t="shared" si="41"/>
        <v>701234</v>
      </c>
      <c r="CS9" s="126">
        <f t="shared" si="42"/>
        <v>346063</v>
      </c>
      <c r="CT9" s="126">
        <f t="shared" si="43"/>
        <v>236780</v>
      </c>
      <c r="CU9" s="126">
        <f t="shared" si="44"/>
        <v>72856</v>
      </c>
      <c r="CV9" s="126">
        <f t="shared" si="45"/>
        <v>45535</v>
      </c>
      <c r="CW9" s="126">
        <f t="shared" si="46"/>
        <v>1209825</v>
      </c>
      <c r="CX9" s="126">
        <f t="shared" si="47"/>
        <v>16935</v>
      </c>
      <c r="CY9" s="126">
        <f t="shared" si="47"/>
        <v>1086935</v>
      </c>
      <c r="CZ9" s="126">
        <f t="shared" si="47"/>
        <v>105955</v>
      </c>
      <c r="DA9" s="126">
        <f t="shared" si="47"/>
        <v>0</v>
      </c>
      <c r="DB9" s="126">
        <f t="shared" si="47"/>
        <v>1518274</v>
      </c>
      <c r="DC9" s="126">
        <f t="shared" si="47"/>
        <v>1054540</v>
      </c>
      <c r="DD9" s="126">
        <f t="shared" si="47"/>
        <v>364733</v>
      </c>
      <c r="DE9" s="126">
        <f t="shared" si="47"/>
        <v>26460</v>
      </c>
      <c r="DF9" s="126">
        <f t="shared" si="47"/>
        <v>72541</v>
      </c>
      <c r="DG9" s="126">
        <f t="shared" si="47"/>
        <v>62996</v>
      </c>
      <c r="DH9" s="126">
        <f t="shared" si="47"/>
        <v>0</v>
      </c>
      <c r="DI9" s="126">
        <f t="shared" si="47"/>
        <v>270575</v>
      </c>
      <c r="DJ9" s="126">
        <f t="shared" si="47"/>
        <v>3791098</v>
      </c>
    </row>
    <row r="10" spans="1:114" s="123" customFormat="1" ht="12" customHeight="1">
      <c r="A10" s="124" t="s">
        <v>212</v>
      </c>
      <c r="B10" s="125" t="s">
        <v>218</v>
      </c>
      <c r="C10" s="124" t="s">
        <v>219</v>
      </c>
      <c r="D10" s="126">
        <f t="shared" si="6"/>
        <v>1702267</v>
      </c>
      <c r="E10" s="126">
        <f t="shared" si="7"/>
        <v>1070999</v>
      </c>
      <c r="F10" s="126"/>
      <c r="G10" s="126">
        <v>0</v>
      </c>
      <c r="H10" s="126">
        <v>0</v>
      </c>
      <c r="I10" s="126">
        <v>505242</v>
      </c>
      <c r="J10" s="127" t="s">
        <v>199</v>
      </c>
      <c r="K10" s="126">
        <v>565757</v>
      </c>
      <c r="L10" s="126">
        <v>631268</v>
      </c>
      <c r="M10" s="126">
        <f t="shared" si="8"/>
        <v>379893</v>
      </c>
      <c r="N10" s="126">
        <f t="shared" si="9"/>
        <v>186912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186912</v>
      </c>
      <c r="U10" s="126">
        <v>192981</v>
      </c>
      <c r="V10" s="126">
        <f t="shared" si="10"/>
        <v>2082160</v>
      </c>
      <c r="W10" s="126">
        <f t="shared" si="11"/>
        <v>1257911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505242</v>
      </c>
      <c r="AB10" s="127" t="s">
        <v>199</v>
      </c>
      <c r="AC10" s="126">
        <f t="shared" si="16"/>
        <v>752669</v>
      </c>
      <c r="AD10" s="126">
        <f t="shared" si="17"/>
        <v>824249</v>
      </c>
      <c r="AE10" s="126">
        <f t="shared" si="18"/>
        <v>59408</v>
      </c>
      <c r="AF10" s="126">
        <f t="shared" si="19"/>
        <v>59408</v>
      </c>
      <c r="AG10" s="126">
        <v>0</v>
      </c>
      <c r="AH10" s="126">
        <v>57665</v>
      </c>
      <c r="AI10" s="126">
        <v>1743</v>
      </c>
      <c r="AJ10" s="126">
        <v>0</v>
      </c>
      <c r="AK10" s="126">
        <v>0</v>
      </c>
      <c r="AL10" s="126">
        <v>0</v>
      </c>
      <c r="AM10" s="126">
        <f t="shared" si="20"/>
        <v>1367774</v>
      </c>
      <c r="AN10" s="126">
        <f t="shared" si="21"/>
        <v>210514</v>
      </c>
      <c r="AO10" s="126">
        <v>210514</v>
      </c>
      <c r="AP10" s="126">
        <v>0</v>
      </c>
      <c r="AQ10" s="126">
        <v>0</v>
      </c>
      <c r="AR10" s="126">
        <v>0</v>
      </c>
      <c r="AS10" s="126">
        <f t="shared" si="22"/>
        <v>175348</v>
      </c>
      <c r="AT10" s="126">
        <v>5779</v>
      </c>
      <c r="AU10" s="126">
        <v>168348</v>
      </c>
      <c r="AV10" s="126">
        <v>1221</v>
      </c>
      <c r="AW10" s="126">
        <v>0</v>
      </c>
      <c r="AX10" s="126">
        <f t="shared" si="23"/>
        <v>981912</v>
      </c>
      <c r="AY10" s="126">
        <v>400733</v>
      </c>
      <c r="AZ10" s="126">
        <v>572632</v>
      </c>
      <c r="BA10" s="126">
        <v>8547</v>
      </c>
      <c r="BB10" s="126">
        <v>0</v>
      </c>
      <c r="BC10" s="126">
        <v>0</v>
      </c>
      <c r="BD10" s="126">
        <v>0</v>
      </c>
      <c r="BE10" s="126">
        <v>275085</v>
      </c>
      <c r="BF10" s="126">
        <f t="shared" si="24"/>
        <v>1702267</v>
      </c>
      <c r="BG10" s="126">
        <f t="shared" si="25"/>
        <v>106020</v>
      </c>
      <c r="BH10" s="126">
        <f t="shared" si="26"/>
        <v>106020</v>
      </c>
      <c r="BI10" s="126">
        <v>0</v>
      </c>
      <c r="BJ10" s="126">
        <v>106020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251663</v>
      </c>
      <c r="BP10" s="126">
        <f t="shared" si="28"/>
        <v>46568</v>
      </c>
      <c r="BQ10" s="126">
        <v>46568</v>
      </c>
      <c r="BR10" s="126">
        <v>0</v>
      </c>
      <c r="BS10" s="126">
        <v>0</v>
      </c>
      <c r="BT10" s="126">
        <v>0</v>
      </c>
      <c r="BU10" s="126">
        <f t="shared" si="29"/>
        <v>129635</v>
      </c>
      <c r="BV10" s="126">
        <v>1644</v>
      </c>
      <c r="BW10" s="126">
        <v>127991</v>
      </c>
      <c r="BX10" s="126">
        <v>0</v>
      </c>
      <c r="BY10" s="126">
        <v>0</v>
      </c>
      <c r="BZ10" s="126">
        <f t="shared" si="30"/>
        <v>75460</v>
      </c>
      <c r="CA10" s="126">
        <v>19505</v>
      </c>
      <c r="CB10" s="126">
        <v>55955</v>
      </c>
      <c r="CC10" s="126">
        <v>0</v>
      </c>
      <c r="CD10" s="126">
        <v>0</v>
      </c>
      <c r="CE10" s="126">
        <v>0</v>
      </c>
      <c r="CF10" s="126">
        <v>0</v>
      </c>
      <c r="CG10" s="126">
        <v>22210</v>
      </c>
      <c r="CH10" s="126">
        <f t="shared" si="31"/>
        <v>379893</v>
      </c>
      <c r="CI10" s="126">
        <f t="shared" si="32"/>
        <v>165428</v>
      </c>
      <c r="CJ10" s="126">
        <f t="shared" si="33"/>
        <v>165428</v>
      </c>
      <c r="CK10" s="126">
        <f t="shared" si="34"/>
        <v>0</v>
      </c>
      <c r="CL10" s="126">
        <f t="shared" si="35"/>
        <v>163685</v>
      </c>
      <c r="CM10" s="126">
        <f t="shared" si="36"/>
        <v>1743</v>
      </c>
      <c r="CN10" s="126">
        <f t="shared" si="37"/>
        <v>0</v>
      </c>
      <c r="CO10" s="126">
        <f t="shared" si="38"/>
        <v>0</v>
      </c>
      <c r="CP10" s="126">
        <f t="shared" si="39"/>
        <v>0</v>
      </c>
      <c r="CQ10" s="126">
        <f t="shared" si="40"/>
        <v>1619437</v>
      </c>
      <c r="CR10" s="126">
        <f t="shared" si="41"/>
        <v>257082</v>
      </c>
      <c r="CS10" s="126">
        <f t="shared" si="42"/>
        <v>257082</v>
      </c>
      <c r="CT10" s="126">
        <f t="shared" si="43"/>
        <v>0</v>
      </c>
      <c r="CU10" s="126">
        <f t="shared" si="44"/>
        <v>0</v>
      </c>
      <c r="CV10" s="126">
        <f t="shared" si="45"/>
        <v>0</v>
      </c>
      <c r="CW10" s="126">
        <f t="shared" si="46"/>
        <v>304983</v>
      </c>
      <c r="CX10" s="126">
        <f t="shared" si="47"/>
        <v>7423</v>
      </c>
      <c r="CY10" s="126">
        <f t="shared" si="47"/>
        <v>296339</v>
      </c>
      <c r="CZ10" s="126">
        <f t="shared" si="47"/>
        <v>1221</v>
      </c>
      <c r="DA10" s="126">
        <f t="shared" si="47"/>
        <v>0</v>
      </c>
      <c r="DB10" s="126">
        <f t="shared" si="47"/>
        <v>1057372</v>
      </c>
      <c r="DC10" s="126">
        <f t="shared" si="47"/>
        <v>420238</v>
      </c>
      <c r="DD10" s="126">
        <f t="shared" si="47"/>
        <v>628587</v>
      </c>
      <c r="DE10" s="126">
        <f t="shared" si="47"/>
        <v>8547</v>
      </c>
      <c r="DF10" s="126">
        <f t="shared" si="47"/>
        <v>0</v>
      </c>
      <c r="DG10" s="126">
        <f t="shared" si="47"/>
        <v>0</v>
      </c>
      <c r="DH10" s="126">
        <f t="shared" si="47"/>
        <v>0</v>
      </c>
      <c r="DI10" s="126">
        <f t="shared" si="47"/>
        <v>297295</v>
      </c>
      <c r="DJ10" s="126">
        <f t="shared" si="47"/>
        <v>2082160</v>
      </c>
    </row>
    <row r="11" spans="1:114" s="123" customFormat="1" ht="12" customHeight="1">
      <c r="A11" s="124" t="s">
        <v>212</v>
      </c>
      <c r="B11" s="125" t="s">
        <v>220</v>
      </c>
      <c r="C11" s="124" t="s">
        <v>221</v>
      </c>
      <c r="D11" s="126">
        <f t="shared" si="6"/>
        <v>1780456</v>
      </c>
      <c r="E11" s="126">
        <f t="shared" si="7"/>
        <v>395334</v>
      </c>
      <c r="F11" s="126">
        <v>66293</v>
      </c>
      <c r="G11" s="126">
        <v>0</v>
      </c>
      <c r="H11" s="126">
        <v>0</v>
      </c>
      <c r="I11" s="126">
        <v>261121</v>
      </c>
      <c r="J11" s="127" t="s">
        <v>199</v>
      </c>
      <c r="K11" s="126">
        <v>67920</v>
      </c>
      <c r="L11" s="126">
        <v>1385122</v>
      </c>
      <c r="M11" s="126">
        <f t="shared" si="8"/>
        <v>360791</v>
      </c>
      <c r="N11" s="126">
        <f t="shared" si="9"/>
        <v>20424</v>
      </c>
      <c r="O11" s="126">
        <v>0</v>
      </c>
      <c r="P11" s="126">
        <v>0</v>
      </c>
      <c r="Q11" s="126">
        <v>0</v>
      </c>
      <c r="R11" s="126">
        <v>0</v>
      </c>
      <c r="S11" s="127" t="s">
        <v>199</v>
      </c>
      <c r="T11" s="126">
        <v>20424</v>
      </c>
      <c r="U11" s="126">
        <v>340367</v>
      </c>
      <c r="V11" s="126">
        <f t="shared" si="10"/>
        <v>2141247</v>
      </c>
      <c r="W11" s="126">
        <f t="shared" si="11"/>
        <v>415758</v>
      </c>
      <c r="X11" s="126">
        <f t="shared" si="12"/>
        <v>66293</v>
      </c>
      <c r="Y11" s="126">
        <f t="shared" si="13"/>
        <v>0</v>
      </c>
      <c r="Z11" s="126">
        <f t="shared" si="14"/>
        <v>0</v>
      </c>
      <c r="AA11" s="126">
        <f t="shared" si="15"/>
        <v>261121</v>
      </c>
      <c r="AB11" s="127" t="s">
        <v>199</v>
      </c>
      <c r="AC11" s="126">
        <f t="shared" si="16"/>
        <v>88344</v>
      </c>
      <c r="AD11" s="126">
        <f t="shared" si="17"/>
        <v>1725489</v>
      </c>
      <c r="AE11" s="126">
        <f t="shared" si="18"/>
        <v>208321</v>
      </c>
      <c r="AF11" s="126">
        <f t="shared" si="19"/>
        <v>198052</v>
      </c>
      <c r="AG11" s="126">
        <v>0</v>
      </c>
      <c r="AH11" s="126">
        <v>176243</v>
      </c>
      <c r="AI11" s="126">
        <v>21809</v>
      </c>
      <c r="AJ11" s="126">
        <v>0</v>
      </c>
      <c r="AK11" s="126">
        <v>10269</v>
      </c>
      <c r="AL11" s="126">
        <v>0</v>
      </c>
      <c r="AM11" s="126">
        <f t="shared" si="20"/>
        <v>1572135</v>
      </c>
      <c r="AN11" s="126">
        <f t="shared" si="21"/>
        <v>171476</v>
      </c>
      <c r="AO11" s="126">
        <v>113781</v>
      </c>
      <c r="AP11" s="126">
        <v>57695</v>
      </c>
      <c r="AQ11" s="126">
        <v>0</v>
      </c>
      <c r="AR11" s="126">
        <v>0</v>
      </c>
      <c r="AS11" s="126">
        <f t="shared" si="22"/>
        <v>394832</v>
      </c>
      <c r="AT11" s="126">
        <v>16242</v>
      </c>
      <c r="AU11" s="126">
        <v>343829</v>
      </c>
      <c r="AV11" s="126">
        <v>34761</v>
      </c>
      <c r="AW11" s="126">
        <v>0</v>
      </c>
      <c r="AX11" s="126">
        <f t="shared" si="23"/>
        <v>1005827</v>
      </c>
      <c r="AY11" s="126">
        <v>400446</v>
      </c>
      <c r="AZ11" s="126">
        <v>508368</v>
      </c>
      <c r="BA11" s="126">
        <v>20527</v>
      </c>
      <c r="BB11" s="126">
        <v>76486</v>
      </c>
      <c r="BC11" s="126">
        <v>0</v>
      </c>
      <c r="BD11" s="126">
        <v>0</v>
      </c>
      <c r="BE11" s="126">
        <v>0</v>
      </c>
      <c r="BF11" s="126">
        <f t="shared" si="24"/>
        <v>1780456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360791</v>
      </c>
      <c r="BP11" s="126">
        <f t="shared" si="28"/>
        <v>31964</v>
      </c>
      <c r="BQ11" s="126">
        <v>31964</v>
      </c>
      <c r="BR11" s="126">
        <v>0</v>
      </c>
      <c r="BS11" s="126">
        <v>0</v>
      </c>
      <c r="BT11" s="126">
        <v>0</v>
      </c>
      <c r="BU11" s="126">
        <f t="shared" si="29"/>
        <v>235123</v>
      </c>
      <c r="BV11" s="126">
        <v>0</v>
      </c>
      <c r="BW11" s="126">
        <v>235123</v>
      </c>
      <c r="BX11" s="126">
        <v>0</v>
      </c>
      <c r="BY11" s="126">
        <v>0</v>
      </c>
      <c r="BZ11" s="126">
        <f t="shared" si="30"/>
        <v>93704</v>
      </c>
      <c r="CA11" s="126">
        <v>0</v>
      </c>
      <c r="CB11" s="126">
        <v>88305</v>
      </c>
      <c r="CC11" s="126">
        <v>0</v>
      </c>
      <c r="CD11" s="126">
        <v>5399</v>
      </c>
      <c r="CE11" s="126">
        <v>0</v>
      </c>
      <c r="CF11" s="126">
        <v>0</v>
      </c>
      <c r="CG11" s="126">
        <v>0</v>
      </c>
      <c r="CH11" s="126">
        <f t="shared" si="31"/>
        <v>360791</v>
      </c>
      <c r="CI11" s="126">
        <f t="shared" si="32"/>
        <v>208321</v>
      </c>
      <c r="CJ11" s="126">
        <f t="shared" si="33"/>
        <v>198052</v>
      </c>
      <c r="CK11" s="126">
        <f t="shared" si="34"/>
        <v>0</v>
      </c>
      <c r="CL11" s="126">
        <f t="shared" si="35"/>
        <v>176243</v>
      </c>
      <c r="CM11" s="126">
        <f t="shared" si="36"/>
        <v>21809</v>
      </c>
      <c r="CN11" s="126">
        <f t="shared" si="37"/>
        <v>0</v>
      </c>
      <c r="CO11" s="126">
        <f t="shared" si="38"/>
        <v>10269</v>
      </c>
      <c r="CP11" s="126">
        <f t="shared" si="39"/>
        <v>0</v>
      </c>
      <c r="CQ11" s="126">
        <f t="shared" si="40"/>
        <v>1932926</v>
      </c>
      <c r="CR11" s="126">
        <f t="shared" si="41"/>
        <v>203440</v>
      </c>
      <c r="CS11" s="126">
        <f t="shared" si="42"/>
        <v>145745</v>
      </c>
      <c r="CT11" s="126">
        <f t="shared" si="43"/>
        <v>57695</v>
      </c>
      <c r="CU11" s="126">
        <f t="shared" si="44"/>
        <v>0</v>
      </c>
      <c r="CV11" s="126">
        <f t="shared" si="45"/>
        <v>0</v>
      </c>
      <c r="CW11" s="126">
        <f t="shared" si="46"/>
        <v>629955</v>
      </c>
      <c r="CX11" s="126">
        <f t="shared" si="47"/>
        <v>16242</v>
      </c>
      <c r="CY11" s="126">
        <f t="shared" si="47"/>
        <v>578952</v>
      </c>
      <c r="CZ11" s="126">
        <f t="shared" si="47"/>
        <v>34761</v>
      </c>
      <c r="DA11" s="126">
        <f t="shared" si="47"/>
        <v>0</v>
      </c>
      <c r="DB11" s="126">
        <f t="shared" si="47"/>
        <v>1099531</v>
      </c>
      <c r="DC11" s="126">
        <f t="shared" si="47"/>
        <v>400446</v>
      </c>
      <c r="DD11" s="126">
        <f t="shared" si="47"/>
        <v>596673</v>
      </c>
      <c r="DE11" s="126">
        <f t="shared" si="47"/>
        <v>20527</v>
      </c>
      <c r="DF11" s="126">
        <f t="shared" si="47"/>
        <v>81885</v>
      </c>
      <c r="DG11" s="126">
        <f t="shared" si="47"/>
        <v>0</v>
      </c>
      <c r="DH11" s="126">
        <f t="shared" si="47"/>
        <v>0</v>
      </c>
      <c r="DI11" s="126">
        <f t="shared" si="47"/>
        <v>0</v>
      </c>
      <c r="DJ11" s="126">
        <f t="shared" si="47"/>
        <v>2141247</v>
      </c>
    </row>
    <row r="12" spans="1:114" s="123" customFormat="1" ht="12" customHeight="1">
      <c r="A12" s="124" t="s">
        <v>212</v>
      </c>
      <c r="B12" s="125" t="s">
        <v>222</v>
      </c>
      <c r="C12" s="124" t="s">
        <v>223</v>
      </c>
      <c r="D12" s="139">
        <f t="shared" si="6"/>
        <v>2023264</v>
      </c>
      <c r="E12" s="139">
        <f t="shared" si="7"/>
        <v>499940</v>
      </c>
      <c r="F12" s="139">
        <v>2848</v>
      </c>
      <c r="G12" s="139">
        <v>0</v>
      </c>
      <c r="H12" s="139">
        <v>0</v>
      </c>
      <c r="I12" s="139">
        <v>496652</v>
      </c>
      <c r="J12" s="140" t="s">
        <v>199</v>
      </c>
      <c r="K12" s="139">
        <v>440</v>
      </c>
      <c r="L12" s="139">
        <v>1523324</v>
      </c>
      <c r="M12" s="139">
        <f t="shared" si="8"/>
        <v>330250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40" t="s">
        <v>199</v>
      </c>
      <c r="T12" s="139">
        <v>0</v>
      </c>
      <c r="U12" s="139">
        <v>330250</v>
      </c>
      <c r="V12" s="139">
        <f t="shared" si="10"/>
        <v>2353514</v>
      </c>
      <c r="W12" s="139">
        <f t="shared" si="11"/>
        <v>499940</v>
      </c>
      <c r="X12" s="139">
        <f t="shared" si="12"/>
        <v>2848</v>
      </c>
      <c r="Y12" s="139">
        <f t="shared" si="13"/>
        <v>0</v>
      </c>
      <c r="Z12" s="139">
        <f t="shared" si="14"/>
        <v>0</v>
      </c>
      <c r="AA12" s="139">
        <f t="shared" si="15"/>
        <v>496652</v>
      </c>
      <c r="AB12" s="140" t="s">
        <v>199</v>
      </c>
      <c r="AC12" s="139">
        <f t="shared" si="16"/>
        <v>440</v>
      </c>
      <c r="AD12" s="139">
        <f t="shared" si="17"/>
        <v>1853574</v>
      </c>
      <c r="AE12" s="139">
        <f t="shared" si="18"/>
        <v>0</v>
      </c>
      <c r="AF12" s="139">
        <f t="shared" si="19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f t="shared" si="20"/>
        <v>1773981</v>
      </c>
      <c r="AN12" s="139">
        <f t="shared" si="21"/>
        <v>245394</v>
      </c>
      <c r="AO12" s="139">
        <v>173279</v>
      </c>
      <c r="AP12" s="139">
        <v>27098</v>
      </c>
      <c r="AQ12" s="139">
        <v>45017</v>
      </c>
      <c r="AR12" s="139">
        <v>0</v>
      </c>
      <c r="AS12" s="139">
        <f t="shared" si="22"/>
        <v>392961</v>
      </c>
      <c r="AT12" s="139">
        <v>12037</v>
      </c>
      <c r="AU12" s="139">
        <v>377009</v>
      </c>
      <c r="AV12" s="139">
        <v>3915</v>
      </c>
      <c r="AW12" s="139">
        <v>0</v>
      </c>
      <c r="AX12" s="139">
        <f t="shared" si="23"/>
        <v>1135626</v>
      </c>
      <c r="AY12" s="139">
        <v>582793</v>
      </c>
      <c r="AZ12" s="139">
        <v>393911</v>
      </c>
      <c r="BA12" s="139">
        <v>158922</v>
      </c>
      <c r="BB12" s="139">
        <v>0</v>
      </c>
      <c r="BC12" s="139">
        <v>249283</v>
      </c>
      <c r="BD12" s="139">
        <v>0</v>
      </c>
      <c r="BE12" s="139">
        <v>0</v>
      </c>
      <c r="BF12" s="139">
        <f t="shared" si="24"/>
        <v>1773981</v>
      </c>
      <c r="BG12" s="139">
        <f t="shared" si="25"/>
        <v>4410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4410</v>
      </c>
      <c r="BN12" s="139">
        <v>0</v>
      </c>
      <c r="BO12" s="139">
        <f t="shared" si="27"/>
        <v>325840</v>
      </c>
      <c r="BP12" s="139">
        <f t="shared" si="28"/>
        <v>30166</v>
      </c>
      <c r="BQ12" s="139">
        <v>30166</v>
      </c>
      <c r="BR12" s="139">
        <v>0</v>
      </c>
      <c r="BS12" s="139">
        <v>0</v>
      </c>
      <c r="BT12" s="139">
        <v>0</v>
      </c>
      <c r="BU12" s="139">
        <f t="shared" si="29"/>
        <v>33189</v>
      </c>
      <c r="BV12" s="139">
        <v>0</v>
      </c>
      <c r="BW12" s="139">
        <v>33189</v>
      </c>
      <c r="BX12" s="139">
        <v>0</v>
      </c>
      <c r="BY12" s="139">
        <v>0</v>
      </c>
      <c r="BZ12" s="139">
        <f t="shared" si="30"/>
        <v>261918</v>
      </c>
      <c r="CA12" s="139">
        <v>25320</v>
      </c>
      <c r="CB12" s="139">
        <v>229950</v>
      </c>
      <c r="CC12" s="139">
        <v>6648</v>
      </c>
      <c r="CD12" s="139">
        <v>0</v>
      </c>
      <c r="CE12" s="139">
        <v>0</v>
      </c>
      <c r="CF12" s="139">
        <v>567</v>
      </c>
      <c r="CG12" s="139">
        <v>0</v>
      </c>
      <c r="CH12" s="139">
        <f t="shared" si="31"/>
        <v>330250</v>
      </c>
      <c r="CI12" s="139">
        <f t="shared" si="32"/>
        <v>4410</v>
      </c>
      <c r="CJ12" s="139">
        <f t="shared" si="33"/>
        <v>0</v>
      </c>
      <c r="CK12" s="139">
        <f t="shared" si="34"/>
        <v>0</v>
      </c>
      <c r="CL12" s="139">
        <f t="shared" si="35"/>
        <v>0</v>
      </c>
      <c r="CM12" s="139">
        <f t="shared" si="36"/>
        <v>0</v>
      </c>
      <c r="CN12" s="139">
        <f t="shared" si="37"/>
        <v>0</v>
      </c>
      <c r="CO12" s="139">
        <f t="shared" si="38"/>
        <v>4410</v>
      </c>
      <c r="CP12" s="139">
        <f t="shared" si="39"/>
        <v>0</v>
      </c>
      <c r="CQ12" s="139">
        <f t="shared" si="40"/>
        <v>2099821</v>
      </c>
      <c r="CR12" s="139">
        <f t="shared" si="41"/>
        <v>275560</v>
      </c>
      <c r="CS12" s="139">
        <f t="shared" si="42"/>
        <v>203445</v>
      </c>
      <c r="CT12" s="139">
        <f t="shared" si="43"/>
        <v>27098</v>
      </c>
      <c r="CU12" s="139">
        <f t="shared" si="44"/>
        <v>45017</v>
      </c>
      <c r="CV12" s="139">
        <f t="shared" si="45"/>
        <v>0</v>
      </c>
      <c r="CW12" s="139">
        <f t="shared" si="46"/>
        <v>426150</v>
      </c>
      <c r="CX12" s="139">
        <f t="shared" si="47"/>
        <v>12037</v>
      </c>
      <c r="CY12" s="139">
        <f t="shared" si="47"/>
        <v>410198</v>
      </c>
      <c r="CZ12" s="139">
        <f t="shared" si="47"/>
        <v>3915</v>
      </c>
      <c r="DA12" s="139">
        <f t="shared" si="47"/>
        <v>0</v>
      </c>
      <c r="DB12" s="139">
        <f t="shared" si="47"/>
        <v>1397544</v>
      </c>
      <c r="DC12" s="139">
        <f t="shared" si="47"/>
        <v>608113</v>
      </c>
      <c r="DD12" s="139">
        <f t="shared" si="47"/>
        <v>623861</v>
      </c>
      <c r="DE12" s="139">
        <f t="shared" si="47"/>
        <v>165570</v>
      </c>
      <c r="DF12" s="139">
        <f t="shared" si="47"/>
        <v>0</v>
      </c>
      <c r="DG12" s="139">
        <f t="shared" si="47"/>
        <v>249283</v>
      </c>
      <c r="DH12" s="139">
        <f t="shared" si="47"/>
        <v>567</v>
      </c>
      <c r="DI12" s="139">
        <f t="shared" si="47"/>
        <v>0</v>
      </c>
      <c r="DJ12" s="139">
        <f t="shared" si="47"/>
        <v>2104231</v>
      </c>
    </row>
    <row r="13" spans="1:114" s="123" customFormat="1" ht="12" customHeight="1">
      <c r="A13" s="124" t="s">
        <v>212</v>
      </c>
      <c r="B13" s="125" t="s">
        <v>224</v>
      </c>
      <c r="C13" s="124" t="s">
        <v>225</v>
      </c>
      <c r="D13" s="139">
        <f t="shared" si="6"/>
        <v>580850</v>
      </c>
      <c r="E13" s="139">
        <f t="shared" si="7"/>
        <v>29599</v>
      </c>
      <c r="F13" s="139">
        <v>0</v>
      </c>
      <c r="G13" s="139">
        <v>0</v>
      </c>
      <c r="H13" s="139">
        <v>0</v>
      </c>
      <c r="I13" s="139">
        <v>4306</v>
      </c>
      <c r="J13" s="140" t="s">
        <v>199</v>
      </c>
      <c r="K13" s="139">
        <v>25293</v>
      </c>
      <c r="L13" s="139">
        <v>551251</v>
      </c>
      <c r="M13" s="139">
        <f t="shared" si="8"/>
        <v>113188</v>
      </c>
      <c r="N13" s="139">
        <f t="shared" si="9"/>
        <v>50</v>
      </c>
      <c r="O13" s="139">
        <v>0</v>
      </c>
      <c r="P13" s="139">
        <v>0</v>
      </c>
      <c r="Q13" s="139">
        <v>0</v>
      </c>
      <c r="R13" s="139">
        <v>0</v>
      </c>
      <c r="S13" s="140" t="s">
        <v>199</v>
      </c>
      <c r="T13" s="139">
        <v>50</v>
      </c>
      <c r="U13" s="139">
        <v>113138</v>
      </c>
      <c r="V13" s="139">
        <f t="shared" si="10"/>
        <v>694038</v>
      </c>
      <c r="W13" s="139">
        <f t="shared" si="11"/>
        <v>29649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4306</v>
      </c>
      <c r="AB13" s="140" t="s">
        <v>199</v>
      </c>
      <c r="AC13" s="139">
        <f t="shared" si="16"/>
        <v>25343</v>
      </c>
      <c r="AD13" s="139">
        <f t="shared" si="17"/>
        <v>664389</v>
      </c>
      <c r="AE13" s="139">
        <f t="shared" si="18"/>
        <v>20666</v>
      </c>
      <c r="AF13" s="139">
        <f t="shared" si="19"/>
        <v>20666</v>
      </c>
      <c r="AG13" s="139">
        <v>0</v>
      </c>
      <c r="AH13" s="139">
        <v>0</v>
      </c>
      <c r="AI13" s="139">
        <v>20666</v>
      </c>
      <c r="AJ13" s="139">
        <v>0</v>
      </c>
      <c r="AK13" s="139">
        <v>0</v>
      </c>
      <c r="AL13" s="139">
        <v>0</v>
      </c>
      <c r="AM13" s="139">
        <f t="shared" si="20"/>
        <v>244125</v>
      </c>
      <c r="AN13" s="139">
        <f t="shared" si="21"/>
        <v>57965</v>
      </c>
      <c r="AO13" s="139">
        <v>32142</v>
      </c>
      <c r="AP13" s="139">
        <v>0</v>
      </c>
      <c r="AQ13" s="139">
        <v>0</v>
      </c>
      <c r="AR13" s="139">
        <v>25823</v>
      </c>
      <c r="AS13" s="139">
        <f t="shared" si="22"/>
        <v>28796</v>
      </c>
      <c r="AT13" s="139">
        <v>10910</v>
      </c>
      <c r="AU13" s="139">
        <v>495</v>
      </c>
      <c r="AV13" s="139">
        <v>17391</v>
      </c>
      <c r="AW13" s="139">
        <v>0</v>
      </c>
      <c r="AX13" s="139">
        <f t="shared" si="23"/>
        <v>156512</v>
      </c>
      <c r="AY13" s="139">
        <v>119209</v>
      </c>
      <c r="AZ13" s="139">
        <v>17769</v>
      </c>
      <c r="BA13" s="139">
        <v>19534</v>
      </c>
      <c r="BB13" s="139">
        <v>0</v>
      </c>
      <c r="BC13" s="139">
        <v>316059</v>
      </c>
      <c r="BD13" s="139">
        <v>852</v>
      </c>
      <c r="BE13" s="139">
        <v>0</v>
      </c>
      <c r="BF13" s="139">
        <f t="shared" si="24"/>
        <v>264791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f t="shared" si="27"/>
        <v>1041</v>
      </c>
      <c r="BP13" s="139">
        <f t="shared" si="28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29"/>
        <v>1041</v>
      </c>
      <c r="BV13" s="139">
        <v>1041</v>
      </c>
      <c r="BW13" s="139">
        <v>0</v>
      </c>
      <c r="BX13" s="139">
        <v>0</v>
      </c>
      <c r="BY13" s="139">
        <v>0</v>
      </c>
      <c r="BZ13" s="139">
        <f t="shared" si="30"/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112147</v>
      </c>
      <c r="CF13" s="139">
        <v>0</v>
      </c>
      <c r="CG13" s="139">
        <v>0</v>
      </c>
      <c r="CH13" s="139">
        <f t="shared" si="31"/>
        <v>1041</v>
      </c>
      <c r="CI13" s="139">
        <f t="shared" si="32"/>
        <v>20666</v>
      </c>
      <c r="CJ13" s="139">
        <f t="shared" si="33"/>
        <v>20666</v>
      </c>
      <c r="CK13" s="139">
        <f t="shared" si="34"/>
        <v>0</v>
      </c>
      <c r="CL13" s="139">
        <f t="shared" si="35"/>
        <v>0</v>
      </c>
      <c r="CM13" s="139">
        <f t="shared" si="36"/>
        <v>20666</v>
      </c>
      <c r="CN13" s="139">
        <f t="shared" si="37"/>
        <v>0</v>
      </c>
      <c r="CO13" s="139">
        <f t="shared" si="38"/>
        <v>0</v>
      </c>
      <c r="CP13" s="139">
        <f t="shared" si="39"/>
        <v>0</v>
      </c>
      <c r="CQ13" s="139">
        <f t="shared" si="40"/>
        <v>245166</v>
      </c>
      <c r="CR13" s="139">
        <f t="shared" si="41"/>
        <v>57965</v>
      </c>
      <c r="CS13" s="139">
        <f t="shared" si="42"/>
        <v>32142</v>
      </c>
      <c r="CT13" s="139">
        <f t="shared" si="43"/>
        <v>0</v>
      </c>
      <c r="CU13" s="139">
        <f t="shared" si="44"/>
        <v>0</v>
      </c>
      <c r="CV13" s="139">
        <f t="shared" si="45"/>
        <v>25823</v>
      </c>
      <c r="CW13" s="139">
        <f t="shared" si="46"/>
        <v>29837</v>
      </c>
      <c r="CX13" s="139">
        <f t="shared" si="47"/>
        <v>11951</v>
      </c>
      <c r="CY13" s="139">
        <f t="shared" si="47"/>
        <v>495</v>
      </c>
      <c r="CZ13" s="139">
        <f t="shared" si="47"/>
        <v>17391</v>
      </c>
      <c r="DA13" s="139">
        <f t="shared" si="47"/>
        <v>0</v>
      </c>
      <c r="DB13" s="139">
        <f t="shared" si="47"/>
        <v>156512</v>
      </c>
      <c r="DC13" s="139">
        <f t="shared" si="47"/>
        <v>119209</v>
      </c>
      <c r="DD13" s="139">
        <f t="shared" si="47"/>
        <v>17769</v>
      </c>
      <c r="DE13" s="139">
        <f t="shared" si="47"/>
        <v>19534</v>
      </c>
      <c r="DF13" s="139">
        <f t="shared" si="47"/>
        <v>0</v>
      </c>
      <c r="DG13" s="139">
        <f t="shared" si="47"/>
        <v>428206</v>
      </c>
      <c r="DH13" s="139">
        <f t="shared" si="47"/>
        <v>852</v>
      </c>
      <c r="DI13" s="139">
        <f t="shared" si="47"/>
        <v>0</v>
      </c>
      <c r="DJ13" s="139">
        <f t="shared" si="47"/>
        <v>265832</v>
      </c>
    </row>
    <row r="14" spans="1:114" s="123" customFormat="1" ht="12" customHeight="1">
      <c r="A14" s="124" t="s">
        <v>212</v>
      </c>
      <c r="B14" s="125" t="s">
        <v>226</v>
      </c>
      <c r="C14" s="124" t="s">
        <v>227</v>
      </c>
      <c r="D14" s="139">
        <f t="shared" si="6"/>
        <v>924810</v>
      </c>
      <c r="E14" s="139">
        <f t="shared" si="7"/>
        <v>190252</v>
      </c>
      <c r="F14" s="139">
        <v>0</v>
      </c>
      <c r="G14" s="139">
        <v>0</v>
      </c>
      <c r="H14" s="139">
        <v>0</v>
      </c>
      <c r="I14" s="139">
        <v>79954</v>
      </c>
      <c r="J14" s="140" t="s">
        <v>199</v>
      </c>
      <c r="K14" s="139">
        <v>110298</v>
      </c>
      <c r="L14" s="139">
        <v>734558</v>
      </c>
      <c r="M14" s="139">
        <f t="shared" si="8"/>
        <v>147008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147008</v>
      </c>
      <c r="V14" s="139">
        <f t="shared" si="10"/>
        <v>1071818</v>
      </c>
      <c r="W14" s="139">
        <f t="shared" si="11"/>
        <v>190252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79954</v>
      </c>
      <c r="AB14" s="140" t="s">
        <v>199</v>
      </c>
      <c r="AC14" s="139">
        <f t="shared" si="16"/>
        <v>110298</v>
      </c>
      <c r="AD14" s="139">
        <f t="shared" si="17"/>
        <v>881566</v>
      </c>
      <c r="AE14" s="139">
        <f t="shared" si="18"/>
        <v>0</v>
      </c>
      <c r="AF14" s="139">
        <f t="shared" si="19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31326</v>
      </c>
      <c r="AM14" s="139">
        <f t="shared" si="20"/>
        <v>893484</v>
      </c>
      <c r="AN14" s="139">
        <f t="shared" si="21"/>
        <v>64978</v>
      </c>
      <c r="AO14" s="139">
        <v>58481</v>
      </c>
      <c r="AP14" s="139">
        <v>0</v>
      </c>
      <c r="AQ14" s="139">
        <v>0</v>
      </c>
      <c r="AR14" s="139">
        <v>6497</v>
      </c>
      <c r="AS14" s="139">
        <f t="shared" si="22"/>
        <v>112037</v>
      </c>
      <c r="AT14" s="139">
        <v>0</v>
      </c>
      <c r="AU14" s="139">
        <v>104195</v>
      </c>
      <c r="AV14" s="139">
        <v>7842</v>
      </c>
      <c r="AW14" s="139">
        <v>0</v>
      </c>
      <c r="AX14" s="139">
        <f t="shared" si="23"/>
        <v>716469</v>
      </c>
      <c r="AY14" s="139">
        <v>243133</v>
      </c>
      <c r="AZ14" s="139">
        <v>391465</v>
      </c>
      <c r="BA14" s="139">
        <v>81871</v>
      </c>
      <c r="BB14" s="139">
        <v>0</v>
      </c>
      <c r="BC14" s="139">
        <v>0</v>
      </c>
      <c r="BD14" s="139">
        <v>0</v>
      </c>
      <c r="BE14" s="139">
        <v>0</v>
      </c>
      <c r="BF14" s="139">
        <f t="shared" si="24"/>
        <v>893484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0</v>
      </c>
      <c r="BP14" s="139">
        <f t="shared" si="28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147008</v>
      </c>
      <c r="CF14" s="139">
        <v>0</v>
      </c>
      <c r="CG14" s="139">
        <v>0</v>
      </c>
      <c r="CH14" s="139">
        <f t="shared" si="31"/>
        <v>0</v>
      </c>
      <c r="CI14" s="139">
        <f t="shared" si="32"/>
        <v>0</v>
      </c>
      <c r="CJ14" s="139">
        <f t="shared" si="33"/>
        <v>0</v>
      </c>
      <c r="CK14" s="139">
        <f t="shared" si="34"/>
        <v>0</v>
      </c>
      <c r="CL14" s="139">
        <f t="shared" si="35"/>
        <v>0</v>
      </c>
      <c r="CM14" s="139">
        <f t="shared" si="36"/>
        <v>0</v>
      </c>
      <c r="CN14" s="139">
        <f t="shared" si="37"/>
        <v>0</v>
      </c>
      <c r="CO14" s="139">
        <f t="shared" si="38"/>
        <v>0</v>
      </c>
      <c r="CP14" s="139">
        <f t="shared" si="39"/>
        <v>31326</v>
      </c>
      <c r="CQ14" s="139">
        <f t="shared" si="40"/>
        <v>893484</v>
      </c>
      <c r="CR14" s="139">
        <f t="shared" si="41"/>
        <v>64978</v>
      </c>
      <c r="CS14" s="139">
        <f t="shared" si="42"/>
        <v>58481</v>
      </c>
      <c r="CT14" s="139">
        <f t="shared" si="43"/>
        <v>0</v>
      </c>
      <c r="CU14" s="139">
        <f t="shared" si="44"/>
        <v>0</v>
      </c>
      <c r="CV14" s="139">
        <f t="shared" si="45"/>
        <v>6497</v>
      </c>
      <c r="CW14" s="139">
        <f t="shared" si="46"/>
        <v>112037</v>
      </c>
      <c r="CX14" s="139">
        <f t="shared" si="47"/>
        <v>0</v>
      </c>
      <c r="CY14" s="139">
        <f t="shared" si="47"/>
        <v>104195</v>
      </c>
      <c r="CZ14" s="139">
        <f t="shared" si="47"/>
        <v>7842</v>
      </c>
      <c r="DA14" s="139">
        <f t="shared" si="47"/>
        <v>0</v>
      </c>
      <c r="DB14" s="139">
        <f t="shared" si="47"/>
        <v>716469</v>
      </c>
      <c r="DC14" s="139">
        <f t="shared" si="47"/>
        <v>243133</v>
      </c>
      <c r="DD14" s="139">
        <f t="shared" si="47"/>
        <v>391465</v>
      </c>
      <c r="DE14" s="139">
        <f t="shared" si="47"/>
        <v>81871</v>
      </c>
      <c r="DF14" s="139">
        <f t="shared" si="47"/>
        <v>0</v>
      </c>
      <c r="DG14" s="139">
        <f t="shared" si="47"/>
        <v>147008</v>
      </c>
      <c r="DH14" s="139">
        <f t="shared" si="47"/>
        <v>0</v>
      </c>
      <c r="DI14" s="139">
        <f t="shared" si="47"/>
        <v>0</v>
      </c>
      <c r="DJ14" s="139">
        <f t="shared" si="47"/>
        <v>893484</v>
      </c>
    </row>
    <row r="15" spans="1:114" s="123" customFormat="1" ht="12" customHeight="1">
      <c r="A15" s="124" t="s">
        <v>212</v>
      </c>
      <c r="B15" s="125" t="s">
        <v>228</v>
      </c>
      <c r="C15" s="124" t="s">
        <v>229</v>
      </c>
      <c r="D15" s="139">
        <f t="shared" si="6"/>
        <v>731836</v>
      </c>
      <c r="E15" s="139">
        <f t="shared" si="7"/>
        <v>53851</v>
      </c>
      <c r="F15" s="139">
        <v>0</v>
      </c>
      <c r="G15" s="139">
        <v>525</v>
      </c>
      <c r="H15" s="139">
        <v>0</v>
      </c>
      <c r="I15" s="139">
        <v>0</v>
      </c>
      <c r="J15" s="140" t="s">
        <v>199</v>
      </c>
      <c r="K15" s="139">
        <v>53326</v>
      </c>
      <c r="L15" s="139">
        <v>677985</v>
      </c>
      <c r="M15" s="139">
        <f t="shared" si="8"/>
        <v>146736</v>
      </c>
      <c r="N15" s="139">
        <f t="shared" si="9"/>
        <v>29593</v>
      </c>
      <c r="O15" s="139">
        <v>0</v>
      </c>
      <c r="P15" s="139">
        <v>4007</v>
      </c>
      <c r="Q15" s="139">
        <v>0</v>
      </c>
      <c r="R15" s="139">
        <v>24358</v>
      </c>
      <c r="S15" s="140" t="s">
        <v>199</v>
      </c>
      <c r="T15" s="139">
        <v>1228</v>
      </c>
      <c r="U15" s="139">
        <v>117143</v>
      </c>
      <c r="V15" s="139">
        <f t="shared" si="10"/>
        <v>878572</v>
      </c>
      <c r="W15" s="139">
        <f t="shared" si="11"/>
        <v>83444</v>
      </c>
      <c r="X15" s="139">
        <f t="shared" si="12"/>
        <v>0</v>
      </c>
      <c r="Y15" s="139">
        <f t="shared" si="13"/>
        <v>4532</v>
      </c>
      <c r="Z15" s="139">
        <f t="shared" si="14"/>
        <v>0</v>
      </c>
      <c r="AA15" s="139">
        <f t="shared" si="15"/>
        <v>24358</v>
      </c>
      <c r="AB15" s="140" t="s">
        <v>199</v>
      </c>
      <c r="AC15" s="139">
        <f t="shared" si="16"/>
        <v>54554</v>
      </c>
      <c r="AD15" s="139">
        <f t="shared" si="17"/>
        <v>795128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f t="shared" si="20"/>
        <v>297816</v>
      </c>
      <c r="AN15" s="139">
        <f t="shared" si="21"/>
        <v>54767</v>
      </c>
      <c r="AO15" s="139">
        <v>25705</v>
      </c>
      <c r="AP15" s="139">
        <v>29062</v>
      </c>
      <c r="AQ15" s="139">
        <v>0</v>
      </c>
      <c r="AR15" s="139">
        <v>0</v>
      </c>
      <c r="AS15" s="139">
        <f t="shared" si="22"/>
        <v>33737</v>
      </c>
      <c r="AT15" s="139">
        <v>33737</v>
      </c>
      <c r="AU15" s="139">
        <v>0</v>
      </c>
      <c r="AV15" s="139">
        <v>0</v>
      </c>
      <c r="AW15" s="139">
        <v>1036</v>
      </c>
      <c r="AX15" s="139">
        <f t="shared" si="23"/>
        <v>208276</v>
      </c>
      <c r="AY15" s="139">
        <v>208276</v>
      </c>
      <c r="AZ15" s="139">
        <v>0</v>
      </c>
      <c r="BA15" s="139">
        <v>0</v>
      </c>
      <c r="BB15" s="139">
        <v>0</v>
      </c>
      <c r="BC15" s="139">
        <v>392005</v>
      </c>
      <c r="BD15" s="139">
        <v>0</v>
      </c>
      <c r="BE15" s="139">
        <v>42015</v>
      </c>
      <c r="BF15" s="139">
        <f t="shared" si="24"/>
        <v>339831</v>
      </c>
      <c r="BG15" s="139">
        <f t="shared" si="25"/>
        <v>8642</v>
      </c>
      <c r="BH15" s="139">
        <f t="shared" si="26"/>
        <v>8642</v>
      </c>
      <c r="BI15" s="139">
        <v>0</v>
      </c>
      <c r="BJ15" s="139">
        <v>8642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34902</v>
      </c>
      <c r="BP15" s="139">
        <f t="shared" si="28"/>
        <v>6712</v>
      </c>
      <c r="BQ15" s="139">
        <v>6712</v>
      </c>
      <c r="BR15" s="139">
        <v>0</v>
      </c>
      <c r="BS15" s="139">
        <v>0</v>
      </c>
      <c r="BT15" s="139">
        <v>0</v>
      </c>
      <c r="BU15" s="139">
        <f t="shared" si="29"/>
        <v>8775</v>
      </c>
      <c r="BV15" s="139">
        <v>0</v>
      </c>
      <c r="BW15" s="139">
        <v>8775</v>
      </c>
      <c r="BX15" s="139">
        <v>0</v>
      </c>
      <c r="BY15" s="139">
        <v>0</v>
      </c>
      <c r="BZ15" s="139">
        <f t="shared" si="30"/>
        <v>19415</v>
      </c>
      <c r="CA15" s="139">
        <v>0</v>
      </c>
      <c r="CB15" s="139">
        <v>19415</v>
      </c>
      <c r="CC15" s="139">
        <v>0</v>
      </c>
      <c r="CD15" s="139">
        <v>0</v>
      </c>
      <c r="CE15" s="139">
        <v>83967</v>
      </c>
      <c r="CF15" s="139">
        <v>0</v>
      </c>
      <c r="CG15" s="139">
        <v>19225</v>
      </c>
      <c r="CH15" s="139">
        <f t="shared" si="31"/>
        <v>62769</v>
      </c>
      <c r="CI15" s="139">
        <f t="shared" si="32"/>
        <v>8642</v>
      </c>
      <c r="CJ15" s="139">
        <f t="shared" si="33"/>
        <v>8642</v>
      </c>
      <c r="CK15" s="139">
        <f t="shared" si="34"/>
        <v>0</v>
      </c>
      <c r="CL15" s="139">
        <f t="shared" si="35"/>
        <v>8642</v>
      </c>
      <c r="CM15" s="139">
        <f t="shared" si="36"/>
        <v>0</v>
      </c>
      <c r="CN15" s="139">
        <f t="shared" si="37"/>
        <v>0</v>
      </c>
      <c r="CO15" s="139">
        <f t="shared" si="38"/>
        <v>0</v>
      </c>
      <c r="CP15" s="139">
        <f t="shared" si="39"/>
        <v>0</v>
      </c>
      <c r="CQ15" s="139">
        <f t="shared" si="40"/>
        <v>332718</v>
      </c>
      <c r="CR15" s="139">
        <f t="shared" si="41"/>
        <v>61479</v>
      </c>
      <c r="CS15" s="139">
        <f t="shared" si="42"/>
        <v>32417</v>
      </c>
      <c r="CT15" s="139">
        <f t="shared" si="43"/>
        <v>29062</v>
      </c>
      <c r="CU15" s="139">
        <f t="shared" si="44"/>
        <v>0</v>
      </c>
      <c r="CV15" s="139">
        <f t="shared" si="45"/>
        <v>0</v>
      </c>
      <c r="CW15" s="139">
        <f t="shared" si="46"/>
        <v>42512</v>
      </c>
      <c r="CX15" s="139">
        <f t="shared" si="47"/>
        <v>33737</v>
      </c>
      <c r="CY15" s="139">
        <f t="shared" si="47"/>
        <v>8775</v>
      </c>
      <c r="CZ15" s="139">
        <f t="shared" si="47"/>
        <v>0</v>
      </c>
      <c r="DA15" s="139">
        <f t="shared" si="47"/>
        <v>1036</v>
      </c>
      <c r="DB15" s="139">
        <f t="shared" si="47"/>
        <v>227691</v>
      </c>
      <c r="DC15" s="139">
        <f t="shared" si="47"/>
        <v>208276</v>
      </c>
      <c r="DD15" s="139">
        <f t="shared" si="47"/>
        <v>19415</v>
      </c>
      <c r="DE15" s="139">
        <f t="shared" si="47"/>
        <v>0</v>
      </c>
      <c r="DF15" s="139">
        <f t="shared" si="47"/>
        <v>0</v>
      </c>
      <c r="DG15" s="139">
        <f t="shared" si="47"/>
        <v>475972</v>
      </c>
      <c r="DH15" s="139">
        <f t="shared" si="47"/>
        <v>0</v>
      </c>
      <c r="DI15" s="139">
        <f t="shared" si="47"/>
        <v>61240</v>
      </c>
      <c r="DJ15" s="139">
        <f t="shared" si="47"/>
        <v>402600</v>
      </c>
    </row>
    <row r="16" spans="1:114" s="123" customFormat="1" ht="12" customHeight="1">
      <c r="A16" s="124" t="s">
        <v>212</v>
      </c>
      <c r="B16" s="125" t="s">
        <v>230</v>
      </c>
      <c r="C16" s="124" t="s">
        <v>231</v>
      </c>
      <c r="D16" s="139">
        <f t="shared" si="6"/>
        <v>709975</v>
      </c>
      <c r="E16" s="139">
        <f t="shared" si="7"/>
        <v>121317</v>
      </c>
      <c r="F16" s="139">
        <v>0</v>
      </c>
      <c r="G16" s="139">
        <v>0</v>
      </c>
      <c r="H16" s="139">
        <v>0</v>
      </c>
      <c r="I16" s="139">
        <v>81053</v>
      </c>
      <c r="J16" s="140" t="s">
        <v>199</v>
      </c>
      <c r="K16" s="139">
        <v>40264</v>
      </c>
      <c r="L16" s="139">
        <v>588658</v>
      </c>
      <c r="M16" s="139">
        <f t="shared" si="8"/>
        <v>178674</v>
      </c>
      <c r="N16" s="139">
        <f t="shared" si="9"/>
        <v>90</v>
      </c>
      <c r="O16" s="139">
        <v>0</v>
      </c>
      <c r="P16" s="139">
        <v>0</v>
      </c>
      <c r="Q16" s="139">
        <v>0</v>
      </c>
      <c r="R16" s="139">
        <v>0</v>
      </c>
      <c r="S16" s="140" t="s">
        <v>199</v>
      </c>
      <c r="T16" s="139">
        <v>90</v>
      </c>
      <c r="U16" s="139">
        <v>178584</v>
      </c>
      <c r="V16" s="139">
        <f t="shared" si="10"/>
        <v>888649</v>
      </c>
      <c r="W16" s="139">
        <f t="shared" si="11"/>
        <v>121407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81053</v>
      </c>
      <c r="AB16" s="140" t="s">
        <v>199</v>
      </c>
      <c r="AC16" s="139">
        <f t="shared" si="16"/>
        <v>40354</v>
      </c>
      <c r="AD16" s="139">
        <f t="shared" si="17"/>
        <v>767242</v>
      </c>
      <c r="AE16" s="139">
        <f t="shared" si="18"/>
        <v>44509</v>
      </c>
      <c r="AF16" s="139">
        <f t="shared" si="19"/>
        <v>44509</v>
      </c>
      <c r="AG16" s="139">
        <v>0</v>
      </c>
      <c r="AH16" s="139">
        <v>44509</v>
      </c>
      <c r="AI16" s="139">
        <v>0</v>
      </c>
      <c r="AJ16" s="139">
        <v>0</v>
      </c>
      <c r="AK16" s="139">
        <v>0</v>
      </c>
      <c r="AL16" s="139">
        <v>0</v>
      </c>
      <c r="AM16" s="139">
        <f t="shared" si="20"/>
        <v>608569</v>
      </c>
      <c r="AN16" s="139">
        <f t="shared" si="21"/>
        <v>116387</v>
      </c>
      <c r="AO16" s="139">
        <v>63116</v>
      </c>
      <c r="AP16" s="139">
        <v>52234</v>
      </c>
      <c r="AQ16" s="139">
        <v>1037</v>
      </c>
      <c r="AR16" s="139">
        <v>0</v>
      </c>
      <c r="AS16" s="139">
        <f t="shared" si="22"/>
        <v>148235</v>
      </c>
      <c r="AT16" s="139">
        <v>8533</v>
      </c>
      <c r="AU16" s="139">
        <v>135004</v>
      </c>
      <c r="AV16" s="139">
        <v>4698</v>
      </c>
      <c r="AW16" s="139">
        <v>0</v>
      </c>
      <c r="AX16" s="139">
        <f t="shared" si="23"/>
        <v>343947</v>
      </c>
      <c r="AY16" s="139">
        <v>94590</v>
      </c>
      <c r="AZ16" s="139">
        <v>240972</v>
      </c>
      <c r="BA16" s="139">
        <v>7628</v>
      </c>
      <c r="BB16" s="139">
        <v>757</v>
      </c>
      <c r="BC16" s="139">
        <v>42235</v>
      </c>
      <c r="BD16" s="139">
        <v>0</v>
      </c>
      <c r="BE16" s="139">
        <v>14662</v>
      </c>
      <c r="BF16" s="139">
        <f t="shared" si="24"/>
        <v>667740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0</v>
      </c>
      <c r="BP16" s="139">
        <f t="shared" si="28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29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0"/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178674</v>
      </c>
      <c r="CF16" s="139">
        <v>0</v>
      </c>
      <c r="CG16" s="139">
        <v>0</v>
      </c>
      <c r="CH16" s="139">
        <f t="shared" si="31"/>
        <v>0</v>
      </c>
      <c r="CI16" s="139">
        <f t="shared" si="32"/>
        <v>44509</v>
      </c>
      <c r="CJ16" s="139">
        <f t="shared" si="33"/>
        <v>44509</v>
      </c>
      <c r="CK16" s="139">
        <f t="shared" si="34"/>
        <v>0</v>
      </c>
      <c r="CL16" s="139">
        <f t="shared" si="35"/>
        <v>44509</v>
      </c>
      <c r="CM16" s="139">
        <f t="shared" si="36"/>
        <v>0</v>
      </c>
      <c r="CN16" s="139">
        <f t="shared" si="37"/>
        <v>0</v>
      </c>
      <c r="CO16" s="139">
        <f t="shared" si="38"/>
        <v>0</v>
      </c>
      <c r="CP16" s="139">
        <f t="shared" si="39"/>
        <v>0</v>
      </c>
      <c r="CQ16" s="139">
        <f t="shared" si="40"/>
        <v>608569</v>
      </c>
      <c r="CR16" s="139">
        <f t="shared" si="41"/>
        <v>116387</v>
      </c>
      <c r="CS16" s="139">
        <f t="shared" si="42"/>
        <v>63116</v>
      </c>
      <c r="CT16" s="139">
        <f t="shared" si="43"/>
        <v>52234</v>
      </c>
      <c r="CU16" s="139">
        <f t="shared" si="44"/>
        <v>1037</v>
      </c>
      <c r="CV16" s="139">
        <f t="shared" si="45"/>
        <v>0</v>
      </c>
      <c r="CW16" s="139">
        <f t="shared" si="46"/>
        <v>148235</v>
      </c>
      <c r="CX16" s="139">
        <f t="shared" si="47"/>
        <v>8533</v>
      </c>
      <c r="CY16" s="139">
        <f t="shared" si="47"/>
        <v>135004</v>
      </c>
      <c r="CZ16" s="139">
        <f t="shared" si="47"/>
        <v>4698</v>
      </c>
      <c r="DA16" s="139">
        <f t="shared" si="47"/>
        <v>0</v>
      </c>
      <c r="DB16" s="139">
        <f t="shared" si="47"/>
        <v>343947</v>
      </c>
      <c r="DC16" s="139">
        <f t="shared" si="47"/>
        <v>94590</v>
      </c>
      <c r="DD16" s="139">
        <f t="shared" si="47"/>
        <v>240972</v>
      </c>
      <c r="DE16" s="139">
        <f t="shared" si="47"/>
        <v>7628</v>
      </c>
      <c r="DF16" s="139">
        <f t="shared" si="47"/>
        <v>757</v>
      </c>
      <c r="DG16" s="139">
        <f t="shared" si="47"/>
        <v>220909</v>
      </c>
      <c r="DH16" s="139">
        <f t="shared" si="47"/>
        <v>0</v>
      </c>
      <c r="DI16" s="139">
        <f t="shared" si="47"/>
        <v>14662</v>
      </c>
      <c r="DJ16" s="139">
        <f t="shared" si="47"/>
        <v>667740</v>
      </c>
    </row>
    <row r="17" spans="1:114" s="123" customFormat="1" ht="12" customHeight="1">
      <c r="A17" s="124" t="s">
        <v>212</v>
      </c>
      <c r="B17" s="125" t="s">
        <v>232</v>
      </c>
      <c r="C17" s="124" t="s">
        <v>233</v>
      </c>
      <c r="D17" s="139">
        <f t="shared" si="6"/>
        <v>569763</v>
      </c>
      <c r="E17" s="139">
        <f t="shared" si="7"/>
        <v>185709</v>
      </c>
      <c r="F17" s="139">
        <v>463</v>
      </c>
      <c r="G17" s="139">
        <v>0</v>
      </c>
      <c r="H17" s="139">
        <v>0</v>
      </c>
      <c r="I17" s="139">
        <v>80557</v>
      </c>
      <c r="J17" s="140" t="s">
        <v>199</v>
      </c>
      <c r="K17" s="139">
        <v>104689</v>
      </c>
      <c r="L17" s="139">
        <v>384054</v>
      </c>
      <c r="M17" s="139">
        <f t="shared" si="8"/>
        <v>90640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40" t="s">
        <v>199</v>
      </c>
      <c r="T17" s="139">
        <v>0</v>
      </c>
      <c r="U17" s="139">
        <v>90640</v>
      </c>
      <c r="V17" s="139">
        <f t="shared" si="10"/>
        <v>660403</v>
      </c>
      <c r="W17" s="139">
        <f t="shared" si="11"/>
        <v>185709</v>
      </c>
      <c r="X17" s="139">
        <f t="shared" si="12"/>
        <v>463</v>
      </c>
      <c r="Y17" s="139">
        <f t="shared" si="13"/>
        <v>0</v>
      </c>
      <c r="Z17" s="139">
        <f t="shared" si="14"/>
        <v>0</v>
      </c>
      <c r="AA17" s="139">
        <f t="shared" si="15"/>
        <v>80557</v>
      </c>
      <c r="AB17" s="140" t="s">
        <v>199</v>
      </c>
      <c r="AC17" s="139">
        <f t="shared" si="16"/>
        <v>104689</v>
      </c>
      <c r="AD17" s="139">
        <f t="shared" si="17"/>
        <v>474694</v>
      </c>
      <c r="AE17" s="139">
        <f t="shared" si="18"/>
        <v>143932</v>
      </c>
      <c r="AF17" s="139">
        <f t="shared" si="19"/>
        <v>143932</v>
      </c>
      <c r="AG17" s="139">
        <v>0</v>
      </c>
      <c r="AH17" s="139">
        <v>65925</v>
      </c>
      <c r="AI17" s="139">
        <v>78007</v>
      </c>
      <c r="AJ17" s="139">
        <v>0</v>
      </c>
      <c r="AK17" s="139">
        <v>0</v>
      </c>
      <c r="AL17" s="139">
        <v>0</v>
      </c>
      <c r="AM17" s="139">
        <f t="shared" si="20"/>
        <v>409097</v>
      </c>
      <c r="AN17" s="139">
        <f t="shared" si="21"/>
        <v>60723</v>
      </c>
      <c r="AO17" s="139">
        <v>23336</v>
      </c>
      <c r="AP17" s="139">
        <v>0</v>
      </c>
      <c r="AQ17" s="139">
        <v>30992</v>
      </c>
      <c r="AR17" s="139">
        <v>6395</v>
      </c>
      <c r="AS17" s="139">
        <f t="shared" si="22"/>
        <v>107616</v>
      </c>
      <c r="AT17" s="139">
        <v>3103</v>
      </c>
      <c r="AU17" s="139">
        <v>89923</v>
      </c>
      <c r="AV17" s="139">
        <v>14590</v>
      </c>
      <c r="AW17" s="139">
        <v>0</v>
      </c>
      <c r="AX17" s="139">
        <f t="shared" si="23"/>
        <v>240758</v>
      </c>
      <c r="AY17" s="139">
        <v>104440</v>
      </c>
      <c r="AZ17" s="139">
        <v>118332</v>
      </c>
      <c r="BA17" s="139">
        <v>17986</v>
      </c>
      <c r="BB17" s="139">
        <v>0</v>
      </c>
      <c r="BC17" s="139">
        <v>0</v>
      </c>
      <c r="BD17" s="139">
        <v>0</v>
      </c>
      <c r="BE17" s="139">
        <v>16734</v>
      </c>
      <c r="BF17" s="139">
        <f t="shared" si="24"/>
        <v>569763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0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0"/>
        <v>0</v>
      </c>
      <c r="CA17" s="139">
        <v>0</v>
      </c>
      <c r="CB17" s="139">
        <v>0</v>
      </c>
      <c r="CC17" s="139">
        <v>0</v>
      </c>
      <c r="CD17" s="139">
        <v>0</v>
      </c>
      <c r="CE17" s="139">
        <v>90640</v>
      </c>
      <c r="CF17" s="139">
        <v>0</v>
      </c>
      <c r="CG17" s="139">
        <v>0</v>
      </c>
      <c r="CH17" s="139">
        <f t="shared" si="31"/>
        <v>0</v>
      </c>
      <c r="CI17" s="139">
        <f t="shared" si="32"/>
        <v>143932</v>
      </c>
      <c r="CJ17" s="139">
        <f t="shared" si="33"/>
        <v>143932</v>
      </c>
      <c r="CK17" s="139">
        <f t="shared" si="34"/>
        <v>0</v>
      </c>
      <c r="CL17" s="139">
        <f t="shared" si="35"/>
        <v>65925</v>
      </c>
      <c r="CM17" s="139">
        <f t="shared" si="36"/>
        <v>78007</v>
      </c>
      <c r="CN17" s="139">
        <f t="shared" si="37"/>
        <v>0</v>
      </c>
      <c r="CO17" s="139">
        <f t="shared" si="38"/>
        <v>0</v>
      </c>
      <c r="CP17" s="139">
        <f t="shared" si="39"/>
        <v>0</v>
      </c>
      <c r="CQ17" s="139">
        <f t="shared" si="40"/>
        <v>409097</v>
      </c>
      <c r="CR17" s="139">
        <f t="shared" si="41"/>
        <v>60723</v>
      </c>
      <c r="CS17" s="139">
        <f t="shared" si="42"/>
        <v>23336</v>
      </c>
      <c r="CT17" s="139">
        <f t="shared" si="43"/>
        <v>0</v>
      </c>
      <c r="CU17" s="139">
        <f t="shared" si="44"/>
        <v>30992</v>
      </c>
      <c r="CV17" s="139">
        <f t="shared" si="45"/>
        <v>6395</v>
      </c>
      <c r="CW17" s="139">
        <f t="shared" si="46"/>
        <v>107616</v>
      </c>
      <c r="CX17" s="139">
        <f t="shared" si="47"/>
        <v>3103</v>
      </c>
      <c r="CY17" s="139">
        <f t="shared" si="47"/>
        <v>89923</v>
      </c>
      <c r="CZ17" s="139">
        <f t="shared" si="47"/>
        <v>14590</v>
      </c>
      <c r="DA17" s="139">
        <f t="shared" si="47"/>
        <v>0</v>
      </c>
      <c r="DB17" s="139">
        <f t="shared" si="47"/>
        <v>240758</v>
      </c>
      <c r="DC17" s="139">
        <f t="shared" si="47"/>
        <v>104440</v>
      </c>
      <c r="DD17" s="139">
        <f t="shared" si="47"/>
        <v>118332</v>
      </c>
      <c r="DE17" s="139">
        <f t="shared" si="47"/>
        <v>17986</v>
      </c>
      <c r="DF17" s="139">
        <f t="shared" si="47"/>
        <v>0</v>
      </c>
      <c r="DG17" s="139">
        <f t="shared" si="47"/>
        <v>90640</v>
      </c>
      <c r="DH17" s="139">
        <f t="shared" si="47"/>
        <v>0</v>
      </c>
      <c r="DI17" s="139">
        <f t="shared" si="47"/>
        <v>16734</v>
      </c>
      <c r="DJ17" s="139">
        <f t="shared" si="47"/>
        <v>569763</v>
      </c>
    </row>
    <row r="18" spans="1:114" s="123" customFormat="1" ht="12" customHeight="1">
      <c r="A18" s="124" t="s">
        <v>212</v>
      </c>
      <c r="B18" s="125" t="s">
        <v>234</v>
      </c>
      <c r="C18" s="124" t="s">
        <v>235</v>
      </c>
      <c r="D18" s="139">
        <f t="shared" si="6"/>
        <v>779316</v>
      </c>
      <c r="E18" s="139">
        <f t="shared" si="7"/>
        <v>331894</v>
      </c>
      <c r="F18" s="139">
        <v>2747</v>
      </c>
      <c r="G18" s="139">
        <v>0</v>
      </c>
      <c r="H18" s="139">
        <v>0</v>
      </c>
      <c r="I18" s="139">
        <v>50642</v>
      </c>
      <c r="J18" s="140" t="s">
        <v>199</v>
      </c>
      <c r="K18" s="139">
        <v>278505</v>
      </c>
      <c r="L18" s="139">
        <v>447422</v>
      </c>
      <c r="M18" s="139">
        <f t="shared" si="8"/>
        <v>171660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40" t="s">
        <v>199</v>
      </c>
      <c r="T18" s="139">
        <v>0</v>
      </c>
      <c r="U18" s="139">
        <v>171660</v>
      </c>
      <c r="V18" s="139">
        <f t="shared" si="10"/>
        <v>950976</v>
      </c>
      <c r="W18" s="139">
        <f t="shared" si="11"/>
        <v>331894</v>
      </c>
      <c r="X18" s="139">
        <f t="shared" si="12"/>
        <v>2747</v>
      </c>
      <c r="Y18" s="139">
        <f t="shared" si="13"/>
        <v>0</v>
      </c>
      <c r="Z18" s="139">
        <f t="shared" si="14"/>
        <v>0</v>
      </c>
      <c r="AA18" s="139">
        <f t="shared" si="15"/>
        <v>50642</v>
      </c>
      <c r="AB18" s="140" t="s">
        <v>199</v>
      </c>
      <c r="AC18" s="139">
        <f t="shared" si="16"/>
        <v>278505</v>
      </c>
      <c r="AD18" s="139">
        <f t="shared" si="17"/>
        <v>619082</v>
      </c>
      <c r="AE18" s="139">
        <f t="shared" si="18"/>
        <v>126000</v>
      </c>
      <c r="AF18" s="139">
        <f t="shared" si="19"/>
        <v>126000</v>
      </c>
      <c r="AG18" s="139">
        <v>0</v>
      </c>
      <c r="AH18" s="139">
        <v>126000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633320</v>
      </c>
      <c r="AN18" s="139">
        <f t="shared" si="21"/>
        <v>108187</v>
      </c>
      <c r="AO18" s="139">
        <v>43904</v>
      </c>
      <c r="AP18" s="139">
        <v>0</v>
      </c>
      <c r="AQ18" s="139">
        <v>64283</v>
      </c>
      <c r="AR18" s="139">
        <v>0</v>
      </c>
      <c r="AS18" s="139">
        <f t="shared" si="22"/>
        <v>202505</v>
      </c>
      <c r="AT18" s="139">
        <v>0</v>
      </c>
      <c r="AU18" s="139">
        <v>202100</v>
      </c>
      <c r="AV18" s="139">
        <v>405</v>
      </c>
      <c r="AW18" s="139">
        <v>0</v>
      </c>
      <c r="AX18" s="139">
        <f t="shared" si="23"/>
        <v>322628</v>
      </c>
      <c r="AY18" s="139">
        <v>147190</v>
      </c>
      <c r="AZ18" s="139">
        <v>79988</v>
      </c>
      <c r="BA18" s="139">
        <v>61120</v>
      </c>
      <c r="BB18" s="139">
        <v>34330</v>
      </c>
      <c r="BC18" s="139">
        <v>0</v>
      </c>
      <c r="BD18" s="139">
        <v>0</v>
      </c>
      <c r="BE18" s="139">
        <v>19996</v>
      </c>
      <c r="BF18" s="139">
        <f t="shared" si="24"/>
        <v>779316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169363</v>
      </c>
      <c r="BP18" s="139">
        <f t="shared" si="28"/>
        <v>64077</v>
      </c>
      <c r="BQ18" s="139">
        <v>32623</v>
      </c>
      <c r="BR18" s="139">
        <v>0</v>
      </c>
      <c r="BS18" s="139">
        <v>31454</v>
      </c>
      <c r="BT18" s="139">
        <v>0</v>
      </c>
      <c r="BU18" s="139">
        <f t="shared" si="29"/>
        <v>89684</v>
      </c>
      <c r="BV18" s="139">
        <v>0</v>
      </c>
      <c r="BW18" s="139">
        <v>89684</v>
      </c>
      <c r="BX18" s="139">
        <v>0</v>
      </c>
      <c r="BY18" s="139">
        <v>0</v>
      </c>
      <c r="BZ18" s="139">
        <f t="shared" si="30"/>
        <v>15602</v>
      </c>
      <c r="CA18" s="139">
        <v>0</v>
      </c>
      <c r="CB18" s="139">
        <v>15602</v>
      </c>
      <c r="CC18" s="139">
        <v>0</v>
      </c>
      <c r="CD18" s="139">
        <v>0</v>
      </c>
      <c r="CE18" s="139">
        <v>0</v>
      </c>
      <c r="CF18" s="139">
        <v>0</v>
      </c>
      <c r="CG18" s="139">
        <v>2297</v>
      </c>
      <c r="CH18" s="139">
        <f t="shared" si="31"/>
        <v>171660</v>
      </c>
      <c r="CI18" s="139">
        <f t="shared" si="32"/>
        <v>126000</v>
      </c>
      <c r="CJ18" s="139">
        <f t="shared" si="33"/>
        <v>126000</v>
      </c>
      <c r="CK18" s="139">
        <f t="shared" si="34"/>
        <v>0</v>
      </c>
      <c r="CL18" s="139">
        <f t="shared" si="35"/>
        <v>126000</v>
      </c>
      <c r="CM18" s="139">
        <f t="shared" si="36"/>
        <v>0</v>
      </c>
      <c r="CN18" s="139">
        <f t="shared" si="37"/>
        <v>0</v>
      </c>
      <c r="CO18" s="139">
        <f t="shared" si="38"/>
        <v>0</v>
      </c>
      <c r="CP18" s="139">
        <f t="shared" si="39"/>
        <v>0</v>
      </c>
      <c r="CQ18" s="139">
        <f t="shared" si="40"/>
        <v>802683</v>
      </c>
      <c r="CR18" s="139">
        <f t="shared" si="41"/>
        <v>172264</v>
      </c>
      <c r="CS18" s="139">
        <f t="shared" si="42"/>
        <v>76527</v>
      </c>
      <c r="CT18" s="139">
        <f t="shared" si="43"/>
        <v>0</v>
      </c>
      <c r="CU18" s="139">
        <f t="shared" si="44"/>
        <v>95737</v>
      </c>
      <c r="CV18" s="139">
        <f t="shared" si="45"/>
        <v>0</v>
      </c>
      <c r="CW18" s="139">
        <f t="shared" si="46"/>
        <v>292189</v>
      </c>
      <c r="CX18" s="139">
        <f t="shared" si="47"/>
        <v>0</v>
      </c>
      <c r="CY18" s="139">
        <f t="shared" si="47"/>
        <v>291784</v>
      </c>
      <c r="CZ18" s="139">
        <f t="shared" si="47"/>
        <v>405</v>
      </c>
      <c r="DA18" s="139">
        <f t="shared" si="47"/>
        <v>0</v>
      </c>
      <c r="DB18" s="139">
        <f t="shared" si="47"/>
        <v>338230</v>
      </c>
      <c r="DC18" s="139">
        <f t="shared" si="47"/>
        <v>147190</v>
      </c>
      <c r="DD18" s="139">
        <f t="shared" si="47"/>
        <v>95590</v>
      </c>
      <c r="DE18" s="139">
        <f t="shared" si="47"/>
        <v>61120</v>
      </c>
      <c r="DF18" s="139">
        <f t="shared" si="47"/>
        <v>34330</v>
      </c>
      <c r="DG18" s="139">
        <f t="shared" si="47"/>
        <v>0</v>
      </c>
      <c r="DH18" s="139">
        <f t="shared" si="47"/>
        <v>0</v>
      </c>
      <c r="DI18" s="139">
        <f t="shared" si="47"/>
        <v>22293</v>
      </c>
      <c r="DJ18" s="139">
        <f t="shared" si="47"/>
        <v>950976</v>
      </c>
    </row>
    <row r="19" spans="1:114" s="123" customFormat="1" ht="12" customHeight="1">
      <c r="A19" s="124" t="s">
        <v>212</v>
      </c>
      <c r="B19" s="125" t="s">
        <v>236</v>
      </c>
      <c r="C19" s="124" t="s">
        <v>237</v>
      </c>
      <c r="D19" s="139">
        <f t="shared" si="6"/>
        <v>217758</v>
      </c>
      <c r="E19" s="139">
        <f t="shared" si="7"/>
        <v>0</v>
      </c>
      <c r="F19" s="139">
        <v>0</v>
      </c>
      <c r="G19" s="139">
        <v>0</v>
      </c>
      <c r="H19" s="139">
        <v>0</v>
      </c>
      <c r="I19" s="139">
        <v>0</v>
      </c>
      <c r="J19" s="140" t="s">
        <v>199</v>
      </c>
      <c r="K19" s="139">
        <v>0</v>
      </c>
      <c r="L19" s="139">
        <v>217758</v>
      </c>
      <c r="M19" s="139">
        <f t="shared" si="8"/>
        <v>250625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40" t="s">
        <v>199</v>
      </c>
      <c r="T19" s="139">
        <v>0</v>
      </c>
      <c r="U19" s="139">
        <v>250625</v>
      </c>
      <c r="V19" s="139">
        <f t="shared" si="10"/>
        <v>468383</v>
      </c>
      <c r="W19" s="139">
        <f t="shared" si="11"/>
        <v>0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0</v>
      </c>
      <c r="AB19" s="140" t="s">
        <v>199</v>
      </c>
      <c r="AC19" s="139">
        <f t="shared" si="16"/>
        <v>0</v>
      </c>
      <c r="AD19" s="139">
        <f t="shared" si="17"/>
        <v>468383</v>
      </c>
      <c r="AE19" s="139">
        <f t="shared" si="18"/>
        <v>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f t="shared" si="20"/>
        <v>143680</v>
      </c>
      <c r="AN19" s="139">
        <f t="shared" si="21"/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f t="shared" si="22"/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f t="shared" si="23"/>
        <v>143680</v>
      </c>
      <c r="AY19" s="139">
        <v>139544</v>
      </c>
      <c r="AZ19" s="139">
        <v>0</v>
      </c>
      <c r="BA19" s="139">
        <v>0</v>
      </c>
      <c r="BB19" s="139">
        <v>4136</v>
      </c>
      <c r="BC19" s="139">
        <v>0</v>
      </c>
      <c r="BD19" s="139">
        <v>0</v>
      </c>
      <c r="BE19" s="139">
        <v>74078</v>
      </c>
      <c r="BF19" s="139">
        <f t="shared" si="24"/>
        <v>217758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239236</v>
      </c>
      <c r="BP19" s="139">
        <f t="shared" si="28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29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0"/>
        <v>239236</v>
      </c>
      <c r="CA19" s="139">
        <v>52330</v>
      </c>
      <c r="CB19" s="139">
        <v>186906</v>
      </c>
      <c r="CC19" s="139">
        <v>0</v>
      </c>
      <c r="CD19" s="139">
        <v>0</v>
      </c>
      <c r="CE19" s="139">
        <v>0</v>
      </c>
      <c r="CF19" s="139">
        <v>0</v>
      </c>
      <c r="CG19" s="139">
        <v>11389</v>
      </c>
      <c r="CH19" s="139">
        <f t="shared" si="31"/>
        <v>250625</v>
      </c>
      <c r="CI19" s="139">
        <f t="shared" si="32"/>
        <v>0</v>
      </c>
      <c r="CJ19" s="139">
        <f t="shared" si="33"/>
        <v>0</v>
      </c>
      <c r="CK19" s="139">
        <f t="shared" si="34"/>
        <v>0</v>
      </c>
      <c r="CL19" s="139">
        <f t="shared" si="35"/>
        <v>0</v>
      </c>
      <c r="CM19" s="139">
        <f t="shared" si="36"/>
        <v>0</v>
      </c>
      <c r="CN19" s="139">
        <f t="shared" si="37"/>
        <v>0</v>
      </c>
      <c r="CO19" s="139">
        <f t="shared" si="38"/>
        <v>0</v>
      </c>
      <c r="CP19" s="139">
        <f t="shared" si="39"/>
        <v>0</v>
      </c>
      <c r="CQ19" s="139">
        <f t="shared" si="40"/>
        <v>382916</v>
      </c>
      <c r="CR19" s="139">
        <f t="shared" si="41"/>
        <v>0</v>
      </c>
      <c r="CS19" s="139">
        <f t="shared" si="42"/>
        <v>0</v>
      </c>
      <c r="CT19" s="139">
        <f t="shared" si="43"/>
        <v>0</v>
      </c>
      <c r="CU19" s="139">
        <f t="shared" si="44"/>
        <v>0</v>
      </c>
      <c r="CV19" s="139">
        <f t="shared" si="45"/>
        <v>0</v>
      </c>
      <c r="CW19" s="139">
        <f t="shared" si="46"/>
        <v>0</v>
      </c>
      <c r="CX19" s="139">
        <f t="shared" si="47"/>
        <v>0</v>
      </c>
      <c r="CY19" s="139">
        <f t="shared" si="47"/>
        <v>0</v>
      </c>
      <c r="CZ19" s="139">
        <f t="shared" si="47"/>
        <v>0</v>
      </c>
      <c r="DA19" s="139">
        <f t="shared" si="47"/>
        <v>0</v>
      </c>
      <c r="DB19" s="139">
        <f t="shared" si="47"/>
        <v>382916</v>
      </c>
      <c r="DC19" s="139">
        <f t="shared" si="47"/>
        <v>191874</v>
      </c>
      <c r="DD19" s="139">
        <f t="shared" si="47"/>
        <v>186906</v>
      </c>
      <c r="DE19" s="139">
        <f t="shared" si="47"/>
        <v>0</v>
      </c>
      <c r="DF19" s="139">
        <f t="shared" si="47"/>
        <v>4136</v>
      </c>
      <c r="DG19" s="139">
        <f t="shared" si="47"/>
        <v>0</v>
      </c>
      <c r="DH19" s="139">
        <f t="shared" si="47"/>
        <v>0</v>
      </c>
      <c r="DI19" s="139">
        <f t="shared" si="47"/>
        <v>85467</v>
      </c>
      <c r="DJ19" s="139">
        <f t="shared" si="47"/>
        <v>468383</v>
      </c>
    </row>
    <row r="20" spans="1:114" s="123" customFormat="1" ht="12" customHeight="1">
      <c r="A20" s="124" t="s">
        <v>212</v>
      </c>
      <c r="B20" s="125" t="s">
        <v>238</v>
      </c>
      <c r="C20" s="124" t="s">
        <v>239</v>
      </c>
      <c r="D20" s="139">
        <f t="shared" si="6"/>
        <v>91792</v>
      </c>
      <c r="E20" s="139">
        <f t="shared" si="7"/>
        <v>0</v>
      </c>
      <c r="F20" s="139">
        <v>0</v>
      </c>
      <c r="G20" s="139">
        <v>0</v>
      </c>
      <c r="H20" s="139">
        <v>0</v>
      </c>
      <c r="I20" s="139">
        <v>0</v>
      </c>
      <c r="J20" s="140" t="s">
        <v>199</v>
      </c>
      <c r="K20" s="139">
        <v>0</v>
      </c>
      <c r="L20" s="139">
        <v>91792</v>
      </c>
      <c r="M20" s="139">
        <f t="shared" si="8"/>
        <v>17377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0</v>
      </c>
      <c r="U20" s="139">
        <v>17377</v>
      </c>
      <c r="V20" s="139">
        <f t="shared" si="10"/>
        <v>109169</v>
      </c>
      <c r="W20" s="139">
        <f t="shared" si="11"/>
        <v>0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0</v>
      </c>
      <c r="AB20" s="140" t="s">
        <v>199</v>
      </c>
      <c r="AC20" s="139">
        <f t="shared" si="16"/>
        <v>0</v>
      </c>
      <c r="AD20" s="139">
        <f t="shared" si="17"/>
        <v>109169</v>
      </c>
      <c r="AE20" s="139">
        <f t="shared" si="18"/>
        <v>0</v>
      </c>
      <c r="AF20" s="139">
        <f t="shared" si="19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f t="shared" si="20"/>
        <v>18561</v>
      </c>
      <c r="AN20" s="139">
        <f t="shared" si="21"/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f t="shared" si="22"/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f t="shared" si="23"/>
        <v>18561</v>
      </c>
      <c r="AY20" s="139">
        <v>18508</v>
      </c>
      <c r="AZ20" s="139">
        <v>0</v>
      </c>
      <c r="BA20" s="139">
        <v>0</v>
      </c>
      <c r="BB20" s="139">
        <v>53</v>
      </c>
      <c r="BC20" s="139">
        <v>73231</v>
      </c>
      <c r="BD20" s="139">
        <v>0</v>
      </c>
      <c r="BE20" s="139">
        <v>0</v>
      </c>
      <c r="BF20" s="139">
        <f t="shared" si="24"/>
        <v>18561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0</v>
      </c>
      <c r="BP20" s="139">
        <f t="shared" si="28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17377</v>
      </c>
      <c r="CF20" s="139">
        <v>0</v>
      </c>
      <c r="CG20" s="139">
        <v>0</v>
      </c>
      <c r="CH20" s="139">
        <f t="shared" si="31"/>
        <v>0</v>
      </c>
      <c r="CI20" s="139">
        <f t="shared" si="32"/>
        <v>0</v>
      </c>
      <c r="CJ20" s="139">
        <f t="shared" si="33"/>
        <v>0</v>
      </c>
      <c r="CK20" s="139">
        <f t="shared" si="34"/>
        <v>0</v>
      </c>
      <c r="CL20" s="139">
        <f t="shared" si="35"/>
        <v>0</v>
      </c>
      <c r="CM20" s="139">
        <f t="shared" si="36"/>
        <v>0</v>
      </c>
      <c r="CN20" s="139">
        <f t="shared" si="37"/>
        <v>0</v>
      </c>
      <c r="CO20" s="139">
        <f t="shared" si="38"/>
        <v>0</v>
      </c>
      <c r="CP20" s="139">
        <f t="shared" si="39"/>
        <v>0</v>
      </c>
      <c r="CQ20" s="139">
        <f t="shared" si="40"/>
        <v>18561</v>
      </c>
      <c r="CR20" s="139">
        <f t="shared" si="41"/>
        <v>0</v>
      </c>
      <c r="CS20" s="139">
        <f t="shared" si="42"/>
        <v>0</v>
      </c>
      <c r="CT20" s="139">
        <f t="shared" si="43"/>
        <v>0</v>
      </c>
      <c r="CU20" s="139">
        <f t="shared" si="44"/>
        <v>0</v>
      </c>
      <c r="CV20" s="139">
        <f t="shared" si="45"/>
        <v>0</v>
      </c>
      <c r="CW20" s="139">
        <f t="shared" si="46"/>
        <v>0</v>
      </c>
      <c r="CX20" s="139">
        <f t="shared" si="47"/>
        <v>0</v>
      </c>
      <c r="CY20" s="139">
        <f t="shared" si="47"/>
        <v>0</v>
      </c>
      <c r="CZ20" s="139">
        <f t="shared" si="47"/>
        <v>0</v>
      </c>
      <c r="DA20" s="139">
        <f t="shared" si="47"/>
        <v>0</v>
      </c>
      <c r="DB20" s="139">
        <f t="shared" si="47"/>
        <v>18561</v>
      </c>
      <c r="DC20" s="139">
        <f t="shared" si="47"/>
        <v>18508</v>
      </c>
      <c r="DD20" s="139">
        <f t="shared" si="47"/>
        <v>0</v>
      </c>
      <c r="DE20" s="139">
        <f t="shared" si="47"/>
        <v>0</v>
      </c>
      <c r="DF20" s="139">
        <f t="shared" si="47"/>
        <v>53</v>
      </c>
      <c r="DG20" s="139">
        <f t="shared" si="47"/>
        <v>90608</v>
      </c>
      <c r="DH20" s="139">
        <f t="shared" si="47"/>
        <v>0</v>
      </c>
      <c r="DI20" s="139">
        <f t="shared" si="47"/>
        <v>0</v>
      </c>
      <c r="DJ20" s="139">
        <f t="shared" si="47"/>
        <v>18561</v>
      </c>
    </row>
    <row r="21" spans="1:114" s="123" customFormat="1" ht="12" customHeight="1">
      <c r="A21" s="124" t="s">
        <v>212</v>
      </c>
      <c r="B21" s="125" t="s">
        <v>240</v>
      </c>
      <c r="C21" s="124" t="s">
        <v>241</v>
      </c>
      <c r="D21" s="139">
        <f t="shared" si="6"/>
        <v>118807</v>
      </c>
      <c r="E21" s="139">
        <f t="shared" si="7"/>
        <v>0</v>
      </c>
      <c r="F21" s="139">
        <v>0</v>
      </c>
      <c r="G21" s="139">
        <v>0</v>
      </c>
      <c r="H21" s="139">
        <v>0</v>
      </c>
      <c r="I21" s="139">
        <v>0</v>
      </c>
      <c r="J21" s="140" t="s">
        <v>199</v>
      </c>
      <c r="K21" s="139">
        <v>0</v>
      </c>
      <c r="L21" s="139">
        <v>118807</v>
      </c>
      <c r="M21" s="139">
        <f t="shared" si="8"/>
        <v>18717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18717</v>
      </c>
      <c r="V21" s="139">
        <f t="shared" si="10"/>
        <v>137524</v>
      </c>
      <c r="W21" s="139">
        <f t="shared" si="11"/>
        <v>0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0</v>
      </c>
      <c r="AB21" s="140" t="s">
        <v>199</v>
      </c>
      <c r="AC21" s="139">
        <f t="shared" si="16"/>
        <v>0</v>
      </c>
      <c r="AD21" s="139">
        <f t="shared" si="17"/>
        <v>137524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20"/>
        <v>24347</v>
      </c>
      <c r="AN21" s="139">
        <f t="shared" si="21"/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f t="shared" si="22"/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f t="shared" si="23"/>
        <v>24347</v>
      </c>
      <c r="AY21" s="139">
        <v>24347</v>
      </c>
      <c r="AZ21" s="139">
        <v>0</v>
      </c>
      <c r="BA21" s="139">
        <v>0</v>
      </c>
      <c r="BB21" s="139">
        <v>0</v>
      </c>
      <c r="BC21" s="139">
        <v>94460</v>
      </c>
      <c r="BD21" s="139">
        <v>0</v>
      </c>
      <c r="BE21" s="139">
        <v>0</v>
      </c>
      <c r="BF21" s="139">
        <f t="shared" si="24"/>
        <v>24347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0</v>
      </c>
      <c r="BP21" s="139">
        <f t="shared" si="28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18717</v>
      </c>
      <c r="CF21" s="139">
        <v>0</v>
      </c>
      <c r="CG21" s="139">
        <v>0</v>
      </c>
      <c r="CH21" s="139">
        <f t="shared" si="31"/>
        <v>0</v>
      </c>
      <c r="CI21" s="139">
        <f t="shared" si="32"/>
        <v>0</v>
      </c>
      <c r="CJ21" s="139">
        <f t="shared" si="33"/>
        <v>0</v>
      </c>
      <c r="CK21" s="139">
        <f t="shared" si="34"/>
        <v>0</v>
      </c>
      <c r="CL21" s="139">
        <f t="shared" si="35"/>
        <v>0</v>
      </c>
      <c r="CM21" s="139">
        <f t="shared" si="36"/>
        <v>0</v>
      </c>
      <c r="CN21" s="139">
        <f t="shared" si="37"/>
        <v>0</v>
      </c>
      <c r="CO21" s="139">
        <f t="shared" si="38"/>
        <v>0</v>
      </c>
      <c r="CP21" s="139">
        <f t="shared" si="39"/>
        <v>0</v>
      </c>
      <c r="CQ21" s="139">
        <f t="shared" si="40"/>
        <v>24347</v>
      </c>
      <c r="CR21" s="139">
        <f t="shared" si="41"/>
        <v>0</v>
      </c>
      <c r="CS21" s="139">
        <f t="shared" si="42"/>
        <v>0</v>
      </c>
      <c r="CT21" s="139">
        <f t="shared" si="43"/>
        <v>0</v>
      </c>
      <c r="CU21" s="139">
        <f t="shared" si="44"/>
        <v>0</v>
      </c>
      <c r="CV21" s="139">
        <f t="shared" si="45"/>
        <v>0</v>
      </c>
      <c r="CW21" s="139">
        <f t="shared" si="46"/>
        <v>0</v>
      </c>
      <c r="CX21" s="139">
        <f t="shared" si="47"/>
        <v>0</v>
      </c>
      <c r="CY21" s="139">
        <f t="shared" si="47"/>
        <v>0</v>
      </c>
      <c r="CZ21" s="139">
        <f t="shared" si="47"/>
        <v>0</v>
      </c>
      <c r="DA21" s="139">
        <f t="shared" si="47"/>
        <v>0</v>
      </c>
      <c r="DB21" s="139">
        <f t="shared" si="47"/>
        <v>24347</v>
      </c>
      <c r="DC21" s="139">
        <f t="shared" si="47"/>
        <v>24347</v>
      </c>
      <c r="DD21" s="139">
        <f t="shared" si="47"/>
        <v>0</v>
      </c>
      <c r="DE21" s="139">
        <f t="shared" si="47"/>
        <v>0</v>
      </c>
      <c r="DF21" s="139">
        <f t="shared" si="47"/>
        <v>0</v>
      </c>
      <c r="DG21" s="139">
        <f t="shared" si="47"/>
        <v>113177</v>
      </c>
      <c r="DH21" s="139">
        <f t="shared" si="47"/>
        <v>0</v>
      </c>
      <c r="DI21" s="139">
        <f t="shared" si="47"/>
        <v>0</v>
      </c>
      <c r="DJ21" s="139">
        <f t="shared" si="47"/>
        <v>24347</v>
      </c>
    </row>
    <row r="22" spans="1:114" s="123" customFormat="1" ht="12" customHeight="1">
      <c r="A22" s="124" t="s">
        <v>212</v>
      </c>
      <c r="B22" s="125" t="s">
        <v>242</v>
      </c>
      <c r="C22" s="124" t="s">
        <v>243</v>
      </c>
      <c r="D22" s="139">
        <f t="shared" si="6"/>
        <v>26695</v>
      </c>
      <c r="E22" s="139">
        <f t="shared" si="7"/>
        <v>1869</v>
      </c>
      <c r="F22" s="139">
        <v>0</v>
      </c>
      <c r="G22" s="139">
        <v>0</v>
      </c>
      <c r="H22" s="139">
        <v>0</v>
      </c>
      <c r="I22" s="139">
        <v>1869</v>
      </c>
      <c r="J22" s="140" t="s">
        <v>199</v>
      </c>
      <c r="K22" s="139">
        <v>0</v>
      </c>
      <c r="L22" s="139">
        <v>24826</v>
      </c>
      <c r="M22" s="139">
        <f t="shared" si="8"/>
        <v>9488</v>
      </c>
      <c r="N22" s="139">
        <f t="shared" si="9"/>
        <v>156</v>
      </c>
      <c r="O22" s="139">
        <v>0</v>
      </c>
      <c r="P22" s="139">
        <v>0</v>
      </c>
      <c r="Q22" s="139">
        <v>0</v>
      </c>
      <c r="R22" s="139">
        <v>156</v>
      </c>
      <c r="S22" s="140" t="s">
        <v>199</v>
      </c>
      <c r="T22" s="139">
        <v>0</v>
      </c>
      <c r="U22" s="139">
        <v>9332</v>
      </c>
      <c r="V22" s="139">
        <f t="shared" si="10"/>
        <v>36183</v>
      </c>
      <c r="W22" s="139">
        <f t="shared" si="11"/>
        <v>2025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2025</v>
      </c>
      <c r="AB22" s="140" t="s">
        <v>199</v>
      </c>
      <c r="AC22" s="139">
        <f t="shared" si="16"/>
        <v>0</v>
      </c>
      <c r="AD22" s="139">
        <f t="shared" si="17"/>
        <v>34158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0"/>
        <v>24213</v>
      </c>
      <c r="AN22" s="139">
        <f t="shared" si="21"/>
        <v>2525</v>
      </c>
      <c r="AO22" s="139">
        <v>0</v>
      </c>
      <c r="AP22" s="139">
        <v>0</v>
      </c>
      <c r="AQ22" s="139">
        <v>2525</v>
      </c>
      <c r="AR22" s="139">
        <v>0</v>
      </c>
      <c r="AS22" s="139">
        <f t="shared" si="22"/>
        <v>0</v>
      </c>
      <c r="AT22" s="139"/>
      <c r="AU22" s="139">
        <v>0</v>
      </c>
      <c r="AV22" s="139">
        <v>0</v>
      </c>
      <c r="AW22" s="139">
        <v>0</v>
      </c>
      <c r="AX22" s="139">
        <f t="shared" si="23"/>
        <v>21688</v>
      </c>
      <c r="AY22" s="139">
        <v>4784</v>
      </c>
      <c r="AZ22" s="139">
        <v>16312</v>
      </c>
      <c r="BA22" s="139">
        <v>592</v>
      </c>
      <c r="BB22" s="139">
        <v>0</v>
      </c>
      <c r="BC22" s="139">
        <v>0</v>
      </c>
      <c r="BD22" s="139">
        <v>0</v>
      </c>
      <c r="BE22" s="139">
        <v>2482</v>
      </c>
      <c r="BF22" s="139">
        <f t="shared" si="24"/>
        <v>26695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0</v>
      </c>
      <c r="BP22" s="139">
        <f t="shared" si="28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29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0"/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0</v>
      </c>
      <c r="CF22" s="139">
        <v>0</v>
      </c>
      <c r="CG22" s="139">
        <v>9488</v>
      </c>
      <c r="CH22" s="139">
        <f t="shared" si="31"/>
        <v>9488</v>
      </c>
      <c r="CI22" s="139">
        <f t="shared" si="32"/>
        <v>0</v>
      </c>
      <c r="CJ22" s="139">
        <f t="shared" si="33"/>
        <v>0</v>
      </c>
      <c r="CK22" s="139">
        <f t="shared" si="34"/>
        <v>0</v>
      </c>
      <c r="CL22" s="139">
        <f t="shared" si="35"/>
        <v>0</v>
      </c>
      <c r="CM22" s="139">
        <f t="shared" si="36"/>
        <v>0</v>
      </c>
      <c r="CN22" s="139">
        <f t="shared" si="37"/>
        <v>0</v>
      </c>
      <c r="CO22" s="139">
        <f t="shared" si="38"/>
        <v>0</v>
      </c>
      <c r="CP22" s="139">
        <f t="shared" si="39"/>
        <v>0</v>
      </c>
      <c r="CQ22" s="139">
        <f t="shared" si="40"/>
        <v>24213</v>
      </c>
      <c r="CR22" s="139">
        <f t="shared" si="41"/>
        <v>2525</v>
      </c>
      <c r="CS22" s="139">
        <f t="shared" si="42"/>
        <v>0</v>
      </c>
      <c r="CT22" s="139">
        <f t="shared" si="43"/>
        <v>0</v>
      </c>
      <c r="CU22" s="139">
        <f t="shared" si="44"/>
        <v>2525</v>
      </c>
      <c r="CV22" s="139">
        <f t="shared" si="45"/>
        <v>0</v>
      </c>
      <c r="CW22" s="139">
        <f t="shared" si="46"/>
        <v>0</v>
      </c>
      <c r="CX22" s="139">
        <f t="shared" si="47"/>
        <v>0</v>
      </c>
      <c r="CY22" s="139">
        <f t="shared" si="47"/>
        <v>0</v>
      </c>
      <c r="CZ22" s="139">
        <f t="shared" si="47"/>
        <v>0</v>
      </c>
      <c r="DA22" s="139">
        <f t="shared" si="47"/>
        <v>0</v>
      </c>
      <c r="DB22" s="139">
        <f t="shared" si="47"/>
        <v>21688</v>
      </c>
      <c r="DC22" s="139">
        <f t="shared" si="47"/>
        <v>4784</v>
      </c>
      <c r="DD22" s="139">
        <f t="shared" si="47"/>
        <v>16312</v>
      </c>
      <c r="DE22" s="139">
        <f t="shared" si="47"/>
        <v>592</v>
      </c>
      <c r="DF22" s="139">
        <f t="shared" si="47"/>
        <v>0</v>
      </c>
      <c r="DG22" s="139">
        <f t="shared" si="47"/>
        <v>0</v>
      </c>
      <c r="DH22" s="139">
        <f t="shared" si="47"/>
        <v>0</v>
      </c>
      <c r="DI22" s="139">
        <f t="shared" si="47"/>
        <v>11970</v>
      </c>
      <c r="DJ22" s="139">
        <f t="shared" si="47"/>
        <v>36183</v>
      </c>
    </row>
    <row r="23" spans="1:114" s="123" customFormat="1" ht="12" customHeight="1">
      <c r="A23" s="124" t="s">
        <v>212</v>
      </c>
      <c r="B23" s="125" t="s">
        <v>244</v>
      </c>
      <c r="C23" s="124" t="s">
        <v>245</v>
      </c>
      <c r="D23" s="139">
        <f t="shared" si="6"/>
        <v>58031</v>
      </c>
      <c r="E23" s="139">
        <f t="shared" si="7"/>
        <v>4204</v>
      </c>
      <c r="F23" s="139">
        <v>0</v>
      </c>
      <c r="G23" s="139">
        <v>0</v>
      </c>
      <c r="H23" s="139">
        <v>0</v>
      </c>
      <c r="I23" s="139">
        <v>3045</v>
      </c>
      <c r="J23" s="140" t="s">
        <v>199</v>
      </c>
      <c r="K23" s="139">
        <v>1159</v>
      </c>
      <c r="L23" s="139">
        <v>53827</v>
      </c>
      <c r="M23" s="139">
        <f t="shared" si="8"/>
        <v>16761</v>
      </c>
      <c r="N23" s="139">
        <f t="shared" si="9"/>
        <v>20</v>
      </c>
      <c r="O23" s="139">
        <v>0</v>
      </c>
      <c r="P23" s="139">
        <v>0</v>
      </c>
      <c r="Q23" s="139">
        <v>0</v>
      </c>
      <c r="R23" s="139">
        <v>20</v>
      </c>
      <c r="S23" s="140" t="s">
        <v>199</v>
      </c>
      <c r="T23" s="139">
        <v>0</v>
      </c>
      <c r="U23" s="139">
        <v>16741</v>
      </c>
      <c r="V23" s="139">
        <f t="shared" si="10"/>
        <v>74792</v>
      </c>
      <c r="W23" s="139">
        <f t="shared" si="11"/>
        <v>4224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3065</v>
      </c>
      <c r="AB23" s="140" t="s">
        <v>199</v>
      </c>
      <c r="AC23" s="139">
        <f t="shared" si="16"/>
        <v>1159</v>
      </c>
      <c r="AD23" s="139">
        <f t="shared" si="17"/>
        <v>70568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f t="shared" si="20"/>
        <v>58031</v>
      </c>
      <c r="AN23" s="139">
        <f t="shared" si="21"/>
        <v>15627</v>
      </c>
      <c r="AO23" s="139">
        <v>6482</v>
      </c>
      <c r="AP23" s="139">
        <v>9145</v>
      </c>
      <c r="AQ23" s="139">
        <v>0</v>
      </c>
      <c r="AR23" s="139">
        <v>0</v>
      </c>
      <c r="AS23" s="139">
        <f t="shared" si="22"/>
        <v>32996</v>
      </c>
      <c r="AT23" s="139">
        <v>2309</v>
      </c>
      <c r="AU23" s="139">
        <v>30687</v>
      </c>
      <c r="AV23" s="139">
        <v>0</v>
      </c>
      <c r="AW23" s="139">
        <v>0</v>
      </c>
      <c r="AX23" s="139">
        <f t="shared" si="23"/>
        <v>9408</v>
      </c>
      <c r="AY23" s="139">
        <v>0</v>
      </c>
      <c r="AZ23" s="139">
        <v>3605</v>
      </c>
      <c r="BA23" s="139">
        <v>5803</v>
      </c>
      <c r="BB23" s="139">
        <v>0</v>
      </c>
      <c r="BC23" s="139">
        <v>0</v>
      </c>
      <c r="BD23" s="139">
        <v>0</v>
      </c>
      <c r="BE23" s="139">
        <v>0</v>
      </c>
      <c r="BF23" s="139">
        <f t="shared" si="24"/>
        <v>58031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16761</v>
      </c>
      <c r="BP23" s="139">
        <f t="shared" si="28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29"/>
        <v>16761</v>
      </c>
      <c r="BV23" s="139">
        <v>0</v>
      </c>
      <c r="BW23" s="139">
        <v>16761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0</v>
      </c>
      <c r="CF23" s="139">
        <v>0</v>
      </c>
      <c r="CG23" s="139">
        <v>0</v>
      </c>
      <c r="CH23" s="139">
        <f t="shared" si="31"/>
        <v>16761</v>
      </c>
      <c r="CI23" s="139">
        <f t="shared" si="32"/>
        <v>0</v>
      </c>
      <c r="CJ23" s="139">
        <f t="shared" si="33"/>
        <v>0</v>
      </c>
      <c r="CK23" s="139">
        <f t="shared" si="34"/>
        <v>0</v>
      </c>
      <c r="CL23" s="139">
        <f t="shared" si="35"/>
        <v>0</v>
      </c>
      <c r="CM23" s="139">
        <f t="shared" si="36"/>
        <v>0</v>
      </c>
      <c r="CN23" s="139">
        <f t="shared" si="37"/>
        <v>0</v>
      </c>
      <c r="CO23" s="139">
        <f t="shared" si="38"/>
        <v>0</v>
      </c>
      <c r="CP23" s="139">
        <f t="shared" si="39"/>
        <v>0</v>
      </c>
      <c r="CQ23" s="139">
        <f t="shared" si="40"/>
        <v>74792</v>
      </c>
      <c r="CR23" s="139">
        <f t="shared" si="41"/>
        <v>15627</v>
      </c>
      <c r="CS23" s="139">
        <f t="shared" si="42"/>
        <v>6482</v>
      </c>
      <c r="CT23" s="139">
        <f t="shared" si="43"/>
        <v>9145</v>
      </c>
      <c r="CU23" s="139">
        <f t="shared" si="44"/>
        <v>0</v>
      </c>
      <c r="CV23" s="139">
        <f t="shared" si="45"/>
        <v>0</v>
      </c>
      <c r="CW23" s="139">
        <f t="shared" si="46"/>
        <v>49757</v>
      </c>
      <c r="CX23" s="139">
        <f t="shared" si="47"/>
        <v>2309</v>
      </c>
      <c r="CY23" s="139">
        <f t="shared" si="47"/>
        <v>47448</v>
      </c>
      <c r="CZ23" s="139">
        <f t="shared" si="47"/>
        <v>0</v>
      </c>
      <c r="DA23" s="139">
        <f t="shared" si="47"/>
        <v>0</v>
      </c>
      <c r="DB23" s="139">
        <f t="shared" si="47"/>
        <v>9408</v>
      </c>
      <c r="DC23" s="139">
        <f t="shared" si="47"/>
        <v>0</v>
      </c>
      <c r="DD23" s="139">
        <f t="shared" si="47"/>
        <v>3605</v>
      </c>
      <c r="DE23" s="139">
        <f t="shared" si="47"/>
        <v>5803</v>
      </c>
      <c r="DF23" s="139">
        <f t="shared" si="47"/>
        <v>0</v>
      </c>
      <c r="DG23" s="139">
        <f t="shared" si="47"/>
        <v>0</v>
      </c>
      <c r="DH23" s="139">
        <f t="shared" si="47"/>
        <v>0</v>
      </c>
      <c r="DI23" s="139">
        <f t="shared" si="47"/>
        <v>0</v>
      </c>
      <c r="DJ23" s="139">
        <f t="shared" si="47"/>
        <v>74792</v>
      </c>
    </row>
    <row r="24" spans="1:114" s="123" customFormat="1" ht="12" customHeight="1">
      <c r="A24" s="124" t="s">
        <v>212</v>
      </c>
      <c r="B24" s="125" t="s">
        <v>246</v>
      </c>
      <c r="C24" s="124" t="s">
        <v>247</v>
      </c>
      <c r="D24" s="139">
        <f t="shared" si="6"/>
        <v>102293</v>
      </c>
      <c r="E24" s="139">
        <f t="shared" si="7"/>
        <v>0</v>
      </c>
      <c r="F24" s="139">
        <v>0</v>
      </c>
      <c r="G24" s="139">
        <v>0</v>
      </c>
      <c r="H24" s="139">
        <v>0</v>
      </c>
      <c r="I24" s="139">
        <v>0</v>
      </c>
      <c r="J24" s="140" t="s">
        <v>199</v>
      </c>
      <c r="K24" s="139">
        <v>0</v>
      </c>
      <c r="L24" s="139">
        <v>102293</v>
      </c>
      <c r="M24" s="139">
        <f t="shared" si="8"/>
        <v>68480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40" t="s">
        <v>199</v>
      </c>
      <c r="T24" s="139">
        <v>0</v>
      </c>
      <c r="U24" s="139">
        <v>68480</v>
      </c>
      <c r="V24" s="139">
        <f t="shared" si="10"/>
        <v>170773</v>
      </c>
      <c r="W24" s="139">
        <f t="shared" si="11"/>
        <v>0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0</v>
      </c>
      <c r="AB24" s="140" t="s">
        <v>199</v>
      </c>
      <c r="AC24" s="139">
        <f t="shared" si="16"/>
        <v>0</v>
      </c>
      <c r="AD24" s="139">
        <f t="shared" si="17"/>
        <v>170773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24113</v>
      </c>
      <c r="AM24" s="139">
        <f t="shared" si="20"/>
        <v>0</v>
      </c>
      <c r="AN24" s="139">
        <f t="shared" si="21"/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f t="shared" si="22"/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f t="shared" si="23"/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78180</v>
      </c>
      <c r="BD24" s="139">
        <v>0</v>
      </c>
      <c r="BE24" s="139">
        <v>0</v>
      </c>
      <c r="BF24" s="139">
        <f t="shared" si="24"/>
        <v>0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4300</v>
      </c>
      <c r="BO24" s="139">
        <f t="shared" si="27"/>
        <v>0</v>
      </c>
      <c r="BP24" s="139">
        <f t="shared" si="28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64180</v>
      </c>
      <c r="CF24" s="139">
        <v>0</v>
      </c>
      <c r="CG24" s="139">
        <v>0</v>
      </c>
      <c r="CH24" s="139">
        <f t="shared" si="31"/>
        <v>0</v>
      </c>
      <c r="CI24" s="139">
        <f t="shared" si="32"/>
        <v>0</v>
      </c>
      <c r="CJ24" s="139">
        <f aca="true" t="shared" si="48" ref="CJ24:CW24">SUM(AF24,+BH24)</f>
        <v>0</v>
      </c>
      <c r="CK24" s="139">
        <f t="shared" si="48"/>
        <v>0</v>
      </c>
      <c r="CL24" s="139">
        <f t="shared" si="48"/>
        <v>0</v>
      </c>
      <c r="CM24" s="139">
        <f t="shared" si="48"/>
        <v>0</v>
      </c>
      <c r="CN24" s="139">
        <f t="shared" si="48"/>
        <v>0</v>
      </c>
      <c r="CO24" s="139">
        <f t="shared" si="48"/>
        <v>0</v>
      </c>
      <c r="CP24" s="139">
        <f t="shared" si="48"/>
        <v>28413</v>
      </c>
      <c r="CQ24" s="139">
        <f t="shared" si="48"/>
        <v>0</v>
      </c>
      <c r="CR24" s="139">
        <f t="shared" si="48"/>
        <v>0</v>
      </c>
      <c r="CS24" s="139">
        <f t="shared" si="48"/>
        <v>0</v>
      </c>
      <c r="CT24" s="139">
        <f t="shared" si="48"/>
        <v>0</v>
      </c>
      <c r="CU24" s="139">
        <f t="shared" si="48"/>
        <v>0</v>
      </c>
      <c r="CV24" s="139">
        <f t="shared" si="48"/>
        <v>0</v>
      </c>
      <c r="CW24" s="139">
        <f t="shared" si="48"/>
        <v>0</v>
      </c>
      <c r="CX24" s="139">
        <f aca="true" t="shared" si="49" ref="CX24:DJ42">SUM(AT24,+BV24)</f>
        <v>0</v>
      </c>
      <c r="CY24" s="139">
        <f t="shared" si="49"/>
        <v>0</v>
      </c>
      <c r="CZ24" s="139">
        <f t="shared" si="49"/>
        <v>0</v>
      </c>
      <c r="DA24" s="139">
        <f t="shared" si="49"/>
        <v>0</v>
      </c>
      <c r="DB24" s="139">
        <f t="shared" si="49"/>
        <v>0</v>
      </c>
      <c r="DC24" s="139">
        <f t="shared" si="49"/>
        <v>0</v>
      </c>
      <c r="DD24" s="139">
        <f t="shared" si="49"/>
        <v>0</v>
      </c>
      <c r="DE24" s="139">
        <f t="shared" si="49"/>
        <v>0</v>
      </c>
      <c r="DF24" s="139">
        <f t="shared" si="49"/>
        <v>0</v>
      </c>
      <c r="DG24" s="139">
        <f t="shared" si="49"/>
        <v>142360</v>
      </c>
      <c r="DH24" s="139">
        <f t="shared" si="49"/>
        <v>0</v>
      </c>
      <c r="DI24" s="139">
        <f t="shared" si="49"/>
        <v>0</v>
      </c>
      <c r="DJ24" s="139">
        <f t="shared" si="49"/>
        <v>0</v>
      </c>
    </row>
    <row r="25" spans="1:114" s="123" customFormat="1" ht="12" customHeight="1">
      <c r="A25" s="124" t="s">
        <v>212</v>
      </c>
      <c r="B25" s="125" t="s">
        <v>248</v>
      </c>
      <c r="C25" s="124" t="s">
        <v>213</v>
      </c>
      <c r="D25" s="139">
        <f t="shared" si="6"/>
        <v>28987</v>
      </c>
      <c r="E25" s="139">
        <f t="shared" si="7"/>
        <v>0</v>
      </c>
      <c r="F25" s="139">
        <v>0</v>
      </c>
      <c r="G25" s="139">
        <v>0</v>
      </c>
      <c r="H25" s="139">
        <v>0</v>
      </c>
      <c r="I25" s="139">
        <v>0</v>
      </c>
      <c r="J25" s="140" t="s">
        <v>199</v>
      </c>
      <c r="K25" s="139">
        <v>0</v>
      </c>
      <c r="L25" s="139">
        <v>28987</v>
      </c>
      <c r="M25" s="139">
        <f t="shared" si="8"/>
        <v>19404</v>
      </c>
      <c r="N25" s="139">
        <f t="shared" si="9"/>
        <v>0</v>
      </c>
      <c r="O25" s="139">
        <v>0</v>
      </c>
      <c r="P25" s="139">
        <v>0</v>
      </c>
      <c r="Q25" s="139">
        <v>0</v>
      </c>
      <c r="R25" s="139">
        <v>0</v>
      </c>
      <c r="S25" s="140" t="s">
        <v>199</v>
      </c>
      <c r="T25" s="139">
        <v>0</v>
      </c>
      <c r="U25" s="139">
        <v>19404</v>
      </c>
      <c r="V25" s="139">
        <f t="shared" si="10"/>
        <v>48391</v>
      </c>
      <c r="W25" s="139">
        <f t="shared" si="11"/>
        <v>0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0</v>
      </c>
      <c r="AB25" s="140" t="s">
        <v>199</v>
      </c>
      <c r="AC25" s="139">
        <f t="shared" si="16"/>
        <v>0</v>
      </c>
      <c r="AD25" s="139">
        <f t="shared" si="17"/>
        <v>48391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6833</v>
      </c>
      <c r="AM25" s="139">
        <f t="shared" si="20"/>
        <v>0</v>
      </c>
      <c r="AN25" s="139">
        <f t="shared" si="21"/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f t="shared" si="22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3"/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22154</v>
      </c>
      <c r="BD25" s="139">
        <v>0</v>
      </c>
      <c r="BE25" s="139">
        <v>0</v>
      </c>
      <c r="BF25" s="139">
        <f t="shared" si="24"/>
        <v>0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1218</v>
      </c>
      <c r="BO25" s="139">
        <f t="shared" si="27"/>
        <v>0</v>
      </c>
      <c r="BP25" s="139">
        <f t="shared" si="28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18186</v>
      </c>
      <c r="CF25" s="139">
        <v>0</v>
      </c>
      <c r="CG25" s="139">
        <v>0</v>
      </c>
      <c r="CH25" s="139">
        <f t="shared" si="31"/>
        <v>0</v>
      </c>
      <c r="CI25" s="139">
        <f aca="true" t="shared" si="50" ref="CI25:CW41">SUM(AE25,+BG25)</f>
        <v>0</v>
      </c>
      <c r="CJ25" s="139">
        <f t="shared" si="50"/>
        <v>0</v>
      </c>
      <c r="CK25" s="139">
        <f t="shared" si="50"/>
        <v>0</v>
      </c>
      <c r="CL25" s="139">
        <f t="shared" si="50"/>
        <v>0</v>
      </c>
      <c r="CM25" s="139">
        <f t="shared" si="50"/>
        <v>0</v>
      </c>
      <c r="CN25" s="139">
        <f t="shared" si="50"/>
        <v>0</v>
      </c>
      <c r="CO25" s="139">
        <f t="shared" si="50"/>
        <v>0</v>
      </c>
      <c r="CP25" s="139">
        <f t="shared" si="50"/>
        <v>8051</v>
      </c>
      <c r="CQ25" s="139">
        <f t="shared" si="50"/>
        <v>0</v>
      </c>
      <c r="CR25" s="139">
        <f t="shared" si="50"/>
        <v>0</v>
      </c>
      <c r="CS25" s="139">
        <f t="shared" si="50"/>
        <v>0</v>
      </c>
      <c r="CT25" s="139">
        <f t="shared" si="50"/>
        <v>0</v>
      </c>
      <c r="CU25" s="139">
        <f t="shared" si="50"/>
        <v>0</v>
      </c>
      <c r="CV25" s="139">
        <f t="shared" si="50"/>
        <v>0</v>
      </c>
      <c r="CW25" s="139">
        <f t="shared" si="50"/>
        <v>0</v>
      </c>
      <c r="CX25" s="139">
        <f t="shared" si="49"/>
        <v>0</v>
      </c>
      <c r="CY25" s="139">
        <f t="shared" si="49"/>
        <v>0</v>
      </c>
      <c r="CZ25" s="139">
        <f t="shared" si="49"/>
        <v>0</v>
      </c>
      <c r="DA25" s="139">
        <f t="shared" si="49"/>
        <v>0</v>
      </c>
      <c r="DB25" s="139">
        <f t="shared" si="49"/>
        <v>0</v>
      </c>
      <c r="DC25" s="139">
        <f t="shared" si="49"/>
        <v>0</v>
      </c>
      <c r="DD25" s="139">
        <f t="shared" si="49"/>
        <v>0</v>
      </c>
      <c r="DE25" s="139">
        <f t="shared" si="49"/>
        <v>0</v>
      </c>
      <c r="DF25" s="139">
        <f t="shared" si="49"/>
        <v>0</v>
      </c>
      <c r="DG25" s="139">
        <f t="shared" si="49"/>
        <v>40340</v>
      </c>
      <c r="DH25" s="139">
        <f t="shared" si="49"/>
        <v>0</v>
      </c>
      <c r="DI25" s="139">
        <f t="shared" si="49"/>
        <v>0</v>
      </c>
      <c r="DJ25" s="139">
        <f t="shared" si="49"/>
        <v>0</v>
      </c>
    </row>
    <row r="26" spans="1:114" s="123" customFormat="1" ht="12" customHeight="1">
      <c r="A26" s="124" t="s">
        <v>212</v>
      </c>
      <c r="B26" s="125" t="s">
        <v>249</v>
      </c>
      <c r="C26" s="124" t="s">
        <v>250</v>
      </c>
      <c r="D26" s="139">
        <f t="shared" si="6"/>
        <v>126161</v>
      </c>
      <c r="E26" s="139">
        <f t="shared" si="7"/>
        <v>34082</v>
      </c>
      <c r="F26" s="139">
        <v>0</v>
      </c>
      <c r="G26" s="139">
        <v>0</v>
      </c>
      <c r="H26" s="139">
        <v>0</v>
      </c>
      <c r="I26" s="139">
        <v>34082</v>
      </c>
      <c r="J26" s="140" t="s">
        <v>199</v>
      </c>
      <c r="K26" s="139">
        <v>0</v>
      </c>
      <c r="L26" s="139">
        <v>92079</v>
      </c>
      <c r="M26" s="139">
        <f t="shared" si="8"/>
        <v>15961</v>
      </c>
      <c r="N26" s="139">
        <f t="shared" si="9"/>
        <v>0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0</v>
      </c>
      <c r="U26" s="139">
        <v>15961</v>
      </c>
      <c r="V26" s="139">
        <f t="shared" si="10"/>
        <v>142122</v>
      </c>
      <c r="W26" s="139">
        <f t="shared" si="11"/>
        <v>34082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34082</v>
      </c>
      <c r="AB26" s="140" t="s">
        <v>199</v>
      </c>
      <c r="AC26" s="139">
        <f t="shared" si="16"/>
        <v>0</v>
      </c>
      <c r="AD26" s="139">
        <f t="shared" si="17"/>
        <v>108040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f t="shared" si="20"/>
        <v>126161</v>
      </c>
      <c r="AN26" s="139">
        <f t="shared" si="21"/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f t="shared" si="22"/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f t="shared" si="23"/>
        <v>126161</v>
      </c>
      <c r="AY26" s="139">
        <v>21663</v>
      </c>
      <c r="AZ26" s="139">
        <v>91297</v>
      </c>
      <c r="BA26" s="139">
        <v>12254</v>
      </c>
      <c r="BB26" s="139">
        <v>947</v>
      </c>
      <c r="BC26" s="139">
        <v>0</v>
      </c>
      <c r="BD26" s="139">
        <v>0</v>
      </c>
      <c r="BE26" s="139">
        <v>0</v>
      </c>
      <c r="BF26" s="139">
        <f t="shared" si="24"/>
        <v>126161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0</v>
      </c>
      <c r="BP26" s="139">
        <f t="shared" si="28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9"/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f t="shared" si="30"/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15961</v>
      </c>
      <c r="CF26" s="139">
        <v>0</v>
      </c>
      <c r="CG26" s="139">
        <v>0</v>
      </c>
      <c r="CH26" s="139">
        <f t="shared" si="31"/>
        <v>0</v>
      </c>
      <c r="CI26" s="139">
        <f t="shared" si="50"/>
        <v>0</v>
      </c>
      <c r="CJ26" s="139">
        <f t="shared" si="50"/>
        <v>0</v>
      </c>
      <c r="CK26" s="139">
        <f t="shared" si="50"/>
        <v>0</v>
      </c>
      <c r="CL26" s="139">
        <f t="shared" si="50"/>
        <v>0</v>
      </c>
      <c r="CM26" s="139">
        <f t="shared" si="50"/>
        <v>0</v>
      </c>
      <c r="CN26" s="139">
        <f t="shared" si="50"/>
        <v>0</v>
      </c>
      <c r="CO26" s="139">
        <f t="shared" si="50"/>
        <v>0</v>
      </c>
      <c r="CP26" s="139">
        <f t="shared" si="50"/>
        <v>0</v>
      </c>
      <c r="CQ26" s="139">
        <f t="shared" si="50"/>
        <v>126161</v>
      </c>
      <c r="CR26" s="139">
        <f t="shared" si="50"/>
        <v>0</v>
      </c>
      <c r="CS26" s="139">
        <f t="shared" si="50"/>
        <v>0</v>
      </c>
      <c r="CT26" s="139">
        <f t="shared" si="50"/>
        <v>0</v>
      </c>
      <c r="CU26" s="139">
        <f t="shared" si="50"/>
        <v>0</v>
      </c>
      <c r="CV26" s="139">
        <f t="shared" si="50"/>
        <v>0</v>
      </c>
      <c r="CW26" s="139">
        <f t="shared" si="50"/>
        <v>0</v>
      </c>
      <c r="CX26" s="139">
        <f t="shared" si="49"/>
        <v>0</v>
      </c>
      <c r="CY26" s="139">
        <f t="shared" si="49"/>
        <v>0</v>
      </c>
      <c r="CZ26" s="139">
        <f t="shared" si="49"/>
        <v>0</v>
      </c>
      <c r="DA26" s="139">
        <f t="shared" si="49"/>
        <v>0</v>
      </c>
      <c r="DB26" s="139">
        <f t="shared" si="49"/>
        <v>126161</v>
      </c>
      <c r="DC26" s="139">
        <f t="shared" si="49"/>
        <v>21663</v>
      </c>
      <c r="DD26" s="139">
        <f t="shared" si="49"/>
        <v>91297</v>
      </c>
      <c r="DE26" s="139">
        <f t="shared" si="49"/>
        <v>12254</v>
      </c>
      <c r="DF26" s="139">
        <f t="shared" si="49"/>
        <v>947</v>
      </c>
      <c r="DG26" s="139">
        <f t="shared" si="49"/>
        <v>15961</v>
      </c>
      <c r="DH26" s="139">
        <f t="shared" si="49"/>
        <v>0</v>
      </c>
      <c r="DI26" s="139">
        <f t="shared" si="49"/>
        <v>0</v>
      </c>
      <c r="DJ26" s="139">
        <f t="shared" si="49"/>
        <v>126161</v>
      </c>
    </row>
    <row r="27" spans="1:114" s="123" customFormat="1" ht="12" customHeight="1">
      <c r="A27" s="124" t="s">
        <v>212</v>
      </c>
      <c r="B27" s="125" t="s">
        <v>251</v>
      </c>
      <c r="C27" s="124" t="s">
        <v>252</v>
      </c>
      <c r="D27" s="139">
        <f t="shared" si="6"/>
        <v>148490</v>
      </c>
      <c r="E27" s="139">
        <f t="shared" si="7"/>
        <v>0</v>
      </c>
      <c r="F27" s="139">
        <v>0</v>
      </c>
      <c r="G27" s="139">
        <v>0</v>
      </c>
      <c r="H27" s="139">
        <v>0</v>
      </c>
      <c r="I27" s="139">
        <v>0</v>
      </c>
      <c r="J27" s="140" t="s">
        <v>199</v>
      </c>
      <c r="K27" s="139">
        <v>0</v>
      </c>
      <c r="L27" s="139">
        <v>148490</v>
      </c>
      <c r="M27" s="139">
        <f t="shared" si="8"/>
        <v>37675</v>
      </c>
      <c r="N27" s="139">
        <f t="shared" si="9"/>
        <v>0</v>
      </c>
      <c r="O27" s="139">
        <v>0</v>
      </c>
      <c r="P27" s="139">
        <v>0</v>
      </c>
      <c r="Q27" s="139">
        <v>0</v>
      </c>
      <c r="R27" s="139">
        <v>0</v>
      </c>
      <c r="S27" s="140" t="s">
        <v>199</v>
      </c>
      <c r="T27" s="139">
        <v>0</v>
      </c>
      <c r="U27" s="139">
        <v>37675</v>
      </c>
      <c r="V27" s="139">
        <f t="shared" si="10"/>
        <v>186165</v>
      </c>
      <c r="W27" s="139">
        <f t="shared" si="11"/>
        <v>0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0</v>
      </c>
      <c r="AB27" s="140" t="s">
        <v>199</v>
      </c>
      <c r="AC27" s="139">
        <f t="shared" si="16"/>
        <v>0</v>
      </c>
      <c r="AD27" s="139">
        <f t="shared" si="17"/>
        <v>186165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9669</v>
      </c>
      <c r="AM27" s="139">
        <f t="shared" si="20"/>
        <v>0</v>
      </c>
      <c r="AN27" s="139">
        <f t="shared" si="21"/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f t="shared" si="22"/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f t="shared" si="23"/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138821</v>
      </c>
      <c r="BD27" s="139">
        <v>0</v>
      </c>
      <c r="BE27" s="139">
        <v>0</v>
      </c>
      <c r="BF27" s="139">
        <f t="shared" si="24"/>
        <v>0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0</v>
      </c>
      <c r="BP27" s="139">
        <f t="shared" si="28"/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f t="shared" si="29"/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f t="shared" si="30"/>
        <v>0</v>
      </c>
      <c r="CA27" s="139">
        <v>0</v>
      </c>
      <c r="CB27" s="139">
        <v>0</v>
      </c>
      <c r="CC27" s="139">
        <v>0</v>
      </c>
      <c r="CD27" s="139">
        <v>0</v>
      </c>
      <c r="CE27" s="139">
        <v>37675</v>
      </c>
      <c r="CF27" s="139">
        <v>0</v>
      </c>
      <c r="CG27" s="139">
        <v>0</v>
      </c>
      <c r="CH27" s="139">
        <f t="shared" si="31"/>
        <v>0</v>
      </c>
      <c r="CI27" s="139">
        <f t="shared" si="50"/>
        <v>0</v>
      </c>
      <c r="CJ27" s="139">
        <f t="shared" si="50"/>
        <v>0</v>
      </c>
      <c r="CK27" s="139">
        <f t="shared" si="50"/>
        <v>0</v>
      </c>
      <c r="CL27" s="139">
        <f t="shared" si="50"/>
        <v>0</v>
      </c>
      <c r="CM27" s="139">
        <f t="shared" si="50"/>
        <v>0</v>
      </c>
      <c r="CN27" s="139">
        <f t="shared" si="50"/>
        <v>0</v>
      </c>
      <c r="CO27" s="139">
        <f t="shared" si="50"/>
        <v>0</v>
      </c>
      <c r="CP27" s="139">
        <f t="shared" si="50"/>
        <v>9669</v>
      </c>
      <c r="CQ27" s="139">
        <f t="shared" si="50"/>
        <v>0</v>
      </c>
      <c r="CR27" s="139">
        <f t="shared" si="50"/>
        <v>0</v>
      </c>
      <c r="CS27" s="139">
        <f t="shared" si="50"/>
        <v>0</v>
      </c>
      <c r="CT27" s="139">
        <f t="shared" si="50"/>
        <v>0</v>
      </c>
      <c r="CU27" s="139">
        <f t="shared" si="50"/>
        <v>0</v>
      </c>
      <c r="CV27" s="139">
        <f t="shared" si="50"/>
        <v>0</v>
      </c>
      <c r="CW27" s="139">
        <f t="shared" si="50"/>
        <v>0</v>
      </c>
      <c r="CX27" s="139">
        <f t="shared" si="49"/>
        <v>0</v>
      </c>
      <c r="CY27" s="139">
        <f t="shared" si="49"/>
        <v>0</v>
      </c>
      <c r="CZ27" s="139">
        <f t="shared" si="49"/>
        <v>0</v>
      </c>
      <c r="DA27" s="139">
        <f t="shared" si="49"/>
        <v>0</v>
      </c>
      <c r="DB27" s="139">
        <f t="shared" si="49"/>
        <v>0</v>
      </c>
      <c r="DC27" s="139">
        <f t="shared" si="49"/>
        <v>0</v>
      </c>
      <c r="DD27" s="139">
        <f t="shared" si="49"/>
        <v>0</v>
      </c>
      <c r="DE27" s="139">
        <f t="shared" si="49"/>
        <v>0</v>
      </c>
      <c r="DF27" s="139">
        <f t="shared" si="49"/>
        <v>0</v>
      </c>
      <c r="DG27" s="139">
        <f t="shared" si="49"/>
        <v>176496</v>
      </c>
      <c r="DH27" s="139">
        <f t="shared" si="49"/>
        <v>0</v>
      </c>
      <c r="DI27" s="139">
        <f t="shared" si="49"/>
        <v>0</v>
      </c>
      <c r="DJ27" s="139">
        <f t="shared" si="49"/>
        <v>0</v>
      </c>
    </row>
    <row r="28" spans="1:114" s="123" customFormat="1" ht="12" customHeight="1">
      <c r="A28" s="124" t="s">
        <v>212</v>
      </c>
      <c r="B28" s="125" t="s">
        <v>253</v>
      </c>
      <c r="C28" s="124" t="s">
        <v>254</v>
      </c>
      <c r="D28" s="139">
        <f t="shared" si="6"/>
        <v>123603</v>
      </c>
      <c r="E28" s="139">
        <f t="shared" si="7"/>
        <v>0</v>
      </c>
      <c r="F28" s="139">
        <v>0</v>
      </c>
      <c r="G28" s="139">
        <v>0</v>
      </c>
      <c r="H28" s="139">
        <v>0</v>
      </c>
      <c r="I28" s="139">
        <v>0</v>
      </c>
      <c r="J28" s="140" t="s">
        <v>199</v>
      </c>
      <c r="K28" s="139">
        <v>0</v>
      </c>
      <c r="L28" s="139">
        <v>123603</v>
      </c>
      <c r="M28" s="139">
        <f t="shared" si="8"/>
        <v>31280</v>
      </c>
      <c r="N28" s="139">
        <f t="shared" si="9"/>
        <v>0</v>
      </c>
      <c r="O28" s="139">
        <v>0</v>
      </c>
      <c r="P28" s="139">
        <v>0</v>
      </c>
      <c r="Q28" s="139">
        <v>0</v>
      </c>
      <c r="R28" s="139">
        <v>0</v>
      </c>
      <c r="S28" s="140" t="s">
        <v>199</v>
      </c>
      <c r="T28" s="139">
        <v>0</v>
      </c>
      <c r="U28" s="139">
        <v>31280</v>
      </c>
      <c r="V28" s="139">
        <f t="shared" si="10"/>
        <v>154883</v>
      </c>
      <c r="W28" s="139">
        <f t="shared" si="11"/>
        <v>0</v>
      </c>
      <c r="X28" s="139">
        <f t="shared" si="12"/>
        <v>0</v>
      </c>
      <c r="Y28" s="139">
        <f t="shared" si="13"/>
        <v>0</v>
      </c>
      <c r="Z28" s="139">
        <f t="shared" si="14"/>
        <v>0</v>
      </c>
      <c r="AA28" s="139">
        <f t="shared" si="15"/>
        <v>0</v>
      </c>
      <c r="AB28" s="140" t="s">
        <v>199</v>
      </c>
      <c r="AC28" s="139">
        <f t="shared" si="16"/>
        <v>0</v>
      </c>
      <c r="AD28" s="139">
        <f t="shared" si="17"/>
        <v>154883</v>
      </c>
      <c r="AE28" s="139">
        <f t="shared" si="18"/>
        <v>0</v>
      </c>
      <c r="AF28" s="139">
        <f t="shared" si="19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4022</v>
      </c>
      <c r="AM28" s="139">
        <f t="shared" si="20"/>
        <v>0</v>
      </c>
      <c r="AN28" s="139">
        <f t="shared" si="21"/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f t="shared" si="22"/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f t="shared" si="23"/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119581</v>
      </c>
      <c r="BD28" s="139">
        <v>0</v>
      </c>
      <c r="BE28" s="139">
        <v>0</v>
      </c>
      <c r="BF28" s="139">
        <f t="shared" si="24"/>
        <v>0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0</v>
      </c>
      <c r="BP28" s="139">
        <f t="shared" si="28"/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31280</v>
      </c>
      <c r="CF28" s="139">
        <v>0</v>
      </c>
      <c r="CG28" s="139">
        <v>0</v>
      </c>
      <c r="CH28" s="139">
        <f t="shared" si="31"/>
        <v>0</v>
      </c>
      <c r="CI28" s="139">
        <f t="shared" si="50"/>
        <v>0</v>
      </c>
      <c r="CJ28" s="139">
        <f t="shared" si="50"/>
        <v>0</v>
      </c>
      <c r="CK28" s="139">
        <f t="shared" si="50"/>
        <v>0</v>
      </c>
      <c r="CL28" s="139">
        <f t="shared" si="50"/>
        <v>0</v>
      </c>
      <c r="CM28" s="139">
        <f t="shared" si="50"/>
        <v>0</v>
      </c>
      <c r="CN28" s="139">
        <f t="shared" si="50"/>
        <v>0</v>
      </c>
      <c r="CO28" s="139">
        <f t="shared" si="50"/>
        <v>0</v>
      </c>
      <c r="CP28" s="139">
        <f t="shared" si="50"/>
        <v>4022</v>
      </c>
      <c r="CQ28" s="139">
        <f t="shared" si="50"/>
        <v>0</v>
      </c>
      <c r="CR28" s="139">
        <f t="shared" si="50"/>
        <v>0</v>
      </c>
      <c r="CS28" s="139">
        <f t="shared" si="50"/>
        <v>0</v>
      </c>
      <c r="CT28" s="139">
        <f t="shared" si="50"/>
        <v>0</v>
      </c>
      <c r="CU28" s="139">
        <f t="shared" si="50"/>
        <v>0</v>
      </c>
      <c r="CV28" s="139">
        <f t="shared" si="50"/>
        <v>0</v>
      </c>
      <c r="CW28" s="139">
        <f t="shared" si="50"/>
        <v>0</v>
      </c>
      <c r="CX28" s="139">
        <f t="shared" si="49"/>
        <v>0</v>
      </c>
      <c r="CY28" s="139">
        <f t="shared" si="49"/>
        <v>0</v>
      </c>
      <c r="CZ28" s="139">
        <f t="shared" si="49"/>
        <v>0</v>
      </c>
      <c r="DA28" s="139">
        <f t="shared" si="49"/>
        <v>0</v>
      </c>
      <c r="DB28" s="139">
        <f t="shared" si="49"/>
        <v>0</v>
      </c>
      <c r="DC28" s="139">
        <f t="shared" si="49"/>
        <v>0</v>
      </c>
      <c r="DD28" s="139">
        <f t="shared" si="49"/>
        <v>0</v>
      </c>
      <c r="DE28" s="139">
        <f t="shared" si="49"/>
        <v>0</v>
      </c>
      <c r="DF28" s="139">
        <f t="shared" si="49"/>
        <v>0</v>
      </c>
      <c r="DG28" s="139">
        <f t="shared" si="49"/>
        <v>150861</v>
      </c>
      <c r="DH28" s="139">
        <f t="shared" si="49"/>
        <v>0</v>
      </c>
      <c r="DI28" s="139">
        <f t="shared" si="49"/>
        <v>0</v>
      </c>
      <c r="DJ28" s="139">
        <f t="shared" si="49"/>
        <v>0</v>
      </c>
    </row>
    <row r="29" spans="1:114" s="123" customFormat="1" ht="12" customHeight="1">
      <c r="A29" s="124" t="s">
        <v>212</v>
      </c>
      <c r="B29" s="125" t="s">
        <v>255</v>
      </c>
      <c r="C29" s="124" t="s">
        <v>256</v>
      </c>
      <c r="D29" s="139">
        <f t="shared" si="6"/>
        <v>166156</v>
      </c>
      <c r="E29" s="139">
        <f t="shared" si="7"/>
        <v>0</v>
      </c>
      <c r="F29" s="139">
        <v>0</v>
      </c>
      <c r="G29" s="139">
        <v>0</v>
      </c>
      <c r="H29" s="139">
        <v>0</v>
      </c>
      <c r="I29" s="139">
        <v>0</v>
      </c>
      <c r="J29" s="140" t="s">
        <v>199</v>
      </c>
      <c r="K29" s="139">
        <v>0</v>
      </c>
      <c r="L29" s="139">
        <v>166156</v>
      </c>
      <c r="M29" s="139">
        <f t="shared" si="8"/>
        <v>40306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40306</v>
      </c>
      <c r="V29" s="139">
        <f t="shared" si="10"/>
        <v>206462</v>
      </c>
      <c r="W29" s="139">
        <f t="shared" si="11"/>
        <v>0</v>
      </c>
      <c r="X29" s="139">
        <f t="shared" si="12"/>
        <v>0</v>
      </c>
      <c r="Y29" s="139">
        <f t="shared" si="13"/>
        <v>0</v>
      </c>
      <c r="Z29" s="139">
        <f t="shared" si="14"/>
        <v>0</v>
      </c>
      <c r="AA29" s="139">
        <f t="shared" si="15"/>
        <v>0</v>
      </c>
      <c r="AB29" s="140" t="s">
        <v>199</v>
      </c>
      <c r="AC29" s="139">
        <f t="shared" si="16"/>
        <v>0</v>
      </c>
      <c r="AD29" s="139">
        <f t="shared" si="17"/>
        <v>206462</v>
      </c>
      <c r="AE29" s="139">
        <f t="shared" si="18"/>
        <v>0</v>
      </c>
      <c r="AF29" s="139">
        <f t="shared" si="19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7107</v>
      </c>
      <c r="AM29" s="139">
        <f t="shared" si="20"/>
        <v>0</v>
      </c>
      <c r="AN29" s="139">
        <f t="shared" si="21"/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f t="shared" si="22"/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f t="shared" si="23"/>
        <v>0</v>
      </c>
      <c r="AY29" s="139">
        <v>0</v>
      </c>
      <c r="AZ29" s="139">
        <v>0</v>
      </c>
      <c r="BA29" s="139">
        <v>0</v>
      </c>
      <c r="BB29" s="139">
        <v>0</v>
      </c>
      <c r="BC29" s="139">
        <v>159049</v>
      </c>
      <c r="BD29" s="139">
        <v>0</v>
      </c>
      <c r="BE29" s="139">
        <v>0</v>
      </c>
      <c r="BF29" s="139">
        <f t="shared" si="24"/>
        <v>0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0</v>
      </c>
      <c r="BP29" s="139">
        <f t="shared" si="28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9"/>
        <v>0</v>
      </c>
      <c r="BV29" s="139">
        <v>0</v>
      </c>
      <c r="BW29" s="139"/>
      <c r="BX29" s="139">
        <v>0</v>
      </c>
      <c r="BY29" s="139">
        <v>0</v>
      </c>
      <c r="BZ29" s="139">
        <f t="shared" si="30"/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40306</v>
      </c>
      <c r="CF29" s="139">
        <v>0</v>
      </c>
      <c r="CG29" s="139">
        <v>0</v>
      </c>
      <c r="CH29" s="139">
        <f t="shared" si="31"/>
        <v>0</v>
      </c>
      <c r="CI29" s="139">
        <f t="shared" si="50"/>
        <v>0</v>
      </c>
      <c r="CJ29" s="139">
        <f t="shared" si="50"/>
        <v>0</v>
      </c>
      <c r="CK29" s="139">
        <f t="shared" si="50"/>
        <v>0</v>
      </c>
      <c r="CL29" s="139">
        <f t="shared" si="50"/>
        <v>0</v>
      </c>
      <c r="CM29" s="139">
        <f t="shared" si="50"/>
        <v>0</v>
      </c>
      <c r="CN29" s="139">
        <f t="shared" si="50"/>
        <v>0</v>
      </c>
      <c r="CO29" s="139">
        <f t="shared" si="50"/>
        <v>0</v>
      </c>
      <c r="CP29" s="139">
        <f t="shared" si="50"/>
        <v>7107</v>
      </c>
      <c r="CQ29" s="139">
        <f t="shared" si="50"/>
        <v>0</v>
      </c>
      <c r="CR29" s="139">
        <f t="shared" si="50"/>
        <v>0</v>
      </c>
      <c r="CS29" s="139">
        <f t="shared" si="50"/>
        <v>0</v>
      </c>
      <c r="CT29" s="139">
        <f t="shared" si="50"/>
        <v>0</v>
      </c>
      <c r="CU29" s="139">
        <f t="shared" si="50"/>
        <v>0</v>
      </c>
      <c r="CV29" s="139">
        <f t="shared" si="50"/>
        <v>0</v>
      </c>
      <c r="CW29" s="139">
        <f t="shared" si="50"/>
        <v>0</v>
      </c>
      <c r="CX29" s="139">
        <f t="shared" si="49"/>
        <v>0</v>
      </c>
      <c r="CY29" s="139">
        <f t="shared" si="49"/>
        <v>0</v>
      </c>
      <c r="CZ29" s="139">
        <f t="shared" si="49"/>
        <v>0</v>
      </c>
      <c r="DA29" s="139">
        <f t="shared" si="49"/>
        <v>0</v>
      </c>
      <c r="DB29" s="139">
        <f t="shared" si="49"/>
        <v>0</v>
      </c>
      <c r="DC29" s="139">
        <f t="shared" si="49"/>
        <v>0</v>
      </c>
      <c r="DD29" s="139">
        <f t="shared" si="49"/>
        <v>0</v>
      </c>
      <c r="DE29" s="139">
        <f t="shared" si="49"/>
        <v>0</v>
      </c>
      <c r="DF29" s="139">
        <f t="shared" si="49"/>
        <v>0</v>
      </c>
      <c r="DG29" s="139">
        <f t="shared" si="49"/>
        <v>199355</v>
      </c>
      <c r="DH29" s="139">
        <f t="shared" si="49"/>
        <v>0</v>
      </c>
      <c r="DI29" s="139">
        <f t="shared" si="49"/>
        <v>0</v>
      </c>
      <c r="DJ29" s="139">
        <f t="shared" si="49"/>
        <v>0</v>
      </c>
    </row>
    <row r="30" spans="1:114" s="123" customFormat="1" ht="12" customHeight="1">
      <c r="A30" s="124" t="s">
        <v>212</v>
      </c>
      <c r="B30" s="125" t="s">
        <v>257</v>
      </c>
      <c r="C30" s="124" t="s">
        <v>258</v>
      </c>
      <c r="D30" s="139">
        <f t="shared" si="6"/>
        <v>195512</v>
      </c>
      <c r="E30" s="139">
        <f t="shared" si="7"/>
        <v>19228</v>
      </c>
      <c r="F30" s="139">
        <v>0</v>
      </c>
      <c r="G30" s="139">
        <v>0</v>
      </c>
      <c r="H30" s="139">
        <v>0</v>
      </c>
      <c r="I30" s="139">
        <v>19228</v>
      </c>
      <c r="J30" s="140" t="s">
        <v>199</v>
      </c>
      <c r="K30" s="139">
        <v>0</v>
      </c>
      <c r="L30" s="139">
        <v>176284</v>
      </c>
      <c r="M30" s="139">
        <f t="shared" si="8"/>
        <v>21759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21759</v>
      </c>
      <c r="V30" s="139">
        <f t="shared" si="10"/>
        <v>217271</v>
      </c>
      <c r="W30" s="139">
        <f t="shared" si="11"/>
        <v>19228</v>
      </c>
      <c r="X30" s="139">
        <f t="shared" si="12"/>
        <v>0</v>
      </c>
      <c r="Y30" s="139">
        <f t="shared" si="13"/>
        <v>0</v>
      </c>
      <c r="Z30" s="139">
        <f t="shared" si="14"/>
        <v>0</v>
      </c>
      <c r="AA30" s="139">
        <f t="shared" si="15"/>
        <v>19228</v>
      </c>
      <c r="AB30" s="140" t="s">
        <v>199</v>
      </c>
      <c r="AC30" s="139">
        <f t="shared" si="16"/>
        <v>0</v>
      </c>
      <c r="AD30" s="139">
        <f t="shared" si="17"/>
        <v>198043</v>
      </c>
      <c r="AE30" s="139">
        <f t="shared" si="18"/>
        <v>27594</v>
      </c>
      <c r="AF30" s="139">
        <f t="shared" si="19"/>
        <v>27594</v>
      </c>
      <c r="AG30" s="139">
        <v>0</v>
      </c>
      <c r="AH30" s="139">
        <v>27594</v>
      </c>
      <c r="AI30" s="139">
        <v>0</v>
      </c>
      <c r="AJ30" s="139">
        <v>0</v>
      </c>
      <c r="AK30" s="139">
        <v>0</v>
      </c>
      <c r="AL30" s="139">
        <v>0</v>
      </c>
      <c r="AM30" s="139">
        <f t="shared" si="20"/>
        <v>167918</v>
      </c>
      <c r="AN30" s="139">
        <f t="shared" si="21"/>
        <v>59947</v>
      </c>
      <c r="AO30" s="139">
        <v>59947</v>
      </c>
      <c r="AP30" s="139">
        <v>0</v>
      </c>
      <c r="AQ30" s="139">
        <v>0</v>
      </c>
      <c r="AR30" s="139">
        <v>0</v>
      </c>
      <c r="AS30" s="139">
        <f t="shared" si="22"/>
        <v>44179</v>
      </c>
      <c r="AT30" s="139">
        <v>0</v>
      </c>
      <c r="AU30" s="139">
        <v>44179</v>
      </c>
      <c r="AV30" s="139">
        <v>0</v>
      </c>
      <c r="AW30" s="139">
        <v>0</v>
      </c>
      <c r="AX30" s="139">
        <f t="shared" si="23"/>
        <v>63792</v>
      </c>
      <c r="AY30" s="139">
        <v>51905</v>
      </c>
      <c r="AZ30" s="139">
        <v>11887</v>
      </c>
      <c r="BA30" s="139">
        <v>0</v>
      </c>
      <c r="BB30" s="139">
        <v>0</v>
      </c>
      <c r="BC30" s="139">
        <v>0</v>
      </c>
      <c r="BD30" s="139">
        <v>0</v>
      </c>
      <c r="BE30" s="139">
        <v>0</v>
      </c>
      <c r="BF30" s="139">
        <f t="shared" si="24"/>
        <v>195512</v>
      </c>
      <c r="BG30" s="139">
        <f t="shared" si="25"/>
        <v>0</v>
      </c>
      <c r="BH30" s="139">
        <f t="shared" si="26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0</v>
      </c>
      <c r="BP30" s="139">
        <f t="shared" si="28"/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f t="shared" si="29"/>
        <v>0</v>
      </c>
      <c r="BV30" s="139">
        <v>0</v>
      </c>
      <c r="BW30" s="139">
        <v>0</v>
      </c>
      <c r="BX30" s="139">
        <v>0</v>
      </c>
      <c r="BY30" s="139">
        <v>0</v>
      </c>
      <c r="BZ30" s="139">
        <f t="shared" si="30"/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21759</v>
      </c>
      <c r="CF30" s="139">
        <v>0</v>
      </c>
      <c r="CG30" s="139">
        <v>0</v>
      </c>
      <c r="CH30" s="139">
        <f t="shared" si="31"/>
        <v>0</v>
      </c>
      <c r="CI30" s="139">
        <f t="shared" si="50"/>
        <v>27594</v>
      </c>
      <c r="CJ30" s="139">
        <f t="shared" si="50"/>
        <v>27594</v>
      </c>
      <c r="CK30" s="139">
        <f t="shared" si="50"/>
        <v>0</v>
      </c>
      <c r="CL30" s="139">
        <f t="shared" si="50"/>
        <v>27594</v>
      </c>
      <c r="CM30" s="139">
        <f t="shared" si="50"/>
        <v>0</v>
      </c>
      <c r="CN30" s="139">
        <f t="shared" si="50"/>
        <v>0</v>
      </c>
      <c r="CO30" s="139">
        <f t="shared" si="50"/>
        <v>0</v>
      </c>
      <c r="CP30" s="139">
        <f t="shared" si="50"/>
        <v>0</v>
      </c>
      <c r="CQ30" s="139">
        <f t="shared" si="50"/>
        <v>167918</v>
      </c>
      <c r="CR30" s="139">
        <f t="shared" si="50"/>
        <v>59947</v>
      </c>
      <c r="CS30" s="139">
        <f t="shared" si="50"/>
        <v>59947</v>
      </c>
      <c r="CT30" s="139">
        <f t="shared" si="50"/>
        <v>0</v>
      </c>
      <c r="CU30" s="139">
        <f t="shared" si="50"/>
        <v>0</v>
      </c>
      <c r="CV30" s="139">
        <f t="shared" si="50"/>
        <v>0</v>
      </c>
      <c r="CW30" s="139">
        <f t="shared" si="50"/>
        <v>44179</v>
      </c>
      <c r="CX30" s="139">
        <f t="shared" si="49"/>
        <v>0</v>
      </c>
      <c r="CY30" s="139">
        <f t="shared" si="49"/>
        <v>44179</v>
      </c>
      <c r="CZ30" s="139">
        <f t="shared" si="49"/>
        <v>0</v>
      </c>
      <c r="DA30" s="139">
        <f t="shared" si="49"/>
        <v>0</v>
      </c>
      <c r="DB30" s="139">
        <f t="shared" si="49"/>
        <v>63792</v>
      </c>
      <c r="DC30" s="139">
        <f t="shared" si="49"/>
        <v>51905</v>
      </c>
      <c r="DD30" s="139">
        <f t="shared" si="49"/>
        <v>11887</v>
      </c>
      <c r="DE30" s="139">
        <f t="shared" si="49"/>
        <v>0</v>
      </c>
      <c r="DF30" s="139">
        <f t="shared" si="49"/>
        <v>0</v>
      </c>
      <c r="DG30" s="139">
        <f t="shared" si="49"/>
        <v>21759</v>
      </c>
      <c r="DH30" s="139">
        <f t="shared" si="49"/>
        <v>0</v>
      </c>
      <c r="DI30" s="139">
        <f t="shared" si="49"/>
        <v>0</v>
      </c>
      <c r="DJ30" s="139">
        <f t="shared" si="49"/>
        <v>195512</v>
      </c>
    </row>
    <row r="31" spans="1:114" s="123" customFormat="1" ht="12" customHeight="1">
      <c r="A31" s="124" t="s">
        <v>212</v>
      </c>
      <c r="B31" s="125" t="s">
        <v>259</v>
      </c>
      <c r="C31" s="124" t="s">
        <v>214</v>
      </c>
      <c r="D31" s="139">
        <f t="shared" si="6"/>
        <v>32130</v>
      </c>
      <c r="E31" s="139">
        <f t="shared" si="7"/>
        <v>0</v>
      </c>
      <c r="F31" s="139">
        <v>0</v>
      </c>
      <c r="G31" s="139">
        <v>0</v>
      </c>
      <c r="H31" s="139">
        <v>0</v>
      </c>
      <c r="I31" s="139">
        <v>0</v>
      </c>
      <c r="J31" s="140" t="s">
        <v>199</v>
      </c>
      <c r="K31" s="139">
        <v>0</v>
      </c>
      <c r="L31" s="139">
        <v>32130</v>
      </c>
      <c r="M31" s="139">
        <f t="shared" si="8"/>
        <v>13434</v>
      </c>
      <c r="N31" s="139">
        <f t="shared" si="9"/>
        <v>0</v>
      </c>
      <c r="O31" s="139">
        <v>0</v>
      </c>
      <c r="P31" s="139">
        <v>0</v>
      </c>
      <c r="Q31" s="139">
        <v>0</v>
      </c>
      <c r="R31" s="139">
        <v>0</v>
      </c>
      <c r="S31" s="140" t="s">
        <v>199</v>
      </c>
      <c r="T31" s="139">
        <v>0</v>
      </c>
      <c r="U31" s="139">
        <v>13434</v>
      </c>
      <c r="V31" s="139">
        <f t="shared" si="10"/>
        <v>45564</v>
      </c>
      <c r="W31" s="139">
        <f t="shared" si="11"/>
        <v>0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0</v>
      </c>
      <c r="AB31" s="140" t="s">
        <v>199</v>
      </c>
      <c r="AC31" s="139">
        <f t="shared" si="16"/>
        <v>0</v>
      </c>
      <c r="AD31" s="139">
        <f t="shared" si="17"/>
        <v>45564</v>
      </c>
      <c r="AE31" s="139">
        <f t="shared" si="18"/>
        <v>0</v>
      </c>
      <c r="AF31" s="139">
        <f t="shared" si="19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2225</v>
      </c>
      <c r="AM31" s="139">
        <f t="shared" si="20"/>
        <v>0</v>
      </c>
      <c r="AN31" s="139">
        <f t="shared" si="21"/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f t="shared" si="22"/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f t="shared" si="23"/>
        <v>0</v>
      </c>
      <c r="AY31" s="139">
        <v>0</v>
      </c>
      <c r="AZ31" s="139">
        <v>0</v>
      </c>
      <c r="BA31" s="139">
        <v>0</v>
      </c>
      <c r="BB31" s="139">
        <v>0</v>
      </c>
      <c r="BC31" s="139">
        <v>29905</v>
      </c>
      <c r="BD31" s="139">
        <v>0</v>
      </c>
      <c r="BE31" s="139">
        <v>0</v>
      </c>
      <c r="BF31" s="139">
        <f t="shared" si="24"/>
        <v>0</v>
      </c>
      <c r="BG31" s="139">
        <f t="shared" si="25"/>
        <v>0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0</v>
      </c>
      <c r="BO31" s="139">
        <f t="shared" si="27"/>
        <v>0</v>
      </c>
      <c r="BP31" s="139">
        <f t="shared" si="28"/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f t="shared" si="29"/>
        <v>0</v>
      </c>
      <c r="BV31" s="139">
        <v>0</v>
      </c>
      <c r="BW31" s="139">
        <v>0</v>
      </c>
      <c r="BX31" s="139">
        <v>0</v>
      </c>
      <c r="BY31" s="139">
        <v>0</v>
      </c>
      <c r="BZ31" s="139">
        <f t="shared" si="30"/>
        <v>0</v>
      </c>
      <c r="CA31" s="139">
        <v>0</v>
      </c>
      <c r="CB31" s="139">
        <v>0</v>
      </c>
      <c r="CC31" s="139">
        <v>0</v>
      </c>
      <c r="CD31" s="139">
        <v>0</v>
      </c>
      <c r="CE31" s="139">
        <v>13434</v>
      </c>
      <c r="CF31" s="139">
        <v>0</v>
      </c>
      <c r="CG31" s="139">
        <v>0</v>
      </c>
      <c r="CH31" s="139">
        <f t="shared" si="31"/>
        <v>0</v>
      </c>
      <c r="CI31" s="139">
        <f t="shared" si="50"/>
        <v>0</v>
      </c>
      <c r="CJ31" s="139">
        <f t="shared" si="50"/>
        <v>0</v>
      </c>
      <c r="CK31" s="139">
        <f t="shared" si="50"/>
        <v>0</v>
      </c>
      <c r="CL31" s="139">
        <f t="shared" si="50"/>
        <v>0</v>
      </c>
      <c r="CM31" s="139">
        <f t="shared" si="50"/>
        <v>0</v>
      </c>
      <c r="CN31" s="139">
        <f t="shared" si="50"/>
        <v>0</v>
      </c>
      <c r="CO31" s="139">
        <f t="shared" si="50"/>
        <v>0</v>
      </c>
      <c r="CP31" s="139">
        <f t="shared" si="50"/>
        <v>2225</v>
      </c>
      <c r="CQ31" s="139">
        <f t="shared" si="50"/>
        <v>0</v>
      </c>
      <c r="CR31" s="139">
        <f t="shared" si="50"/>
        <v>0</v>
      </c>
      <c r="CS31" s="139">
        <f t="shared" si="50"/>
        <v>0</v>
      </c>
      <c r="CT31" s="139">
        <f t="shared" si="50"/>
        <v>0</v>
      </c>
      <c r="CU31" s="139">
        <f t="shared" si="50"/>
        <v>0</v>
      </c>
      <c r="CV31" s="139">
        <f t="shared" si="50"/>
        <v>0</v>
      </c>
      <c r="CW31" s="139">
        <f t="shared" si="50"/>
        <v>0</v>
      </c>
      <c r="CX31" s="139">
        <f t="shared" si="49"/>
        <v>0</v>
      </c>
      <c r="CY31" s="139">
        <f t="shared" si="49"/>
        <v>0</v>
      </c>
      <c r="CZ31" s="139">
        <f t="shared" si="49"/>
        <v>0</v>
      </c>
      <c r="DA31" s="139">
        <f t="shared" si="49"/>
        <v>0</v>
      </c>
      <c r="DB31" s="139">
        <f t="shared" si="49"/>
        <v>0</v>
      </c>
      <c r="DC31" s="139">
        <f t="shared" si="49"/>
        <v>0</v>
      </c>
      <c r="DD31" s="139">
        <f t="shared" si="49"/>
        <v>0</v>
      </c>
      <c r="DE31" s="139">
        <f t="shared" si="49"/>
        <v>0</v>
      </c>
      <c r="DF31" s="139">
        <f t="shared" si="49"/>
        <v>0</v>
      </c>
      <c r="DG31" s="139">
        <f t="shared" si="49"/>
        <v>43339</v>
      </c>
      <c r="DH31" s="139">
        <f t="shared" si="49"/>
        <v>0</v>
      </c>
      <c r="DI31" s="139">
        <f t="shared" si="49"/>
        <v>0</v>
      </c>
      <c r="DJ31" s="139">
        <f t="shared" si="49"/>
        <v>0</v>
      </c>
    </row>
    <row r="32" spans="1:114" s="123" customFormat="1" ht="12" customHeight="1">
      <c r="A32" s="124" t="s">
        <v>212</v>
      </c>
      <c r="B32" s="125" t="s">
        <v>260</v>
      </c>
      <c r="C32" s="124" t="s">
        <v>261</v>
      </c>
      <c r="D32" s="139">
        <f t="shared" si="6"/>
        <v>112365</v>
      </c>
      <c r="E32" s="139">
        <f t="shared" si="7"/>
        <v>0</v>
      </c>
      <c r="F32" s="139">
        <v>0</v>
      </c>
      <c r="G32" s="139">
        <v>0</v>
      </c>
      <c r="H32" s="139">
        <v>0</v>
      </c>
      <c r="I32" s="139">
        <v>0</v>
      </c>
      <c r="J32" s="140" t="s">
        <v>199</v>
      </c>
      <c r="K32" s="139">
        <v>0</v>
      </c>
      <c r="L32" s="139">
        <v>112365</v>
      </c>
      <c r="M32" s="139">
        <f t="shared" si="8"/>
        <v>46999</v>
      </c>
      <c r="N32" s="139">
        <f t="shared" si="9"/>
        <v>0</v>
      </c>
      <c r="O32" s="139">
        <v>0</v>
      </c>
      <c r="P32" s="139">
        <v>0</v>
      </c>
      <c r="Q32" s="139">
        <v>0</v>
      </c>
      <c r="R32" s="139">
        <v>0</v>
      </c>
      <c r="S32" s="140" t="s">
        <v>199</v>
      </c>
      <c r="T32" s="139">
        <v>0</v>
      </c>
      <c r="U32" s="139">
        <v>46999</v>
      </c>
      <c r="V32" s="139">
        <f t="shared" si="10"/>
        <v>159364</v>
      </c>
      <c r="W32" s="139">
        <f t="shared" si="11"/>
        <v>0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0</v>
      </c>
      <c r="AB32" s="140" t="s">
        <v>199</v>
      </c>
      <c r="AC32" s="139">
        <f t="shared" si="16"/>
        <v>0</v>
      </c>
      <c r="AD32" s="139">
        <f t="shared" si="17"/>
        <v>159364</v>
      </c>
      <c r="AE32" s="139">
        <f t="shared" si="18"/>
        <v>0</v>
      </c>
      <c r="AF32" s="139">
        <f t="shared" si="19"/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7603</v>
      </c>
      <c r="AM32" s="139">
        <f t="shared" si="20"/>
        <v>0</v>
      </c>
      <c r="AN32" s="139">
        <f t="shared" si="21"/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f t="shared" si="22"/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f t="shared" si="23"/>
        <v>0</v>
      </c>
      <c r="AY32" s="139">
        <v>0</v>
      </c>
      <c r="AZ32" s="139">
        <v>0</v>
      </c>
      <c r="BA32" s="139">
        <v>0</v>
      </c>
      <c r="BB32" s="139">
        <v>0</v>
      </c>
      <c r="BC32" s="139">
        <v>104762</v>
      </c>
      <c r="BD32" s="139">
        <v>0</v>
      </c>
      <c r="BE32" s="139">
        <v>0</v>
      </c>
      <c r="BF32" s="139">
        <f t="shared" si="24"/>
        <v>0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0</v>
      </c>
      <c r="BP32" s="139">
        <f t="shared" si="28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9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30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46999</v>
      </c>
      <c r="CF32" s="139">
        <v>0</v>
      </c>
      <c r="CG32" s="139">
        <v>0</v>
      </c>
      <c r="CH32" s="139">
        <f t="shared" si="31"/>
        <v>0</v>
      </c>
      <c r="CI32" s="139">
        <f t="shared" si="50"/>
        <v>0</v>
      </c>
      <c r="CJ32" s="139">
        <f t="shared" si="50"/>
        <v>0</v>
      </c>
      <c r="CK32" s="139">
        <f t="shared" si="50"/>
        <v>0</v>
      </c>
      <c r="CL32" s="139">
        <f t="shared" si="50"/>
        <v>0</v>
      </c>
      <c r="CM32" s="139">
        <f t="shared" si="50"/>
        <v>0</v>
      </c>
      <c r="CN32" s="139">
        <f t="shared" si="50"/>
        <v>0</v>
      </c>
      <c r="CO32" s="139">
        <f t="shared" si="50"/>
        <v>0</v>
      </c>
      <c r="CP32" s="139">
        <f t="shared" si="50"/>
        <v>7603</v>
      </c>
      <c r="CQ32" s="139">
        <f t="shared" si="50"/>
        <v>0</v>
      </c>
      <c r="CR32" s="139">
        <f t="shared" si="50"/>
        <v>0</v>
      </c>
      <c r="CS32" s="139">
        <f t="shared" si="50"/>
        <v>0</v>
      </c>
      <c r="CT32" s="139">
        <f t="shared" si="50"/>
        <v>0</v>
      </c>
      <c r="CU32" s="139">
        <f t="shared" si="50"/>
        <v>0</v>
      </c>
      <c r="CV32" s="139">
        <f t="shared" si="50"/>
        <v>0</v>
      </c>
      <c r="CW32" s="139">
        <f t="shared" si="50"/>
        <v>0</v>
      </c>
      <c r="CX32" s="139">
        <f t="shared" si="49"/>
        <v>0</v>
      </c>
      <c r="CY32" s="139">
        <f t="shared" si="49"/>
        <v>0</v>
      </c>
      <c r="CZ32" s="139">
        <f t="shared" si="49"/>
        <v>0</v>
      </c>
      <c r="DA32" s="139">
        <f t="shared" si="49"/>
        <v>0</v>
      </c>
      <c r="DB32" s="139">
        <f t="shared" si="49"/>
        <v>0</v>
      </c>
      <c r="DC32" s="139">
        <f t="shared" si="49"/>
        <v>0</v>
      </c>
      <c r="DD32" s="139">
        <f t="shared" si="49"/>
        <v>0</v>
      </c>
      <c r="DE32" s="139">
        <f t="shared" si="49"/>
        <v>0</v>
      </c>
      <c r="DF32" s="139">
        <f t="shared" si="49"/>
        <v>0</v>
      </c>
      <c r="DG32" s="139">
        <f t="shared" si="49"/>
        <v>151761</v>
      </c>
      <c r="DH32" s="139">
        <f t="shared" si="49"/>
        <v>0</v>
      </c>
      <c r="DI32" s="139">
        <f t="shared" si="49"/>
        <v>0</v>
      </c>
      <c r="DJ32" s="139">
        <f t="shared" si="49"/>
        <v>0</v>
      </c>
    </row>
    <row r="33" spans="1:114" s="123" customFormat="1" ht="12" customHeight="1">
      <c r="A33" s="124" t="s">
        <v>212</v>
      </c>
      <c r="B33" s="125" t="s">
        <v>262</v>
      </c>
      <c r="C33" s="124" t="s">
        <v>263</v>
      </c>
      <c r="D33" s="139">
        <f t="shared" si="6"/>
        <v>115725</v>
      </c>
      <c r="E33" s="139">
        <f t="shared" si="7"/>
        <v>0</v>
      </c>
      <c r="F33" s="139">
        <v>0</v>
      </c>
      <c r="G33" s="139">
        <v>0</v>
      </c>
      <c r="H33" s="139">
        <v>0</v>
      </c>
      <c r="I33" s="139">
        <v>0</v>
      </c>
      <c r="J33" s="140" t="s">
        <v>199</v>
      </c>
      <c r="K33" s="139">
        <v>0</v>
      </c>
      <c r="L33" s="139">
        <v>115725</v>
      </c>
      <c r="M33" s="139">
        <f t="shared" si="8"/>
        <v>0</v>
      </c>
      <c r="N33" s="139">
        <f t="shared" si="9"/>
        <v>0</v>
      </c>
      <c r="O33" s="139">
        <v>0</v>
      </c>
      <c r="P33" s="139">
        <v>0</v>
      </c>
      <c r="Q33" s="139">
        <v>0</v>
      </c>
      <c r="R33" s="139">
        <v>0</v>
      </c>
      <c r="S33" s="140" t="s">
        <v>199</v>
      </c>
      <c r="T33" s="139">
        <v>0</v>
      </c>
      <c r="U33" s="139">
        <v>0</v>
      </c>
      <c r="V33" s="139">
        <f t="shared" si="10"/>
        <v>115725</v>
      </c>
      <c r="W33" s="139">
        <f t="shared" si="11"/>
        <v>0</v>
      </c>
      <c r="X33" s="139">
        <f t="shared" si="12"/>
        <v>0</v>
      </c>
      <c r="Y33" s="139">
        <f t="shared" si="13"/>
        <v>0</v>
      </c>
      <c r="Z33" s="139">
        <f t="shared" si="14"/>
        <v>0</v>
      </c>
      <c r="AA33" s="139">
        <f t="shared" si="15"/>
        <v>0</v>
      </c>
      <c r="AB33" s="140" t="s">
        <v>199</v>
      </c>
      <c r="AC33" s="139">
        <f t="shared" si="16"/>
        <v>0</v>
      </c>
      <c r="AD33" s="139">
        <f t="shared" si="17"/>
        <v>115725</v>
      </c>
      <c r="AE33" s="139">
        <f t="shared" si="18"/>
        <v>0</v>
      </c>
      <c r="AF33" s="139">
        <f t="shared" si="19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f t="shared" si="20"/>
        <v>0</v>
      </c>
      <c r="AN33" s="139">
        <f t="shared" si="21"/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f t="shared" si="22"/>
        <v>0</v>
      </c>
      <c r="AT33" s="139">
        <v>0</v>
      </c>
      <c r="AU33" s="139">
        <v>0</v>
      </c>
      <c r="AV33" s="139">
        <v>0</v>
      </c>
      <c r="AW33" s="139">
        <v>0</v>
      </c>
      <c r="AX33" s="139">
        <f t="shared" si="23"/>
        <v>0</v>
      </c>
      <c r="AY33" s="139">
        <v>0</v>
      </c>
      <c r="AZ33" s="139">
        <v>0</v>
      </c>
      <c r="BA33" s="139">
        <v>0</v>
      </c>
      <c r="BB33" s="139">
        <v>0</v>
      </c>
      <c r="BC33" s="139">
        <v>115725</v>
      </c>
      <c r="BD33" s="139">
        <v>0</v>
      </c>
      <c r="BE33" s="139">
        <v>0</v>
      </c>
      <c r="BF33" s="139">
        <f t="shared" si="24"/>
        <v>0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7"/>
        <v>0</v>
      </c>
      <c r="BP33" s="139">
        <f t="shared" si="28"/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f t="shared" si="29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30"/>
        <v>0</v>
      </c>
      <c r="CA33" s="139">
        <v>0</v>
      </c>
      <c r="CB33" s="139">
        <v>0</v>
      </c>
      <c r="CC33" s="139">
        <v>0</v>
      </c>
      <c r="CD33" s="139">
        <v>0</v>
      </c>
      <c r="CE33" s="139">
        <v>0</v>
      </c>
      <c r="CF33" s="139">
        <v>0</v>
      </c>
      <c r="CG33" s="139">
        <v>0</v>
      </c>
      <c r="CH33" s="139">
        <f t="shared" si="31"/>
        <v>0</v>
      </c>
      <c r="CI33" s="139">
        <f t="shared" si="50"/>
        <v>0</v>
      </c>
      <c r="CJ33" s="139">
        <f t="shared" si="50"/>
        <v>0</v>
      </c>
      <c r="CK33" s="139">
        <f t="shared" si="50"/>
        <v>0</v>
      </c>
      <c r="CL33" s="139">
        <f t="shared" si="50"/>
        <v>0</v>
      </c>
      <c r="CM33" s="139">
        <f t="shared" si="50"/>
        <v>0</v>
      </c>
      <c r="CN33" s="139">
        <f t="shared" si="50"/>
        <v>0</v>
      </c>
      <c r="CO33" s="139">
        <f t="shared" si="50"/>
        <v>0</v>
      </c>
      <c r="CP33" s="139">
        <f t="shared" si="50"/>
        <v>0</v>
      </c>
      <c r="CQ33" s="139">
        <f t="shared" si="50"/>
        <v>0</v>
      </c>
      <c r="CR33" s="139">
        <f t="shared" si="50"/>
        <v>0</v>
      </c>
      <c r="CS33" s="139">
        <f t="shared" si="50"/>
        <v>0</v>
      </c>
      <c r="CT33" s="139">
        <f t="shared" si="50"/>
        <v>0</v>
      </c>
      <c r="CU33" s="139">
        <f t="shared" si="50"/>
        <v>0</v>
      </c>
      <c r="CV33" s="139">
        <f t="shared" si="50"/>
        <v>0</v>
      </c>
      <c r="CW33" s="139">
        <f t="shared" si="50"/>
        <v>0</v>
      </c>
      <c r="CX33" s="139">
        <f t="shared" si="49"/>
        <v>0</v>
      </c>
      <c r="CY33" s="139">
        <f t="shared" si="49"/>
        <v>0</v>
      </c>
      <c r="CZ33" s="139">
        <f t="shared" si="49"/>
        <v>0</v>
      </c>
      <c r="DA33" s="139">
        <f t="shared" si="49"/>
        <v>0</v>
      </c>
      <c r="DB33" s="139">
        <f t="shared" si="49"/>
        <v>0</v>
      </c>
      <c r="DC33" s="139">
        <f t="shared" si="49"/>
        <v>0</v>
      </c>
      <c r="DD33" s="139">
        <f t="shared" si="49"/>
        <v>0</v>
      </c>
      <c r="DE33" s="139">
        <f t="shared" si="49"/>
        <v>0</v>
      </c>
      <c r="DF33" s="139">
        <f t="shared" si="49"/>
        <v>0</v>
      </c>
      <c r="DG33" s="139">
        <f t="shared" si="49"/>
        <v>115725</v>
      </c>
      <c r="DH33" s="139">
        <f t="shared" si="49"/>
        <v>0</v>
      </c>
      <c r="DI33" s="139">
        <f t="shared" si="49"/>
        <v>0</v>
      </c>
      <c r="DJ33" s="139">
        <f t="shared" si="49"/>
        <v>0</v>
      </c>
    </row>
    <row r="34" spans="1:114" s="123" customFormat="1" ht="12" customHeight="1">
      <c r="A34" s="124" t="s">
        <v>212</v>
      </c>
      <c r="B34" s="125" t="s">
        <v>264</v>
      </c>
      <c r="C34" s="124" t="s">
        <v>265</v>
      </c>
      <c r="D34" s="139">
        <f t="shared" si="6"/>
        <v>20482</v>
      </c>
      <c r="E34" s="139">
        <f t="shared" si="7"/>
        <v>3422</v>
      </c>
      <c r="F34" s="139">
        <v>0</v>
      </c>
      <c r="G34" s="139">
        <v>0</v>
      </c>
      <c r="H34" s="139">
        <v>0</v>
      </c>
      <c r="I34" s="139">
        <v>3422</v>
      </c>
      <c r="J34" s="140" t="s">
        <v>199</v>
      </c>
      <c r="K34" s="139">
        <v>0</v>
      </c>
      <c r="L34" s="139">
        <v>17060</v>
      </c>
      <c r="M34" s="139">
        <f t="shared" si="8"/>
        <v>8634</v>
      </c>
      <c r="N34" s="139">
        <f t="shared" si="9"/>
        <v>0</v>
      </c>
      <c r="O34" s="139">
        <v>0</v>
      </c>
      <c r="P34" s="139">
        <v>0</v>
      </c>
      <c r="Q34" s="139">
        <v>0</v>
      </c>
      <c r="R34" s="139">
        <v>0</v>
      </c>
      <c r="S34" s="140" t="s">
        <v>199</v>
      </c>
      <c r="T34" s="139">
        <v>0</v>
      </c>
      <c r="U34" s="139">
        <v>8634</v>
      </c>
      <c r="V34" s="139">
        <f t="shared" si="10"/>
        <v>29116</v>
      </c>
      <c r="W34" s="139">
        <f t="shared" si="11"/>
        <v>3422</v>
      </c>
      <c r="X34" s="139">
        <f t="shared" si="12"/>
        <v>0</v>
      </c>
      <c r="Y34" s="139">
        <f t="shared" si="13"/>
        <v>0</v>
      </c>
      <c r="Z34" s="139">
        <f t="shared" si="14"/>
        <v>0</v>
      </c>
      <c r="AA34" s="139">
        <f t="shared" si="15"/>
        <v>3422</v>
      </c>
      <c r="AB34" s="140" t="s">
        <v>199</v>
      </c>
      <c r="AC34" s="139">
        <f t="shared" si="16"/>
        <v>0</v>
      </c>
      <c r="AD34" s="139">
        <f t="shared" si="17"/>
        <v>25694</v>
      </c>
      <c r="AE34" s="139">
        <f t="shared" si="18"/>
        <v>0</v>
      </c>
      <c r="AF34" s="139">
        <f t="shared" si="19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f t="shared" si="20"/>
        <v>13434</v>
      </c>
      <c r="AN34" s="139">
        <f t="shared" si="21"/>
        <v>0</v>
      </c>
      <c r="AO34" s="139">
        <v>0</v>
      </c>
      <c r="AP34" s="139">
        <v>0</v>
      </c>
      <c r="AQ34" s="139">
        <v>0</v>
      </c>
      <c r="AR34" s="139">
        <v>0</v>
      </c>
      <c r="AS34" s="139">
        <f t="shared" si="22"/>
        <v>0</v>
      </c>
      <c r="AT34" s="139">
        <v>0</v>
      </c>
      <c r="AU34" s="139">
        <v>0</v>
      </c>
      <c r="AV34" s="139">
        <v>0</v>
      </c>
      <c r="AW34" s="139">
        <v>0</v>
      </c>
      <c r="AX34" s="139">
        <f t="shared" si="23"/>
        <v>13434</v>
      </c>
      <c r="AY34" s="139">
        <v>11254</v>
      </c>
      <c r="AZ34" s="139">
        <v>1129</v>
      </c>
      <c r="BA34" s="139">
        <v>306</v>
      </c>
      <c r="BB34" s="139">
        <v>745</v>
      </c>
      <c r="BC34" s="139">
        <v>7048</v>
      </c>
      <c r="BD34" s="139">
        <v>0</v>
      </c>
      <c r="BE34" s="139">
        <v>0</v>
      </c>
      <c r="BF34" s="139">
        <f t="shared" si="24"/>
        <v>13434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0</v>
      </c>
      <c r="BO34" s="139">
        <f t="shared" si="27"/>
        <v>0</v>
      </c>
      <c r="BP34" s="139">
        <f t="shared" si="28"/>
        <v>0</v>
      </c>
      <c r="BQ34" s="139">
        <v>0</v>
      </c>
      <c r="BR34" s="139">
        <v>0</v>
      </c>
      <c r="BS34" s="139">
        <v>0</v>
      </c>
      <c r="BT34" s="139">
        <v>0</v>
      </c>
      <c r="BU34" s="139">
        <f t="shared" si="29"/>
        <v>0</v>
      </c>
      <c r="BV34" s="139">
        <v>0</v>
      </c>
      <c r="BW34" s="139">
        <v>0</v>
      </c>
      <c r="BX34" s="139">
        <v>0</v>
      </c>
      <c r="BY34" s="139">
        <v>0</v>
      </c>
      <c r="BZ34" s="139">
        <f t="shared" si="30"/>
        <v>0</v>
      </c>
      <c r="CA34" s="139">
        <v>0</v>
      </c>
      <c r="CB34" s="139">
        <v>0</v>
      </c>
      <c r="CC34" s="139">
        <v>0</v>
      </c>
      <c r="CD34" s="139">
        <v>0</v>
      </c>
      <c r="CE34" s="139">
        <v>8634</v>
      </c>
      <c r="CF34" s="139">
        <v>0</v>
      </c>
      <c r="CG34" s="139">
        <v>0</v>
      </c>
      <c r="CH34" s="139">
        <f t="shared" si="31"/>
        <v>0</v>
      </c>
      <c r="CI34" s="139">
        <f t="shared" si="50"/>
        <v>0</v>
      </c>
      <c r="CJ34" s="139">
        <f t="shared" si="50"/>
        <v>0</v>
      </c>
      <c r="CK34" s="139">
        <f t="shared" si="50"/>
        <v>0</v>
      </c>
      <c r="CL34" s="139">
        <f t="shared" si="50"/>
        <v>0</v>
      </c>
      <c r="CM34" s="139">
        <f t="shared" si="50"/>
        <v>0</v>
      </c>
      <c r="CN34" s="139">
        <f t="shared" si="50"/>
        <v>0</v>
      </c>
      <c r="CO34" s="139">
        <f t="shared" si="50"/>
        <v>0</v>
      </c>
      <c r="CP34" s="139">
        <f t="shared" si="50"/>
        <v>0</v>
      </c>
      <c r="CQ34" s="139">
        <f t="shared" si="50"/>
        <v>13434</v>
      </c>
      <c r="CR34" s="139">
        <f t="shared" si="50"/>
        <v>0</v>
      </c>
      <c r="CS34" s="139">
        <f t="shared" si="50"/>
        <v>0</v>
      </c>
      <c r="CT34" s="139">
        <f t="shared" si="50"/>
        <v>0</v>
      </c>
      <c r="CU34" s="139">
        <f t="shared" si="50"/>
        <v>0</v>
      </c>
      <c r="CV34" s="139">
        <f t="shared" si="50"/>
        <v>0</v>
      </c>
      <c r="CW34" s="139">
        <f t="shared" si="50"/>
        <v>0</v>
      </c>
      <c r="CX34" s="139">
        <f t="shared" si="49"/>
        <v>0</v>
      </c>
      <c r="CY34" s="139">
        <f t="shared" si="49"/>
        <v>0</v>
      </c>
      <c r="CZ34" s="139">
        <f t="shared" si="49"/>
        <v>0</v>
      </c>
      <c r="DA34" s="139">
        <f t="shared" si="49"/>
        <v>0</v>
      </c>
      <c r="DB34" s="139">
        <f t="shared" si="49"/>
        <v>13434</v>
      </c>
      <c r="DC34" s="139">
        <f t="shared" si="49"/>
        <v>11254</v>
      </c>
      <c r="DD34" s="139">
        <f t="shared" si="49"/>
        <v>1129</v>
      </c>
      <c r="DE34" s="139">
        <f t="shared" si="49"/>
        <v>306</v>
      </c>
      <c r="DF34" s="139">
        <f t="shared" si="49"/>
        <v>745</v>
      </c>
      <c r="DG34" s="139">
        <f t="shared" si="49"/>
        <v>15682</v>
      </c>
      <c r="DH34" s="139">
        <f t="shared" si="49"/>
        <v>0</v>
      </c>
      <c r="DI34" s="139">
        <f t="shared" si="49"/>
        <v>0</v>
      </c>
      <c r="DJ34" s="139">
        <f t="shared" si="49"/>
        <v>13434</v>
      </c>
    </row>
    <row r="35" spans="1:114" s="123" customFormat="1" ht="12" customHeight="1">
      <c r="A35" s="124" t="s">
        <v>212</v>
      </c>
      <c r="B35" s="125" t="s">
        <v>266</v>
      </c>
      <c r="C35" s="124" t="s">
        <v>210</v>
      </c>
      <c r="D35" s="139">
        <f t="shared" si="6"/>
        <v>20246</v>
      </c>
      <c r="E35" s="139">
        <f t="shared" si="7"/>
        <v>7462</v>
      </c>
      <c r="F35" s="139">
        <v>0</v>
      </c>
      <c r="G35" s="139">
        <v>0</v>
      </c>
      <c r="H35" s="139">
        <v>0</v>
      </c>
      <c r="I35" s="139">
        <v>7258</v>
      </c>
      <c r="J35" s="140" t="s">
        <v>199</v>
      </c>
      <c r="K35" s="139">
        <v>204</v>
      </c>
      <c r="L35" s="139">
        <v>12784</v>
      </c>
      <c r="M35" s="139">
        <f t="shared" si="8"/>
        <v>14606</v>
      </c>
      <c r="N35" s="139">
        <f t="shared" si="9"/>
        <v>0</v>
      </c>
      <c r="O35" s="139">
        <v>0</v>
      </c>
      <c r="P35" s="139">
        <v>0</v>
      </c>
      <c r="Q35" s="139">
        <v>0</v>
      </c>
      <c r="R35" s="139">
        <v>0</v>
      </c>
      <c r="S35" s="140" t="s">
        <v>199</v>
      </c>
      <c r="T35" s="139">
        <v>0</v>
      </c>
      <c r="U35" s="139">
        <v>14606</v>
      </c>
      <c r="V35" s="139">
        <f t="shared" si="10"/>
        <v>34852</v>
      </c>
      <c r="W35" s="139">
        <f t="shared" si="11"/>
        <v>7462</v>
      </c>
      <c r="X35" s="139">
        <f t="shared" si="12"/>
        <v>0</v>
      </c>
      <c r="Y35" s="139">
        <f t="shared" si="13"/>
        <v>0</v>
      </c>
      <c r="Z35" s="139">
        <f t="shared" si="14"/>
        <v>0</v>
      </c>
      <c r="AA35" s="139">
        <f t="shared" si="15"/>
        <v>7258</v>
      </c>
      <c r="AB35" s="140" t="s">
        <v>199</v>
      </c>
      <c r="AC35" s="139">
        <f t="shared" si="16"/>
        <v>204</v>
      </c>
      <c r="AD35" s="139">
        <f t="shared" si="17"/>
        <v>27390</v>
      </c>
      <c r="AE35" s="139">
        <f t="shared" si="18"/>
        <v>0</v>
      </c>
      <c r="AF35" s="139">
        <f t="shared" si="19"/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f t="shared" si="20"/>
        <v>9274</v>
      </c>
      <c r="AN35" s="139">
        <f t="shared" si="21"/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f t="shared" si="22"/>
        <v>0</v>
      </c>
      <c r="AT35" s="139">
        <v>0</v>
      </c>
      <c r="AU35" s="139">
        <v>0</v>
      </c>
      <c r="AV35" s="139">
        <v>0</v>
      </c>
      <c r="AW35" s="139">
        <v>0</v>
      </c>
      <c r="AX35" s="139">
        <f t="shared" si="23"/>
        <v>9274</v>
      </c>
      <c r="AY35" s="139">
        <v>5814</v>
      </c>
      <c r="AZ35" s="139">
        <v>2550</v>
      </c>
      <c r="BA35" s="139">
        <v>910</v>
      </c>
      <c r="BB35" s="139">
        <v>0</v>
      </c>
      <c r="BC35" s="139">
        <v>10972</v>
      </c>
      <c r="BD35" s="139">
        <v>0</v>
      </c>
      <c r="BE35" s="139">
        <v>0</v>
      </c>
      <c r="BF35" s="139">
        <f t="shared" si="24"/>
        <v>9274</v>
      </c>
      <c r="BG35" s="139">
        <f t="shared" si="25"/>
        <v>0</v>
      </c>
      <c r="BH35" s="139">
        <f t="shared" si="26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0</v>
      </c>
      <c r="BO35" s="139">
        <f t="shared" si="27"/>
        <v>0</v>
      </c>
      <c r="BP35" s="139">
        <f t="shared" si="28"/>
        <v>0</v>
      </c>
      <c r="BQ35" s="139">
        <v>0</v>
      </c>
      <c r="BR35" s="139">
        <v>0</v>
      </c>
      <c r="BS35" s="139">
        <v>0</v>
      </c>
      <c r="BT35" s="139">
        <v>0</v>
      </c>
      <c r="BU35" s="139">
        <f t="shared" si="29"/>
        <v>0</v>
      </c>
      <c r="BV35" s="139">
        <v>0</v>
      </c>
      <c r="BW35" s="139">
        <v>0</v>
      </c>
      <c r="BX35" s="139">
        <v>0</v>
      </c>
      <c r="BY35" s="139">
        <v>0</v>
      </c>
      <c r="BZ35" s="139">
        <f t="shared" si="30"/>
        <v>0</v>
      </c>
      <c r="CA35" s="139">
        <v>0</v>
      </c>
      <c r="CB35" s="139">
        <v>0</v>
      </c>
      <c r="CC35" s="139">
        <v>0</v>
      </c>
      <c r="CD35" s="139">
        <v>0</v>
      </c>
      <c r="CE35" s="139">
        <v>14606</v>
      </c>
      <c r="CF35" s="139">
        <v>0</v>
      </c>
      <c r="CG35" s="139">
        <v>0</v>
      </c>
      <c r="CH35" s="139">
        <f t="shared" si="31"/>
        <v>0</v>
      </c>
      <c r="CI35" s="139">
        <f t="shared" si="50"/>
        <v>0</v>
      </c>
      <c r="CJ35" s="139">
        <f t="shared" si="50"/>
        <v>0</v>
      </c>
      <c r="CK35" s="139">
        <f t="shared" si="50"/>
        <v>0</v>
      </c>
      <c r="CL35" s="139">
        <f t="shared" si="50"/>
        <v>0</v>
      </c>
      <c r="CM35" s="139">
        <f t="shared" si="50"/>
        <v>0</v>
      </c>
      <c r="CN35" s="139">
        <f t="shared" si="50"/>
        <v>0</v>
      </c>
      <c r="CO35" s="139">
        <f t="shared" si="50"/>
        <v>0</v>
      </c>
      <c r="CP35" s="139">
        <f t="shared" si="50"/>
        <v>0</v>
      </c>
      <c r="CQ35" s="139">
        <f t="shared" si="50"/>
        <v>9274</v>
      </c>
      <c r="CR35" s="139">
        <f t="shared" si="50"/>
        <v>0</v>
      </c>
      <c r="CS35" s="139">
        <f t="shared" si="50"/>
        <v>0</v>
      </c>
      <c r="CT35" s="139">
        <f t="shared" si="50"/>
        <v>0</v>
      </c>
      <c r="CU35" s="139">
        <f t="shared" si="50"/>
        <v>0</v>
      </c>
      <c r="CV35" s="139">
        <f t="shared" si="50"/>
        <v>0</v>
      </c>
      <c r="CW35" s="139">
        <f t="shared" si="50"/>
        <v>0</v>
      </c>
      <c r="CX35" s="139">
        <f t="shared" si="49"/>
        <v>0</v>
      </c>
      <c r="CY35" s="139">
        <f t="shared" si="49"/>
        <v>0</v>
      </c>
      <c r="CZ35" s="139">
        <f t="shared" si="49"/>
        <v>0</v>
      </c>
      <c r="DA35" s="139">
        <f t="shared" si="49"/>
        <v>0</v>
      </c>
      <c r="DB35" s="139">
        <f t="shared" si="49"/>
        <v>9274</v>
      </c>
      <c r="DC35" s="139">
        <f t="shared" si="49"/>
        <v>5814</v>
      </c>
      <c r="DD35" s="139">
        <f t="shared" si="49"/>
        <v>2550</v>
      </c>
      <c r="DE35" s="139">
        <f t="shared" si="49"/>
        <v>910</v>
      </c>
      <c r="DF35" s="139">
        <f t="shared" si="49"/>
        <v>0</v>
      </c>
      <c r="DG35" s="139">
        <f t="shared" si="49"/>
        <v>25578</v>
      </c>
      <c r="DH35" s="139">
        <f t="shared" si="49"/>
        <v>0</v>
      </c>
      <c r="DI35" s="139">
        <f t="shared" si="49"/>
        <v>0</v>
      </c>
      <c r="DJ35" s="139">
        <f t="shared" si="49"/>
        <v>9274</v>
      </c>
    </row>
    <row r="36" spans="1:114" s="123" customFormat="1" ht="12" customHeight="1">
      <c r="A36" s="124" t="s">
        <v>212</v>
      </c>
      <c r="B36" s="125" t="s">
        <v>267</v>
      </c>
      <c r="C36" s="124" t="s">
        <v>268</v>
      </c>
      <c r="D36" s="139">
        <f t="shared" si="6"/>
        <v>491830</v>
      </c>
      <c r="E36" s="139">
        <f t="shared" si="7"/>
        <v>112403</v>
      </c>
      <c r="F36" s="139">
        <v>0</v>
      </c>
      <c r="G36" s="139">
        <v>0</v>
      </c>
      <c r="H36" s="139">
        <v>0</v>
      </c>
      <c r="I36" s="139">
        <v>68081</v>
      </c>
      <c r="J36" s="140" t="s">
        <v>199</v>
      </c>
      <c r="K36" s="139">
        <v>44322</v>
      </c>
      <c r="L36" s="139">
        <v>379427</v>
      </c>
      <c r="M36" s="139">
        <f t="shared" si="8"/>
        <v>106913</v>
      </c>
      <c r="N36" s="139">
        <f t="shared" si="9"/>
        <v>5517</v>
      </c>
      <c r="O36" s="139">
        <v>0</v>
      </c>
      <c r="P36" s="139">
        <v>0</v>
      </c>
      <c r="Q36" s="139">
        <v>0</v>
      </c>
      <c r="R36" s="139">
        <v>4931</v>
      </c>
      <c r="S36" s="140" t="s">
        <v>199</v>
      </c>
      <c r="T36" s="139">
        <v>586</v>
      </c>
      <c r="U36" s="139">
        <v>101396</v>
      </c>
      <c r="V36" s="139">
        <f t="shared" si="10"/>
        <v>598743</v>
      </c>
      <c r="W36" s="139">
        <f t="shared" si="11"/>
        <v>117920</v>
      </c>
      <c r="X36" s="139">
        <f t="shared" si="12"/>
        <v>0</v>
      </c>
      <c r="Y36" s="139">
        <f t="shared" si="13"/>
        <v>0</v>
      </c>
      <c r="Z36" s="139">
        <f t="shared" si="14"/>
        <v>0</v>
      </c>
      <c r="AA36" s="139">
        <f t="shared" si="15"/>
        <v>73012</v>
      </c>
      <c r="AB36" s="140" t="s">
        <v>199</v>
      </c>
      <c r="AC36" s="139">
        <f t="shared" si="16"/>
        <v>44908</v>
      </c>
      <c r="AD36" s="139">
        <f t="shared" si="17"/>
        <v>480823</v>
      </c>
      <c r="AE36" s="139">
        <f t="shared" si="18"/>
        <v>0</v>
      </c>
      <c r="AF36" s="139">
        <f t="shared" si="19"/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f t="shared" si="20"/>
        <v>436889</v>
      </c>
      <c r="AN36" s="139">
        <f t="shared" si="21"/>
        <v>84541</v>
      </c>
      <c r="AO36" s="139">
        <v>47247</v>
      </c>
      <c r="AP36" s="139">
        <v>37294</v>
      </c>
      <c r="AQ36" s="139">
        <v>0</v>
      </c>
      <c r="AR36" s="139">
        <v>0</v>
      </c>
      <c r="AS36" s="139">
        <f t="shared" si="22"/>
        <v>50414</v>
      </c>
      <c r="AT36" s="139">
        <v>12892</v>
      </c>
      <c r="AU36" s="139">
        <v>37522</v>
      </c>
      <c r="AV36" s="139">
        <v>0</v>
      </c>
      <c r="AW36" s="139">
        <v>6945</v>
      </c>
      <c r="AX36" s="139">
        <f t="shared" si="23"/>
        <v>294989</v>
      </c>
      <c r="AY36" s="139">
        <v>45751</v>
      </c>
      <c r="AZ36" s="139">
        <v>249238</v>
      </c>
      <c r="BA36" s="139">
        <v>0</v>
      </c>
      <c r="BB36" s="139">
        <v>0</v>
      </c>
      <c r="BC36" s="139">
        <v>0</v>
      </c>
      <c r="BD36" s="139">
        <v>0</v>
      </c>
      <c r="BE36" s="139">
        <v>54941</v>
      </c>
      <c r="BF36" s="139">
        <f t="shared" si="24"/>
        <v>491830</v>
      </c>
      <c r="BG36" s="139">
        <f t="shared" si="25"/>
        <v>0</v>
      </c>
      <c r="BH36" s="139">
        <f t="shared" si="26"/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7"/>
        <v>71448</v>
      </c>
      <c r="BP36" s="139">
        <f t="shared" si="28"/>
        <v>31766</v>
      </c>
      <c r="BQ36" s="139">
        <v>31766</v>
      </c>
      <c r="BR36" s="139">
        <v>0</v>
      </c>
      <c r="BS36" s="139">
        <v>0</v>
      </c>
      <c r="BT36" s="139">
        <v>0</v>
      </c>
      <c r="BU36" s="139">
        <f t="shared" si="29"/>
        <v>30148</v>
      </c>
      <c r="BV36" s="139">
        <v>0</v>
      </c>
      <c r="BW36" s="139">
        <v>30148</v>
      </c>
      <c r="BX36" s="139">
        <v>0</v>
      </c>
      <c r="BY36" s="139">
        <v>0</v>
      </c>
      <c r="BZ36" s="139">
        <f t="shared" si="30"/>
        <v>9534</v>
      </c>
      <c r="CA36" s="139">
        <v>0</v>
      </c>
      <c r="CB36" s="139">
        <v>9534</v>
      </c>
      <c r="CC36" s="139">
        <v>0</v>
      </c>
      <c r="CD36" s="139">
        <v>0</v>
      </c>
      <c r="CE36" s="139">
        <v>0</v>
      </c>
      <c r="CF36" s="139">
        <v>0</v>
      </c>
      <c r="CG36" s="139">
        <v>35465</v>
      </c>
      <c r="CH36" s="139">
        <f t="shared" si="31"/>
        <v>106913</v>
      </c>
      <c r="CI36" s="139">
        <f t="shared" si="50"/>
        <v>0</v>
      </c>
      <c r="CJ36" s="139">
        <f t="shared" si="50"/>
        <v>0</v>
      </c>
      <c r="CK36" s="139">
        <f t="shared" si="50"/>
        <v>0</v>
      </c>
      <c r="CL36" s="139">
        <f t="shared" si="50"/>
        <v>0</v>
      </c>
      <c r="CM36" s="139">
        <f t="shared" si="50"/>
        <v>0</v>
      </c>
      <c r="CN36" s="139">
        <f t="shared" si="50"/>
        <v>0</v>
      </c>
      <c r="CO36" s="139">
        <f t="shared" si="50"/>
        <v>0</v>
      </c>
      <c r="CP36" s="139">
        <f t="shared" si="50"/>
        <v>0</v>
      </c>
      <c r="CQ36" s="139">
        <f t="shared" si="50"/>
        <v>508337</v>
      </c>
      <c r="CR36" s="139">
        <f t="shared" si="50"/>
        <v>116307</v>
      </c>
      <c r="CS36" s="139">
        <f t="shared" si="50"/>
        <v>79013</v>
      </c>
      <c r="CT36" s="139">
        <f t="shared" si="50"/>
        <v>37294</v>
      </c>
      <c r="CU36" s="139">
        <f t="shared" si="50"/>
        <v>0</v>
      </c>
      <c r="CV36" s="139">
        <f t="shared" si="50"/>
        <v>0</v>
      </c>
      <c r="CW36" s="139">
        <f t="shared" si="50"/>
        <v>80562</v>
      </c>
      <c r="CX36" s="139">
        <f t="shared" si="49"/>
        <v>12892</v>
      </c>
      <c r="CY36" s="139">
        <f t="shared" si="49"/>
        <v>67670</v>
      </c>
      <c r="CZ36" s="139">
        <f t="shared" si="49"/>
        <v>0</v>
      </c>
      <c r="DA36" s="139">
        <f t="shared" si="49"/>
        <v>6945</v>
      </c>
      <c r="DB36" s="139">
        <f t="shared" si="49"/>
        <v>304523</v>
      </c>
      <c r="DC36" s="139">
        <f t="shared" si="49"/>
        <v>45751</v>
      </c>
      <c r="DD36" s="139">
        <f t="shared" si="49"/>
        <v>258772</v>
      </c>
      <c r="DE36" s="139">
        <f t="shared" si="49"/>
        <v>0</v>
      </c>
      <c r="DF36" s="139">
        <f t="shared" si="49"/>
        <v>0</v>
      </c>
      <c r="DG36" s="139">
        <f t="shared" si="49"/>
        <v>0</v>
      </c>
      <c r="DH36" s="139">
        <f t="shared" si="49"/>
        <v>0</v>
      </c>
      <c r="DI36" s="139">
        <f t="shared" si="49"/>
        <v>90406</v>
      </c>
      <c r="DJ36" s="139">
        <f t="shared" si="49"/>
        <v>598743</v>
      </c>
    </row>
    <row r="37" spans="1:114" s="123" customFormat="1" ht="12" customHeight="1">
      <c r="A37" s="124" t="s">
        <v>212</v>
      </c>
      <c r="B37" s="125" t="s">
        <v>269</v>
      </c>
      <c r="C37" s="124" t="s">
        <v>270</v>
      </c>
      <c r="D37" s="139">
        <f t="shared" si="6"/>
        <v>1758416</v>
      </c>
      <c r="E37" s="139">
        <f t="shared" si="7"/>
        <v>1289377</v>
      </c>
      <c r="F37" s="139">
        <v>565480</v>
      </c>
      <c r="G37" s="139">
        <v>0</v>
      </c>
      <c r="H37" s="139">
        <v>92000</v>
      </c>
      <c r="I37" s="139">
        <v>50753</v>
      </c>
      <c r="J37" s="140" t="s">
        <v>199</v>
      </c>
      <c r="K37" s="139">
        <v>581144</v>
      </c>
      <c r="L37" s="139">
        <v>469039</v>
      </c>
      <c r="M37" s="139">
        <f t="shared" si="8"/>
        <v>44397</v>
      </c>
      <c r="N37" s="139">
        <f t="shared" si="9"/>
        <v>0</v>
      </c>
      <c r="O37" s="139">
        <v>0</v>
      </c>
      <c r="P37" s="139">
        <v>0</v>
      </c>
      <c r="Q37" s="139">
        <v>0</v>
      </c>
      <c r="R37" s="139">
        <v>0</v>
      </c>
      <c r="S37" s="140" t="s">
        <v>199</v>
      </c>
      <c r="T37" s="139">
        <v>0</v>
      </c>
      <c r="U37" s="139">
        <v>44397</v>
      </c>
      <c r="V37" s="139">
        <f t="shared" si="10"/>
        <v>1802813</v>
      </c>
      <c r="W37" s="139">
        <f t="shared" si="11"/>
        <v>1289377</v>
      </c>
      <c r="X37" s="139">
        <f t="shared" si="12"/>
        <v>565480</v>
      </c>
      <c r="Y37" s="139">
        <f t="shared" si="13"/>
        <v>0</v>
      </c>
      <c r="Z37" s="139">
        <f t="shared" si="14"/>
        <v>92000</v>
      </c>
      <c r="AA37" s="139">
        <f t="shared" si="15"/>
        <v>50753</v>
      </c>
      <c r="AB37" s="140" t="s">
        <v>199</v>
      </c>
      <c r="AC37" s="139">
        <f t="shared" si="16"/>
        <v>581144</v>
      </c>
      <c r="AD37" s="139">
        <f t="shared" si="17"/>
        <v>513436</v>
      </c>
      <c r="AE37" s="139">
        <f t="shared" si="18"/>
        <v>1320923</v>
      </c>
      <c r="AF37" s="139">
        <f t="shared" si="19"/>
        <v>1320923</v>
      </c>
      <c r="AG37" s="139">
        <v>0</v>
      </c>
      <c r="AH37" s="139">
        <v>1320923</v>
      </c>
      <c r="AI37" s="139">
        <v>0</v>
      </c>
      <c r="AJ37" s="139">
        <v>0</v>
      </c>
      <c r="AK37" s="139">
        <v>0</v>
      </c>
      <c r="AL37" s="139">
        <v>0</v>
      </c>
      <c r="AM37" s="139">
        <f t="shared" si="20"/>
        <v>431754</v>
      </c>
      <c r="AN37" s="139">
        <f t="shared" si="21"/>
        <v>15037</v>
      </c>
      <c r="AO37" s="139">
        <v>15037</v>
      </c>
      <c r="AP37" s="139">
        <v>0</v>
      </c>
      <c r="AQ37" s="139">
        <v>0</v>
      </c>
      <c r="AR37" s="139">
        <v>0</v>
      </c>
      <c r="AS37" s="139">
        <f t="shared" si="22"/>
        <v>57887</v>
      </c>
      <c r="AT37" s="139">
        <v>0</v>
      </c>
      <c r="AU37" s="139">
        <v>57887</v>
      </c>
      <c r="AV37" s="139">
        <v>0</v>
      </c>
      <c r="AW37" s="139">
        <v>0</v>
      </c>
      <c r="AX37" s="139">
        <f t="shared" si="23"/>
        <v>358830</v>
      </c>
      <c r="AY37" s="139">
        <v>81667</v>
      </c>
      <c r="AZ37" s="139">
        <v>229484</v>
      </c>
      <c r="BA37" s="139">
        <v>47679</v>
      </c>
      <c r="BB37" s="139">
        <v>0</v>
      </c>
      <c r="BC37" s="139">
        <v>0</v>
      </c>
      <c r="BD37" s="139">
        <v>0</v>
      </c>
      <c r="BE37" s="139">
        <v>5739</v>
      </c>
      <c r="BF37" s="139">
        <f t="shared" si="24"/>
        <v>1758416</v>
      </c>
      <c r="BG37" s="139">
        <f t="shared" si="25"/>
        <v>0</v>
      </c>
      <c r="BH37" s="139">
        <f t="shared" si="26"/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0</v>
      </c>
      <c r="BO37" s="139">
        <f t="shared" si="27"/>
        <v>44397</v>
      </c>
      <c r="BP37" s="139">
        <f t="shared" si="28"/>
        <v>0</v>
      </c>
      <c r="BQ37" s="139">
        <v>0</v>
      </c>
      <c r="BR37" s="139">
        <v>0</v>
      </c>
      <c r="BS37" s="139">
        <v>0</v>
      </c>
      <c r="BT37" s="139">
        <v>0</v>
      </c>
      <c r="BU37" s="139">
        <f t="shared" si="29"/>
        <v>0</v>
      </c>
      <c r="BV37" s="139">
        <v>0</v>
      </c>
      <c r="BW37" s="139">
        <v>0</v>
      </c>
      <c r="BX37" s="139">
        <v>0</v>
      </c>
      <c r="BY37" s="139">
        <v>0</v>
      </c>
      <c r="BZ37" s="139">
        <f t="shared" si="30"/>
        <v>44397</v>
      </c>
      <c r="CA37" s="139">
        <v>0</v>
      </c>
      <c r="CB37" s="139">
        <v>0</v>
      </c>
      <c r="CC37" s="139">
        <v>44397</v>
      </c>
      <c r="CD37" s="139">
        <v>0</v>
      </c>
      <c r="CE37" s="139">
        <v>0</v>
      </c>
      <c r="CF37" s="139">
        <v>0</v>
      </c>
      <c r="CG37" s="139">
        <v>0</v>
      </c>
      <c r="CH37" s="139">
        <f t="shared" si="31"/>
        <v>44397</v>
      </c>
      <c r="CI37" s="139">
        <f t="shared" si="50"/>
        <v>1320923</v>
      </c>
      <c r="CJ37" s="139">
        <f t="shared" si="50"/>
        <v>1320923</v>
      </c>
      <c r="CK37" s="139">
        <f t="shared" si="50"/>
        <v>0</v>
      </c>
      <c r="CL37" s="139">
        <f t="shared" si="50"/>
        <v>1320923</v>
      </c>
      <c r="CM37" s="139">
        <f t="shared" si="50"/>
        <v>0</v>
      </c>
      <c r="CN37" s="139">
        <f t="shared" si="50"/>
        <v>0</v>
      </c>
      <c r="CO37" s="139">
        <f t="shared" si="50"/>
        <v>0</v>
      </c>
      <c r="CP37" s="139">
        <f t="shared" si="50"/>
        <v>0</v>
      </c>
      <c r="CQ37" s="139">
        <f t="shared" si="50"/>
        <v>476151</v>
      </c>
      <c r="CR37" s="139">
        <f t="shared" si="50"/>
        <v>15037</v>
      </c>
      <c r="CS37" s="139">
        <f t="shared" si="50"/>
        <v>15037</v>
      </c>
      <c r="CT37" s="139">
        <f t="shared" si="50"/>
        <v>0</v>
      </c>
      <c r="CU37" s="139">
        <f t="shared" si="50"/>
        <v>0</v>
      </c>
      <c r="CV37" s="139">
        <f t="shared" si="50"/>
        <v>0</v>
      </c>
      <c r="CW37" s="139">
        <f t="shared" si="50"/>
        <v>57887</v>
      </c>
      <c r="CX37" s="139">
        <f t="shared" si="49"/>
        <v>0</v>
      </c>
      <c r="CY37" s="139">
        <f t="shared" si="49"/>
        <v>57887</v>
      </c>
      <c r="CZ37" s="139">
        <f t="shared" si="49"/>
        <v>0</v>
      </c>
      <c r="DA37" s="139">
        <f t="shared" si="49"/>
        <v>0</v>
      </c>
      <c r="DB37" s="139">
        <f t="shared" si="49"/>
        <v>403227</v>
      </c>
      <c r="DC37" s="139">
        <f t="shared" si="49"/>
        <v>81667</v>
      </c>
      <c r="DD37" s="139">
        <f t="shared" si="49"/>
        <v>229484</v>
      </c>
      <c r="DE37" s="139">
        <f t="shared" si="49"/>
        <v>92076</v>
      </c>
      <c r="DF37" s="139">
        <f t="shared" si="49"/>
        <v>0</v>
      </c>
      <c r="DG37" s="139">
        <f t="shared" si="49"/>
        <v>0</v>
      </c>
      <c r="DH37" s="139">
        <f t="shared" si="49"/>
        <v>0</v>
      </c>
      <c r="DI37" s="139">
        <f t="shared" si="49"/>
        <v>5739</v>
      </c>
      <c r="DJ37" s="139">
        <f t="shared" si="49"/>
        <v>1802813</v>
      </c>
    </row>
    <row r="38" spans="1:114" s="123" customFormat="1" ht="12" customHeight="1">
      <c r="A38" s="124" t="s">
        <v>212</v>
      </c>
      <c r="B38" s="125" t="s">
        <v>271</v>
      </c>
      <c r="C38" s="124" t="s">
        <v>272</v>
      </c>
      <c r="D38" s="139">
        <f t="shared" si="6"/>
        <v>214108</v>
      </c>
      <c r="E38" s="139">
        <f t="shared" si="7"/>
        <v>28745</v>
      </c>
      <c r="F38" s="139">
        <v>0</v>
      </c>
      <c r="G38" s="139">
        <v>0</v>
      </c>
      <c r="H38" s="139">
        <v>0</v>
      </c>
      <c r="I38" s="139">
        <v>24491</v>
      </c>
      <c r="J38" s="140" t="s">
        <v>199</v>
      </c>
      <c r="K38" s="139">
        <v>4254</v>
      </c>
      <c r="L38" s="139">
        <v>185363</v>
      </c>
      <c r="M38" s="139">
        <f t="shared" si="8"/>
        <v>43696</v>
      </c>
      <c r="N38" s="139">
        <f t="shared" si="9"/>
        <v>0</v>
      </c>
      <c r="O38" s="139">
        <v>0</v>
      </c>
      <c r="P38" s="139">
        <v>0</v>
      </c>
      <c r="Q38" s="139">
        <v>0</v>
      </c>
      <c r="R38" s="139">
        <v>0</v>
      </c>
      <c r="S38" s="140" t="s">
        <v>199</v>
      </c>
      <c r="T38" s="139">
        <v>0</v>
      </c>
      <c r="U38" s="139">
        <v>43696</v>
      </c>
      <c r="V38" s="139">
        <f t="shared" si="10"/>
        <v>257804</v>
      </c>
      <c r="W38" s="139">
        <f t="shared" si="11"/>
        <v>28745</v>
      </c>
      <c r="X38" s="139">
        <f t="shared" si="12"/>
        <v>0</v>
      </c>
      <c r="Y38" s="139">
        <f t="shared" si="13"/>
        <v>0</v>
      </c>
      <c r="Z38" s="139">
        <f t="shared" si="14"/>
        <v>0</v>
      </c>
      <c r="AA38" s="139">
        <f t="shared" si="15"/>
        <v>24491</v>
      </c>
      <c r="AB38" s="140" t="s">
        <v>199</v>
      </c>
      <c r="AC38" s="139">
        <f t="shared" si="16"/>
        <v>4254</v>
      </c>
      <c r="AD38" s="139">
        <f t="shared" si="17"/>
        <v>229059</v>
      </c>
      <c r="AE38" s="139">
        <f t="shared" si="18"/>
        <v>0</v>
      </c>
      <c r="AF38" s="139">
        <f t="shared" si="19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7441</v>
      </c>
      <c r="AM38" s="139">
        <f t="shared" si="20"/>
        <v>200082</v>
      </c>
      <c r="AN38" s="139">
        <f t="shared" si="21"/>
        <v>43871</v>
      </c>
      <c r="AO38" s="139">
        <v>43871</v>
      </c>
      <c r="AP38" s="139">
        <v>0</v>
      </c>
      <c r="AQ38" s="139">
        <v>0</v>
      </c>
      <c r="AR38" s="139">
        <v>0</v>
      </c>
      <c r="AS38" s="139">
        <f t="shared" si="22"/>
        <v>84002</v>
      </c>
      <c r="AT38" s="139">
        <v>0</v>
      </c>
      <c r="AU38" s="139">
        <v>84002</v>
      </c>
      <c r="AV38" s="139">
        <v>0</v>
      </c>
      <c r="AW38" s="139">
        <v>0</v>
      </c>
      <c r="AX38" s="139">
        <f t="shared" si="23"/>
        <v>72209</v>
      </c>
      <c r="AY38" s="139">
        <v>30101</v>
      </c>
      <c r="AZ38" s="139">
        <v>23362</v>
      </c>
      <c r="BA38" s="139">
        <v>9099</v>
      </c>
      <c r="BB38" s="139">
        <v>9647</v>
      </c>
      <c r="BC38" s="139">
        <v>0</v>
      </c>
      <c r="BD38" s="139">
        <v>0</v>
      </c>
      <c r="BE38" s="139">
        <v>6585</v>
      </c>
      <c r="BF38" s="139">
        <f t="shared" si="24"/>
        <v>206667</v>
      </c>
      <c r="BG38" s="139">
        <f t="shared" si="25"/>
        <v>0</v>
      </c>
      <c r="BH38" s="139">
        <f t="shared" si="26"/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39">
        <v>0</v>
      </c>
      <c r="BO38" s="139">
        <f t="shared" si="27"/>
        <v>0</v>
      </c>
      <c r="BP38" s="139">
        <f t="shared" si="28"/>
        <v>0</v>
      </c>
      <c r="BQ38" s="139">
        <v>0</v>
      </c>
      <c r="BR38" s="139">
        <v>0</v>
      </c>
      <c r="BS38" s="139">
        <v>0</v>
      </c>
      <c r="BT38" s="139">
        <v>0</v>
      </c>
      <c r="BU38" s="139">
        <f t="shared" si="29"/>
        <v>0</v>
      </c>
      <c r="BV38" s="139">
        <v>0</v>
      </c>
      <c r="BW38" s="139">
        <v>0</v>
      </c>
      <c r="BX38" s="139">
        <v>0</v>
      </c>
      <c r="BY38" s="139">
        <v>0</v>
      </c>
      <c r="BZ38" s="139">
        <f t="shared" si="30"/>
        <v>0</v>
      </c>
      <c r="CA38" s="139">
        <v>0</v>
      </c>
      <c r="CB38" s="139">
        <v>0</v>
      </c>
      <c r="CC38" s="139">
        <v>0</v>
      </c>
      <c r="CD38" s="139">
        <v>0</v>
      </c>
      <c r="CE38" s="139">
        <v>43696</v>
      </c>
      <c r="CF38" s="139">
        <v>0</v>
      </c>
      <c r="CG38" s="139">
        <v>0</v>
      </c>
      <c r="CH38" s="139">
        <f t="shared" si="31"/>
        <v>0</v>
      </c>
      <c r="CI38" s="139">
        <f t="shared" si="50"/>
        <v>0</v>
      </c>
      <c r="CJ38" s="139">
        <f t="shared" si="50"/>
        <v>0</v>
      </c>
      <c r="CK38" s="139">
        <f t="shared" si="50"/>
        <v>0</v>
      </c>
      <c r="CL38" s="139">
        <f t="shared" si="50"/>
        <v>0</v>
      </c>
      <c r="CM38" s="139">
        <f t="shared" si="50"/>
        <v>0</v>
      </c>
      <c r="CN38" s="139">
        <f t="shared" si="50"/>
        <v>0</v>
      </c>
      <c r="CO38" s="139">
        <f t="shared" si="50"/>
        <v>0</v>
      </c>
      <c r="CP38" s="139">
        <f t="shared" si="50"/>
        <v>7441</v>
      </c>
      <c r="CQ38" s="139">
        <f t="shared" si="50"/>
        <v>200082</v>
      </c>
      <c r="CR38" s="139">
        <f t="shared" si="50"/>
        <v>43871</v>
      </c>
      <c r="CS38" s="139">
        <f t="shared" si="50"/>
        <v>43871</v>
      </c>
      <c r="CT38" s="139">
        <f t="shared" si="50"/>
        <v>0</v>
      </c>
      <c r="CU38" s="139">
        <f t="shared" si="50"/>
        <v>0</v>
      </c>
      <c r="CV38" s="139">
        <f t="shared" si="50"/>
        <v>0</v>
      </c>
      <c r="CW38" s="139">
        <f t="shared" si="50"/>
        <v>84002</v>
      </c>
      <c r="CX38" s="139">
        <f t="shared" si="49"/>
        <v>0</v>
      </c>
      <c r="CY38" s="139">
        <f t="shared" si="49"/>
        <v>84002</v>
      </c>
      <c r="CZ38" s="139">
        <f t="shared" si="49"/>
        <v>0</v>
      </c>
      <c r="DA38" s="139">
        <f t="shared" si="49"/>
        <v>0</v>
      </c>
      <c r="DB38" s="139">
        <f t="shared" si="49"/>
        <v>72209</v>
      </c>
      <c r="DC38" s="139">
        <f t="shared" si="49"/>
        <v>30101</v>
      </c>
      <c r="DD38" s="139">
        <f t="shared" si="49"/>
        <v>23362</v>
      </c>
      <c r="DE38" s="139">
        <f t="shared" si="49"/>
        <v>9099</v>
      </c>
      <c r="DF38" s="139">
        <f t="shared" si="49"/>
        <v>9647</v>
      </c>
      <c r="DG38" s="139">
        <f t="shared" si="49"/>
        <v>43696</v>
      </c>
      <c r="DH38" s="139">
        <f t="shared" si="49"/>
        <v>0</v>
      </c>
      <c r="DI38" s="139">
        <f t="shared" si="49"/>
        <v>6585</v>
      </c>
      <c r="DJ38" s="139">
        <f t="shared" si="49"/>
        <v>206667</v>
      </c>
    </row>
    <row r="39" spans="1:114" s="123" customFormat="1" ht="12" customHeight="1">
      <c r="A39" s="124" t="s">
        <v>212</v>
      </c>
      <c r="B39" s="125" t="s">
        <v>273</v>
      </c>
      <c r="C39" s="124" t="s">
        <v>200</v>
      </c>
      <c r="D39" s="139">
        <f t="shared" si="6"/>
        <v>144549</v>
      </c>
      <c r="E39" s="139">
        <f t="shared" si="7"/>
        <v>19419</v>
      </c>
      <c r="F39" s="139">
        <v>0</v>
      </c>
      <c r="G39" s="139">
        <v>0</v>
      </c>
      <c r="H39" s="139">
        <v>0</v>
      </c>
      <c r="I39" s="139">
        <v>14427</v>
      </c>
      <c r="J39" s="140" t="s">
        <v>199</v>
      </c>
      <c r="K39" s="139">
        <v>4992</v>
      </c>
      <c r="L39" s="139">
        <v>125130</v>
      </c>
      <c r="M39" s="139">
        <f t="shared" si="8"/>
        <v>26943</v>
      </c>
      <c r="N39" s="139">
        <f t="shared" si="9"/>
        <v>0</v>
      </c>
      <c r="O39" s="139">
        <v>0</v>
      </c>
      <c r="P39" s="139">
        <v>0</v>
      </c>
      <c r="Q39" s="139">
        <v>0</v>
      </c>
      <c r="R39" s="139">
        <v>0</v>
      </c>
      <c r="S39" s="140" t="s">
        <v>199</v>
      </c>
      <c r="T39" s="139">
        <v>0</v>
      </c>
      <c r="U39" s="139">
        <v>26943</v>
      </c>
      <c r="V39" s="139">
        <f t="shared" si="10"/>
        <v>171492</v>
      </c>
      <c r="W39" s="139">
        <f t="shared" si="11"/>
        <v>19419</v>
      </c>
      <c r="X39" s="139">
        <f t="shared" si="12"/>
        <v>0</v>
      </c>
      <c r="Y39" s="139">
        <f t="shared" si="13"/>
        <v>0</v>
      </c>
      <c r="Z39" s="139">
        <f t="shared" si="14"/>
        <v>0</v>
      </c>
      <c r="AA39" s="139">
        <f t="shared" si="15"/>
        <v>14427</v>
      </c>
      <c r="AB39" s="140" t="s">
        <v>199</v>
      </c>
      <c r="AC39" s="139">
        <f t="shared" si="16"/>
        <v>4992</v>
      </c>
      <c r="AD39" s="139">
        <f t="shared" si="17"/>
        <v>152073</v>
      </c>
      <c r="AE39" s="139">
        <f t="shared" si="18"/>
        <v>0</v>
      </c>
      <c r="AF39" s="139">
        <f t="shared" si="19"/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5793</v>
      </c>
      <c r="AM39" s="139">
        <f t="shared" si="20"/>
        <v>120364</v>
      </c>
      <c r="AN39" s="139">
        <f t="shared" si="21"/>
        <v>3695</v>
      </c>
      <c r="AO39" s="139">
        <v>3597</v>
      </c>
      <c r="AP39" s="139">
        <v>98</v>
      </c>
      <c r="AQ39" s="139">
        <v>0</v>
      </c>
      <c r="AR39" s="139">
        <v>0</v>
      </c>
      <c r="AS39" s="139">
        <f t="shared" si="22"/>
        <v>0</v>
      </c>
      <c r="AT39" s="139">
        <v>0</v>
      </c>
      <c r="AU39" s="139">
        <v>0</v>
      </c>
      <c r="AV39" s="139">
        <v>0</v>
      </c>
      <c r="AW39" s="139">
        <v>0</v>
      </c>
      <c r="AX39" s="139">
        <f t="shared" si="23"/>
        <v>116669</v>
      </c>
      <c r="AY39" s="139">
        <v>6355</v>
      </c>
      <c r="AZ39" s="139">
        <v>93643</v>
      </c>
      <c r="BA39" s="139">
        <v>10421</v>
      </c>
      <c r="BB39" s="139">
        <v>6250</v>
      </c>
      <c r="BC39" s="139">
        <v>0</v>
      </c>
      <c r="BD39" s="139">
        <v>0</v>
      </c>
      <c r="BE39" s="139">
        <v>18392</v>
      </c>
      <c r="BF39" s="139">
        <f t="shared" si="24"/>
        <v>138756</v>
      </c>
      <c r="BG39" s="139">
        <f t="shared" si="25"/>
        <v>0</v>
      </c>
      <c r="BH39" s="139">
        <f t="shared" si="26"/>
        <v>0</v>
      </c>
      <c r="BI39" s="139">
        <v>0</v>
      </c>
      <c r="BJ39" s="139">
        <v>0</v>
      </c>
      <c r="BK39" s="139">
        <v>0</v>
      </c>
      <c r="BL39" s="139">
        <v>0</v>
      </c>
      <c r="BM39" s="139">
        <v>0</v>
      </c>
      <c r="BN39" s="139">
        <v>0</v>
      </c>
      <c r="BO39" s="139">
        <f t="shared" si="27"/>
        <v>0</v>
      </c>
      <c r="BP39" s="139">
        <f t="shared" si="28"/>
        <v>0</v>
      </c>
      <c r="BQ39" s="139">
        <v>0</v>
      </c>
      <c r="BR39" s="139">
        <v>0</v>
      </c>
      <c r="BS39" s="139">
        <v>0</v>
      </c>
      <c r="BT39" s="139">
        <v>0</v>
      </c>
      <c r="BU39" s="139">
        <f t="shared" si="29"/>
        <v>0</v>
      </c>
      <c r="BV39" s="139">
        <v>0</v>
      </c>
      <c r="BW39" s="139">
        <v>0</v>
      </c>
      <c r="BX39" s="139">
        <v>0</v>
      </c>
      <c r="BY39" s="139">
        <v>0</v>
      </c>
      <c r="BZ39" s="139">
        <f t="shared" si="30"/>
        <v>0</v>
      </c>
      <c r="CA39" s="139">
        <v>0</v>
      </c>
      <c r="CB39" s="139">
        <v>0</v>
      </c>
      <c r="CC39" s="139">
        <v>0</v>
      </c>
      <c r="CD39" s="139">
        <v>0</v>
      </c>
      <c r="CE39" s="139">
        <v>26943</v>
      </c>
      <c r="CF39" s="139">
        <v>0</v>
      </c>
      <c r="CG39" s="139">
        <v>0</v>
      </c>
      <c r="CH39" s="139">
        <f t="shared" si="31"/>
        <v>0</v>
      </c>
      <c r="CI39" s="139">
        <f t="shared" si="50"/>
        <v>0</v>
      </c>
      <c r="CJ39" s="139">
        <f t="shared" si="50"/>
        <v>0</v>
      </c>
      <c r="CK39" s="139">
        <f t="shared" si="50"/>
        <v>0</v>
      </c>
      <c r="CL39" s="139">
        <f t="shared" si="50"/>
        <v>0</v>
      </c>
      <c r="CM39" s="139">
        <f t="shared" si="50"/>
        <v>0</v>
      </c>
      <c r="CN39" s="139">
        <f t="shared" si="50"/>
        <v>0</v>
      </c>
      <c r="CO39" s="139">
        <f t="shared" si="50"/>
        <v>0</v>
      </c>
      <c r="CP39" s="139">
        <f t="shared" si="50"/>
        <v>5793</v>
      </c>
      <c r="CQ39" s="139">
        <f t="shared" si="50"/>
        <v>120364</v>
      </c>
      <c r="CR39" s="139">
        <f t="shared" si="50"/>
        <v>3695</v>
      </c>
      <c r="CS39" s="139">
        <f t="shared" si="50"/>
        <v>3597</v>
      </c>
      <c r="CT39" s="139">
        <f t="shared" si="50"/>
        <v>98</v>
      </c>
      <c r="CU39" s="139">
        <f t="shared" si="50"/>
        <v>0</v>
      </c>
      <c r="CV39" s="139">
        <f t="shared" si="50"/>
        <v>0</v>
      </c>
      <c r="CW39" s="139">
        <f t="shared" si="50"/>
        <v>0</v>
      </c>
      <c r="CX39" s="139">
        <f t="shared" si="49"/>
        <v>0</v>
      </c>
      <c r="CY39" s="139">
        <f t="shared" si="49"/>
        <v>0</v>
      </c>
      <c r="CZ39" s="139">
        <f t="shared" si="49"/>
        <v>0</v>
      </c>
      <c r="DA39" s="139">
        <f t="shared" si="49"/>
        <v>0</v>
      </c>
      <c r="DB39" s="139">
        <f t="shared" si="49"/>
        <v>116669</v>
      </c>
      <c r="DC39" s="139">
        <f t="shared" si="49"/>
        <v>6355</v>
      </c>
      <c r="DD39" s="139">
        <f t="shared" si="49"/>
        <v>93643</v>
      </c>
      <c r="DE39" s="139">
        <f t="shared" si="49"/>
        <v>10421</v>
      </c>
      <c r="DF39" s="139">
        <f t="shared" si="49"/>
        <v>6250</v>
      </c>
      <c r="DG39" s="139">
        <f t="shared" si="49"/>
        <v>26943</v>
      </c>
      <c r="DH39" s="139">
        <f t="shared" si="49"/>
        <v>0</v>
      </c>
      <c r="DI39" s="139">
        <f t="shared" si="49"/>
        <v>18392</v>
      </c>
      <c r="DJ39" s="139">
        <f t="shared" si="49"/>
        <v>138756</v>
      </c>
    </row>
    <row r="40" spans="1:114" s="123" customFormat="1" ht="12" customHeight="1">
      <c r="A40" s="124" t="s">
        <v>212</v>
      </c>
      <c r="B40" s="125" t="s">
        <v>274</v>
      </c>
      <c r="C40" s="124" t="s">
        <v>275</v>
      </c>
      <c r="D40" s="139">
        <f t="shared" si="6"/>
        <v>162398</v>
      </c>
      <c r="E40" s="139">
        <f t="shared" si="7"/>
        <v>0</v>
      </c>
      <c r="F40" s="139">
        <v>0</v>
      </c>
      <c r="G40" s="139">
        <v>0</v>
      </c>
      <c r="H40" s="139">
        <v>0</v>
      </c>
      <c r="I40" s="139">
        <v>0</v>
      </c>
      <c r="J40" s="140" t="s">
        <v>199</v>
      </c>
      <c r="K40" s="139">
        <v>0</v>
      </c>
      <c r="L40" s="139">
        <v>162398</v>
      </c>
      <c r="M40" s="139">
        <f t="shared" si="8"/>
        <v>35857</v>
      </c>
      <c r="N40" s="139">
        <f t="shared" si="9"/>
        <v>0</v>
      </c>
      <c r="O40" s="139">
        <v>0</v>
      </c>
      <c r="P40" s="139">
        <v>0</v>
      </c>
      <c r="Q40" s="139">
        <v>0</v>
      </c>
      <c r="R40" s="139">
        <v>0</v>
      </c>
      <c r="S40" s="140" t="s">
        <v>199</v>
      </c>
      <c r="T40" s="139">
        <v>0</v>
      </c>
      <c r="U40" s="139">
        <v>35857</v>
      </c>
      <c r="V40" s="139">
        <f t="shared" si="10"/>
        <v>198255</v>
      </c>
      <c r="W40" s="139">
        <f t="shared" si="11"/>
        <v>0</v>
      </c>
      <c r="X40" s="139">
        <f t="shared" si="12"/>
        <v>0</v>
      </c>
      <c r="Y40" s="139">
        <f t="shared" si="13"/>
        <v>0</v>
      </c>
      <c r="Z40" s="139">
        <f t="shared" si="14"/>
        <v>0</v>
      </c>
      <c r="AA40" s="139">
        <f t="shared" si="15"/>
        <v>0</v>
      </c>
      <c r="AB40" s="140" t="s">
        <v>199</v>
      </c>
      <c r="AC40" s="139">
        <f t="shared" si="16"/>
        <v>0</v>
      </c>
      <c r="AD40" s="139">
        <f t="shared" si="17"/>
        <v>198255</v>
      </c>
      <c r="AE40" s="139">
        <f t="shared" si="18"/>
        <v>0</v>
      </c>
      <c r="AF40" s="139">
        <f t="shared" si="19"/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f t="shared" si="20"/>
        <v>0</v>
      </c>
      <c r="AN40" s="139">
        <f t="shared" si="21"/>
        <v>0</v>
      </c>
      <c r="AO40" s="139">
        <v>0</v>
      </c>
      <c r="AP40" s="139">
        <v>0</v>
      </c>
      <c r="AQ40" s="139">
        <v>0</v>
      </c>
      <c r="AR40" s="139">
        <v>0</v>
      </c>
      <c r="AS40" s="139">
        <f t="shared" si="22"/>
        <v>0</v>
      </c>
      <c r="AT40" s="139">
        <v>0</v>
      </c>
      <c r="AU40" s="139">
        <v>0</v>
      </c>
      <c r="AV40" s="139">
        <v>0</v>
      </c>
      <c r="AW40" s="139">
        <v>0</v>
      </c>
      <c r="AX40" s="139">
        <f t="shared" si="23"/>
        <v>0</v>
      </c>
      <c r="AY40" s="139">
        <v>0</v>
      </c>
      <c r="AZ40" s="139">
        <v>0</v>
      </c>
      <c r="BA40" s="139">
        <v>0</v>
      </c>
      <c r="BB40" s="139">
        <v>0</v>
      </c>
      <c r="BC40" s="139">
        <v>162398</v>
      </c>
      <c r="BD40" s="139">
        <v>0</v>
      </c>
      <c r="BE40" s="139">
        <v>0</v>
      </c>
      <c r="BF40" s="139">
        <f t="shared" si="24"/>
        <v>0</v>
      </c>
      <c r="BG40" s="139">
        <f t="shared" si="25"/>
        <v>0</v>
      </c>
      <c r="BH40" s="139">
        <f t="shared" si="26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7"/>
        <v>0</v>
      </c>
      <c r="BP40" s="139">
        <f t="shared" si="28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9"/>
        <v>0</v>
      </c>
      <c r="BV40" s="139">
        <v>0</v>
      </c>
      <c r="BW40" s="139">
        <v>0</v>
      </c>
      <c r="BX40" s="139">
        <v>0</v>
      </c>
      <c r="BY40" s="139">
        <v>0</v>
      </c>
      <c r="BZ40" s="139">
        <f t="shared" si="30"/>
        <v>0</v>
      </c>
      <c r="CA40" s="139">
        <v>0</v>
      </c>
      <c r="CB40" s="139">
        <v>0</v>
      </c>
      <c r="CC40" s="139">
        <v>0</v>
      </c>
      <c r="CD40" s="139">
        <v>0</v>
      </c>
      <c r="CE40" s="139">
        <v>35857</v>
      </c>
      <c r="CF40" s="139">
        <v>0</v>
      </c>
      <c r="CG40" s="139">
        <v>0</v>
      </c>
      <c r="CH40" s="139">
        <f t="shared" si="31"/>
        <v>0</v>
      </c>
      <c r="CI40" s="139">
        <f t="shared" si="50"/>
        <v>0</v>
      </c>
      <c r="CJ40" s="139">
        <f t="shared" si="50"/>
        <v>0</v>
      </c>
      <c r="CK40" s="139">
        <f t="shared" si="50"/>
        <v>0</v>
      </c>
      <c r="CL40" s="139">
        <f t="shared" si="50"/>
        <v>0</v>
      </c>
      <c r="CM40" s="139">
        <f t="shared" si="50"/>
        <v>0</v>
      </c>
      <c r="CN40" s="139">
        <f t="shared" si="50"/>
        <v>0</v>
      </c>
      <c r="CO40" s="139">
        <f t="shared" si="50"/>
        <v>0</v>
      </c>
      <c r="CP40" s="139">
        <f t="shared" si="50"/>
        <v>0</v>
      </c>
      <c r="CQ40" s="139">
        <f t="shared" si="50"/>
        <v>0</v>
      </c>
      <c r="CR40" s="139">
        <f t="shared" si="50"/>
        <v>0</v>
      </c>
      <c r="CS40" s="139">
        <f t="shared" si="50"/>
        <v>0</v>
      </c>
      <c r="CT40" s="139">
        <f t="shared" si="50"/>
        <v>0</v>
      </c>
      <c r="CU40" s="139">
        <f t="shared" si="50"/>
        <v>0</v>
      </c>
      <c r="CV40" s="139">
        <f t="shared" si="50"/>
        <v>0</v>
      </c>
      <c r="CW40" s="139">
        <f t="shared" si="50"/>
        <v>0</v>
      </c>
      <c r="CX40" s="139">
        <f t="shared" si="49"/>
        <v>0</v>
      </c>
      <c r="CY40" s="139">
        <f t="shared" si="49"/>
        <v>0</v>
      </c>
      <c r="CZ40" s="139">
        <f t="shared" si="49"/>
        <v>0</v>
      </c>
      <c r="DA40" s="139">
        <f t="shared" si="49"/>
        <v>0</v>
      </c>
      <c r="DB40" s="139">
        <f t="shared" si="49"/>
        <v>0</v>
      </c>
      <c r="DC40" s="139">
        <f t="shared" si="49"/>
        <v>0</v>
      </c>
      <c r="DD40" s="139">
        <f t="shared" si="49"/>
        <v>0</v>
      </c>
      <c r="DE40" s="139">
        <f t="shared" si="49"/>
        <v>0</v>
      </c>
      <c r="DF40" s="139">
        <f t="shared" si="49"/>
        <v>0</v>
      </c>
      <c r="DG40" s="139">
        <f t="shared" si="49"/>
        <v>198255</v>
      </c>
      <c r="DH40" s="139">
        <f t="shared" si="49"/>
        <v>0</v>
      </c>
      <c r="DI40" s="139">
        <f t="shared" si="49"/>
        <v>0</v>
      </c>
      <c r="DJ40" s="139">
        <f t="shared" si="49"/>
        <v>0</v>
      </c>
    </row>
    <row r="41" spans="1:114" s="123" customFormat="1" ht="12" customHeight="1">
      <c r="A41" s="124" t="s">
        <v>212</v>
      </c>
      <c r="B41" s="125" t="s">
        <v>276</v>
      </c>
      <c r="C41" s="124" t="s">
        <v>277</v>
      </c>
      <c r="D41" s="139">
        <f t="shared" si="6"/>
        <v>491281</v>
      </c>
      <c r="E41" s="139">
        <f t="shared" si="7"/>
        <v>14</v>
      </c>
      <c r="F41" s="139">
        <v>0</v>
      </c>
      <c r="G41" s="139">
        <v>0</v>
      </c>
      <c r="H41" s="139">
        <v>0</v>
      </c>
      <c r="I41" s="139">
        <v>0</v>
      </c>
      <c r="J41" s="140" t="s">
        <v>199</v>
      </c>
      <c r="K41" s="139">
        <v>14</v>
      </c>
      <c r="L41" s="139">
        <v>491267</v>
      </c>
      <c r="M41" s="139">
        <f t="shared" si="8"/>
        <v>280723</v>
      </c>
      <c r="N41" s="139">
        <f t="shared" si="9"/>
        <v>117410</v>
      </c>
      <c r="O41" s="139">
        <v>0</v>
      </c>
      <c r="P41" s="139">
        <v>0</v>
      </c>
      <c r="Q41" s="139">
        <v>0</v>
      </c>
      <c r="R41" s="139">
        <v>0</v>
      </c>
      <c r="S41" s="140" t="s">
        <v>199</v>
      </c>
      <c r="T41" s="139">
        <v>117410</v>
      </c>
      <c r="U41" s="139">
        <v>163313</v>
      </c>
      <c r="V41" s="139">
        <f t="shared" si="10"/>
        <v>772004</v>
      </c>
      <c r="W41" s="139">
        <f t="shared" si="11"/>
        <v>117424</v>
      </c>
      <c r="X41" s="139">
        <f t="shared" si="12"/>
        <v>0</v>
      </c>
      <c r="Y41" s="139">
        <f t="shared" si="13"/>
        <v>0</v>
      </c>
      <c r="Z41" s="139">
        <f t="shared" si="14"/>
        <v>0</v>
      </c>
      <c r="AA41" s="139">
        <f t="shared" si="15"/>
        <v>0</v>
      </c>
      <c r="AB41" s="140" t="s">
        <v>199</v>
      </c>
      <c r="AC41" s="139">
        <f t="shared" si="16"/>
        <v>117424</v>
      </c>
      <c r="AD41" s="139">
        <f t="shared" si="17"/>
        <v>654580</v>
      </c>
      <c r="AE41" s="139">
        <f t="shared" si="18"/>
        <v>0</v>
      </c>
      <c r="AF41" s="139">
        <f t="shared" si="19"/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f t="shared" si="20"/>
        <v>0</v>
      </c>
      <c r="AN41" s="139">
        <f t="shared" si="21"/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f t="shared" si="22"/>
        <v>0</v>
      </c>
      <c r="AT41" s="139">
        <v>0</v>
      </c>
      <c r="AU41" s="139">
        <v>0</v>
      </c>
      <c r="AV41" s="139">
        <v>0</v>
      </c>
      <c r="AW41" s="139">
        <v>0</v>
      </c>
      <c r="AX41" s="139">
        <f t="shared" si="23"/>
        <v>0</v>
      </c>
      <c r="AY41" s="139">
        <v>0</v>
      </c>
      <c r="AZ41" s="139">
        <v>0</v>
      </c>
      <c r="BA41" s="139">
        <v>0</v>
      </c>
      <c r="BB41" s="139">
        <v>0</v>
      </c>
      <c r="BC41" s="139">
        <v>470568</v>
      </c>
      <c r="BD41" s="139">
        <v>0</v>
      </c>
      <c r="BE41" s="139">
        <v>20713</v>
      </c>
      <c r="BF41" s="139">
        <f t="shared" si="24"/>
        <v>20713</v>
      </c>
      <c r="BG41" s="139">
        <f t="shared" si="25"/>
        <v>8789</v>
      </c>
      <c r="BH41" s="139">
        <f t="shared" si="26"/>
        <v>8789</v>
      </c>
      <c r="BI41" s="139">
        <v>0</v>
      </c>
      <c r="BJ41" s="139">
        <v>8789</v>
      </c>
      <c r="BK41" s="139">
        <v>0</v>
      </c>
      <c r="BL41" s="139">
        <v>0</v>
      </c>
      <c r="BM41" s="139">
        <v>0</v>
      </c>
      <c r="BN41" s="139">
        <v>0</v>
      </c>
      <c r="BO41" s="139">
        <f t="shared" si="27"/>
        <v>271934</v>
      </c>
      <c r="BP41" s="139">
        <f t="shared" si="28"/>
        <v>9702</v>
      </c>
      <c r="BQ41" s="139">
        <v>9702</v>
      </c>
      <c r="BR41" s="139">
        <v>0</v>
      </c>
      <c r="BS41" s="139">
        <v>0</v>
      </c>
      <c r="BT41" s="139">
        <v>0</v>
      </c>
      <c r="BU41" s="139">
        <f t="shared" si="29"/>
        <v>99784</v>
      </c>
      <c r="BV41" s="139">
        <v>0</v>
      </c>
      <c r="BW41" s="139">
        <v>99624</v>
      </c>
      <c r="BX41" s="139">
        <v>160</v>
      </c>
      <c r="BY41" s="139">
        <v>0</v>
      </c>
      <c r="BZ41" s="139">
        <f t="shared" si="30"/>
        <v>162448</v>
      </c>
      <c r="CA41" s="139">
        <v>5055</v>
      </c>
      <c r="CB41" s="139">
        <v>156812</v>
      </c>
      <c r="CC41" s="139">
        <v>0</v>
      </c>
      <c r="CD41" s="139">
        <v>581</v>
      </c>
      <c r="CE41" s="139">
        <v>0</v>
      </c>
      <c r="CF41" s="139">
        <v>0</v>
      </c>
      <c r="CG41" s="139">
        <v>0</v>
      </c>
      <c r="CH41" s="139">
        <f t="shared" si="31"/>
        <v>280723</v>
      </c>
      <c r="CI41" s="139">
        <f t="shared" si="50"/>
        <v>8789</v>
      </c>
      <c r="CJ41" s="139">
        <f t="shared" si="50"/>
        <v>8789</v>
      </c>
      <c r="CK41" s="139">
        <f t="shared" si="50"/>
        <v>0</v>
      </c>
      <c r="CL41" s="139">
        <f t="shared" si="50"/>
        <v>8789</v>
      </c>
      <c r="CM41" s="139">
        <f t="shared" si="50"/>
        <v>0</v>
      </c>
      <c r="CN41" s="139">
        <f t="shared" si="50"/>
        <v>0</v>
      </c>
      <c r="CO41" s="139">
        <f t="shared" si="50"/>
        <v>0</v>
      </c>
      <c r="CP41" s="139">
        <f t="shared" si="50"/>
        <v>0</v>
      </c>
      <c r="CQ41" s="139">
        <f t="shared" si="50"/>
        <v>271934</v>
      </c>
      <c r="CR41" s="139">
        <f t="shared" si="50"/>
        <v>9702</v>
      </c>
      <c r="CS41" s="139">
        <f t="shared" si="50"/>
        <v>9702</v>
      </c>
      <c r="CT41" s="139">
        <f t="shared" si="50"/>
        <v>0</v>
      </c>
      <c r="CU41" s="139">
        <f t="shared" si="50"/>
        <v>0</v>
      </c>
      <c r="CV41" s="139">
        <f t="shared" si="50"/>
        <v>0</v>
      </c>
      <c r="CW41" s="139">
        <f t="shared" si="50"/>
        <v>99784</v>
      </c>
      <c r="CX41" s="139">
        <f t="shared" si="49"/>
        <v>0</v>
      </c>
      <c r="CY41" s="139">
        <f t="shared" si="49"/>
        <v>99624</v>
      </c>
      <c r="CZ41" s="139">
        <f t="shared" si="49"/>
        <v>160</v>
      </c>
      <c r="DA41" s="139">
        <f t="shared" si="49"/>
        <v>0</v>
      </c>
      <c r="DB41" s="139">
        <f t="shared" si="49"/>
        <v>162448</v>
      </c>
      <c r="DC41" s="139">
        <f t="shared" si="49"/>
        <v>5055</v>
      </c>
      <c r="DD41" s="139">
        <f t="shared" si="49"/>
        <v>156812</v>
      </c>
      <c r="DE41" s="139">
        <f t="shared" si="49"/>
        <v>0</v>
      </c>
      <c r="DF41" s="139">
        <f t="shared" si="49"/>
        <v>581</v>
      </c>
      <c r="DG41" s="139">
        <f t="shared" si="49"/>
        <v>470568</v>
      </c>
      <c r="DH41" s="139">
        <f t="shared" si="49"/>
        <v>0</v>
      </c>
      <c r="DI41" s="139">
        <f t="shared" si="49"/>
        <v>20713</v>
      </c>
      <c r="DJ41" s="139">
        <f t="shared" si="49"/>
        <v>301436</v>
      </c>
    </row>
    <row r="42" spans="1:114" s="123" customFormat="1" ht="12" customHeight="1">
      <c r="A42" s="124" t="s">
        <v>212</v>
      </c>
      <c r="B42" s="125" t="s">
        <v>278</v>
      </c>
      <c r="C42" s="124" t="s">
        <v>279</v>
      </c>
      <c r="D42" s="139">
        <f t="shared" si="6"/>
        <v>262158</v>
      </c>
      <c r="E42" s="139">
        <f t="shared" si="7"/>
        <v>0</v>
      </c>
      <c r="F42" s="139">
        <v>0</v>
      </c>
      <c r="G42" s="139">
        <v>0</v>
      </c>
      <c r="H42" s="139">
        <v>0</v>
      </c>
      <c r="I42" s="139">
        <v>0</v>
      </c>
      <c r="J42" s="140" t="s">
        <v>199</v>
      </c>
      <c r="K42" s="139">
        <v>0</v>
      </c>
      <c r="L42" s="139">
        <v>262158</v>
      </c>
      <c r="M42" s="139">
        <f t="shared" si="8"/>
        <v>165987</v>
      </c>
      <c r="N42" s="139">
        <f t="shared" si="9"/>
        <v>14171</v>
      </c>
      <c r="O42" s="139">
        <v>0</v>
      </c>
      <c r="P42" s="139">
        <v>0</v>
      </c>
      <c r="Q42" s="139">
        <v>0</v>
      </c>
      <c r="R42" s="139">
        <v>14171</v>
      </c>
      <c r="S42" s="140" t="s">
        <v>199</v>
      </c>
      <c r="T42" s="139">
        <v>0</v>
      </c>
      <c r="U42" s="139">
        <v>151816</v>
      </c>
      <c r="V42" s="139">
        <f t="shared" si="10"/>
        <v>428145</v>
      </c>
      <c r="W42" s="139">
        <f t="shared" si="11"/>
        <v>14171</v>
      </c>
      <c r="X42" s="139">
        <f t="shared" si="12"/>
        <v>0</v>
      </c>
      <c r="Y42" s="139">
        <f t="shared" si="13"/>
        <v>0</v>
      </c>
      <c r="Z42" s="139">
        <f t="shared" si="14"/>
        <v>0</v>
      </c>
      <c r="AA42" s="139">
        <f t="shared" si="15"/>
        <v>14171</v>
      </c>
      <c r="AB42" s="140" t="s">
        <v>199</v>
      </c>
      <c r="AC42" s="139">
        <f t="shared" si="16"/>
        <v>0</v>
      </c>
      <c r="AD42" s="139">
        <f t="shared" si="17"/>
        <v>413974</v>
      </c>
      <c r="AE42" s="139">
        <f t="shared" si="18"/>
        <v>0</v>
      </c>
      <c r="AF42" s="139">
        <f t="shared" si="19"/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39">
        <f t="shared" si="20"/>
        <v>50511</v>
      </c>
      <c r="AN42" s="139">
        <f t="shared" si="21"/>
        <v>10516</v>
      </c>
      <c r="AO42" s="139">
        <v>9379</v>
      </c>
      <c r="AP42" s="139">
        <v>1137</v>
      </c>
      <c r="AQ42" s="139">
        <v>0</v>
      </c>
      <c r="AR42" s="139">
        <v>0</v>
      </c>
      <c r="AS42" s="139">
        <f t="shared" si="22"/>
        <v>1137</v>
      </c>
      <c r="AT42" s="139">
        <v>1137</v>
      </c>
      <c r="AU42" s="139">
        <v>0</v>
      </c>
      <c r="AV42" s="139">
        <v>0</v>
      </c>
      <c r="AW42" s="139">
        <v>0</v>
      </c>
      <c r="AX42" s="139">
        <f t="shared" si="23"/>
        <v>38858</v>
      </c>
      <c r="AY42" s="139">
        <v>38858</v>
      </c>
      <c r="AZ42" s="139">
        <v>0</v>
      </c>
      <c r="BA42" s="139">
        <v>0</v>
      </c>
      <c r="BB42" s="139">
        <v>0</v>
      </c>
      <c r="BC42" s="139">
        <v>210597</v>
      </c>
      <c r="BD42" s="139">
        <v>0</v>
      </c>
      <c r="BE42" s="139">
        <v>1050</v>
      </c>
      <c r="BF42" s="139">
        <f t="shared" si="24"/>
        <v>51561</v>
      </c>
      <c r="BG42" s="139">
        <f t="shared" si="25"/>
        <v>3691</v>
      </c>
      <c r="BH42" s="139">
        <f t="shared" si="26"/>
        <v>3691</v>
      </c>
      <c r="BI42" s="139">
        <v>0</v>
      </c>
      <c r="BJ42" s="139">
        <v>3691</v>
      </c>
      <c r="BK42" s="139">
        <v>0</v>
      </c>
      <c r="BL42" s="139">
        <v>0</v>
      </c>
      <c r="BM42" s="139">
        <v>0</v>
      </c>
      <c r="BN42" s="139">
        <v>0</v>
      </c>
      <c r="BO42" s="139">
        <f t="shared" si="27"/>
        <v>162296</v>
      </c>
      <c r="BP42" s="139">
        <f t="shared" si="28"/>
        <v>0</v>
      </c>
      <c r="BQ42" s="139">
        <v>0</v>
      </c>
      <c r="BR42" s="139">
        <v>0</v>
      </c>
      <c r="BS42" s="139">
        <v>0</v>
      </c>
      <c r="BT42" s="139">
        <v>0</v>
      </c>
      <c r="BU42" s="139">
        <f t="shared" si="29"/>
        <v>48085</v>
      </c>
      <c r="BV42" s="139">
        <v>0</v>
      </c>
      <c r="BW42" s="139">
        <v>48085</v>
      </c>
      <c r="BX42" s="139">
        <v>0</v>
      </c>
      <c r="BY42" s="139">
        <v>0</v>
      </c>
      <c r="BZ42" s="139">
        <f t="shared" si="30"/>
        <v>114211</v>
      </c>
      <c r="CA42" s="139">
        <v>0</v>
      </c>
      <c r="CB42" s="139">
        <v>114211</v>
      </c>
      <c r="CC42" s="139">
        <v>0</v>
      </c>
      <c r="CD42" s="139">
        <v>0</v>
      </c>
      <c r="CE42" s="139">
        <v>0</v>
      </c>
      <c r="CF42" s="139">
        <v>0</v>
      </c>
      <c r="CG42" s="139">
        <v>0</v>
      </c>
      <c r="CH42" s="139">
        <f t="shared" si="31"/>
        <v>165987</v>
      </c>
      <c r="CI42" s="139">
        <f aca="true" t="shared" si="51" ref="CI42:CW42">SUM(AE42,+BG42)</f>
        <v>3691</v>
      </c>
      <c r="CJ42" s="139">
        <f t="shared" si="51"/>
        <v>3691</v>
      </c>
      <c r="CK42" s="139">
        <f t="shared" si="51"/>
        <v>0</v>
      </c>
      <c r="CL42" s="139">
        <f t="shared" si="51"/>
        <v>3691</v>
      </c>
      <c r="CM42" s="139">
        <f t="shared" si="51"/>
        <v>0</v>
      </c>
      <c r="CN42" s="139">
        <f t="shared" si="51"/>
        <v>0</v>
      </c>
      <c r="CO42" s="139">
        <f t="shared" si="51"/>
        <v>0</v>
      </c>
      <c r="CP42" s="139">
        <f t="shared" si="51"/>
        <v>0</v>
      </c>
      <c r="CQ42" s="139">
        <f t="shared" si="51"/>
        <v>212807</v>
      </c>
      <c r="CR42" s="139">
        <f t="shared" si="51"/>
        <v>10516</v>
      </c>
      <c r="CS42" s="139">
        <f t="shared" si="51"/>
        <v>9379</v>
      </c>
      <c r="CT42" s="139">
        <f t="shared" si="51"/>
        <v>1137</v>
      </c>
      <c r="CU42" s="139">
        <f t="shared" si="51"/>
        <v>0</v>
      </c>
      <c r="CV42" s="139">
        <f t="shared" si="51"/>
        <v>0</v>
      </c>
      <c r="CW42" s="139">
        <f t="shared" si="51"/>
        <v>49222</v>
      </c>
      <c r="CX42" s="139">
        <f t="shared" si="49"/>
        <v>1137</v>
      </c>
      <c r="CY42" s="139">
        <f t="shared" si="49"/>
        <v>48085</v>
      </c>
      <c r="CZ42" s="139">
        <f t="shared" si="49"/>
        <v>0</v>
      </c>
      <c r="DA42" s="139">
        <f t="shared" si="49"/>
        <v>0</v>
      </c>
      <c r="DB42" s="139">
        <f t="shared" si="49"/>
        <v>153069</v>
      </c>
      <c r="DC42" s="139">
        <f t="shared" si="49"/>
        <v>38858</v>
      </c>
      <c r="DD42" s="139">
        <f t="shared" si="49"/>
        <v>114211</v>
      </c>
      <c r="DE42" s="139">
        <f t="shared" si="49"/>
        <v>0</v>
      </c>
      <c r="DF42" s="139">
        <f t="shared" si="49"/>
        <v>0</v>
      </c>
      <c r="DG42" s="139">
        <f t="shared" si="49"/>
        <v>210597</v>
      </c>
      <c r="DH42" s="139">
        <f t="shared" si="49"/>
        <v>0</v>
      </c>
      <c r="DI42" s="139">
        <f t="shared" si="49"/>
        <v>1050</v>
      </c>
      <c r="DJ42" s="139">
        <f t="shared" si="49"/>
        <v>217548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205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3" t="s">
        <v>78</v>
      </c>
      <c r="B2" s="143" t="s">
        <v>79</v>
      </c>
      <c r="C2" s="146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4"/>
      <c r="B3" s="144"/>
      <c r="C3" s="147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4"/>
      <c r="B4" s="144"/>
      <c r="C4" s="147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1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1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1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4"/>
      <c r="B5" s="144"/>
      <c r="C5" s="147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2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2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2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5"/>
      <c r="B6" s="145"/>
      <c r="C6" s="148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212</v>
      </c>
      <c r="B7" s="121" t="s">
        <v>280</v>
      </c>
      <c r="C7" s="120" t="s">
        <v>46</v>
      </c>
      <c r="D7" s="122">
        <f aca="true" t="shared" si="0" ref="D7:AK7">SUM(D8:D19)</f>
        <v>1371030</v>
      </c>
      <c r="E7" s="122">
        <f t="shared" si="0"/>
        <v>1257617</v>
      </c>
      <c r="F7" s="122">
        <f t="shared" si="0"/>
        <v>234279</v>
      </c>
      <c r="G7" s="122">
        <f t="shared" si="0"/>
        <v>0</v>
      </c>
      <c r="H7" s="122">
        <f t="shared" si="0"/>
        <v>227500</v>
      </c>
      <c r="I7" s="122">
        <f t="shared" si="0"/>
        <v>561124</v>
      </c>
      <c r="J7" s="122">
        <f t="shared" si="0"/>
        <v>2920474</v>
      </c>
      <c r="K7" s="122">
        <f t="shared" si="0"/>
        <v>234714</v>
      </c>
      <c r="L7" s="122">
        <f t="shared" si="0"/>
        <v>113413</v>
      </c>
      <c r="M7" s="122">
        <f t="shared" si="0"/>
        <v>206021</v>
      </c>
      <c r="N7" s="122">
        <f t="shared" si="0"/>
        <v>182057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125891</v>
      </c>
      <c r="S7" s="122">
        <f t="shared" si="0"/>
        <v>1119251</v>
      </c>
      <c r="T7" s="122">
        <f t="shared" si="0"/>
        <v>56166</v>
      </c>
      <c r="U7" s="122">
        <f t="shared" si="0"/>
        <v>23964</v>
      </c>
      <c r="V7" s="122">
        <f t="shared" si="0"/>
        <v>1577051</v>
      </c>
      <c r="W7" s="122">
        <f t="shared" si="0"/>
        <v>1439674</v>
      </c>
      <c r="X7" s="122">
        <f t="shared" si="0"/>
        <v>234279</v>
      </c>
      <c r="Y7" s="122">
        <f t="shared" si="0"/>
        <v>0</v>
      </c>
      <c r="Z7" s="122">
        <f t="shared" si="0"/>
        <v>227500</v>
      </c>
      <c r="AA7" s="122">
        <f t="shared" si="0"/>
        <v>687015</v>
      </c>
      <c r="AB7" s="122">
        <f t="shared" si="0"/>
        <v>4039725</v>
      </c>
      <c r="AC7" s="122">
        <f t="shared" si="0"/>
        <v>290880</v>
      </c>
      <c r="AD7" s="122">
        <f t="shared" si="0"/>
        <v>137377</v>
      </c>
      <c r="AE7" s="122">
        <f t="shared" si="0"/>
        <v>637531</v>
      </c>
      <c r="AF7" s="122">
        <f t="shared" si="0"/>
        <v>602845</v>
      </c>
      <c r="AG7" s="122">
        <f t="shared" si="0"/>
        <v>0</v>
      </c>
      <c r="AH7" s="122">
        <f t="shared" si="0"/>
        <v>492027</v>
      </c>
      <c r="AI7" s="122">
        <f t="shared" si="0"/>
        <v>97798</v>
      </c>
      <c r="AJ7" s="122">
        <f t="shared" si="0"/>
        <v>13020</v>
      </c>
      <c r="AK7" s="122">
        <f t="shared" si="0"/>
        <v>34686</v>
      </c>
      <c r="AL7" s="122" t="s">
        <v>199</v>
      </c>
      <c r="AM7" s="122">
        <f aca="true" t="shared" si="1" ref="AM7:BB7">SUM(AM8:AM19)</f>
        <v>3479043</v>
      </c>
      <c r="AN7" s="122">
        <f t="shared" si="1"/>
        <v>561332</v>
      </c>
      <c r="AO7" s="122">
        <f t="shared" si="1"/>
        <v>261473</v>
      </c>
      <c r="AP7" s="122">
        <f t="shared" si="1"/>
        <v>0</v>
      </c>
      <c r="AQ7" s="122">
        <f t="shared" si="1"/>
        <v>279958</v>
      </c>
      <c r="AR7" s="122">
        <f t="shared" si="1"/>
        <v>19901</v>
      </c>
      <c r="AS7" s="122">
        <f t="shared" si="1"/>
        <v>1481409</v>
      </c>
      <c r="AT7" s="122">
        <f t="shared" si="1"/>
        <v>5473</v>
      </c>
      <c r="AU7" s="122">
        <f t="shared" si="1"/>
        <v>1316017</v>
      </c>
      <c r="AV7" s="122">
        <f t="shared" si="1"/>
        <v>159919</v>
      </c>
      <c r="AW7" s="122">
        <f t="shared" si="1"/>
        <v>8037</v>
      </c>
      <c r="AX7" s="122">
        <f t="shared" si="1"/>
        <v>1422721</v>
      </c>
      <c r="AY7" s="122">
        <f t="shared" si="1"/>
        <v>425454</v>
      </c>
      <c r="AZ7" s="122">
        <f t="shared" si="1"/>
        <v>823856</v>
      </c>
      <c r="BA7" s="122">
        <f t="shared" si="1"/>
        <v>168346</v>
      </c>
      <c r="BB7" s="122">
        <f t="shared" si="1"/>
        <v>5065</v>
      </c>
      <c r="BC7" s="122" t="s">
        <v>199</v>
      </c>
      <c r="BD7" s="122">
        <f aca="true" t="shared" si="2" ref="BD7:BM7">SUM(BD8:BD19)</f>
        <v>5544</v>
      </c>
      <c r="BE7" s="122">
        <f t="shared" si="2"/>
        <v>174930</v>
      </c>
      <c r="BF7" s="122">
        <f t="shared" si="2"/>
        <v>4291504</v>
      </c>
      <c r="BG7" s="122">
        <f t="shared" si="2"/>
        <v>5518</v>
      </c>
      <c r="BH7" s="122">
        <f t="shared" si="2"/>
        <v>5518</v>
      </c>
      <c r="BI7" s="122">
        <f t="shared" si="2"/>
        <v>0</v>
      </c>
      <c r="BJ7" s="122">
        <f t="shared" si="2"/>
        <v>5518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SUM(BO8:BO19)</f>
        <v>1218855</v>
      </c>
      <c r="BP7" s="122">
        <f t="shared" si="3"/>
        <v>345249</v>
      </c>
      <c r="BQ7" s="122">
        <f t="shared" si="3"/>
        <v>206677</v>
      </c>
      <c r="BR7" s="122">
        <f t="shared" si="3"/>
        <v>0</v>
      </c>
      <c r="BS7" s="122">
        <f t="shared" si="3"/>
        <v>138572</v>
      </c>
      <c r="BT7" s="122">
        <f t="shared" si="3"/>
        <v>0</v>
      </c>
      <c r="BU7" s="122">
        <f t="shared" si="3"/>
        <v>702424</v>
      </c>
      <c r="BV7" s="122">
        <f t="shared" si="3"/>
        <v>2194</v>
      </c>
      <c r="BW7" s="122">
        <f t="shared" si="3"/>
        <v>699947</v>
      </c>
      <c r="BX7" s="122">
        <f t="shared" si="3"/>
        <v>283</v>
      </c>
      <c r="BY7" s="122">
        <f t="shared" si="3"/>
        <v>0</v>
      </c>
      <c r="BZ7" s="122">
        <f t="shared" si="3"/>
        <v>170232</v>
      </c>
      <c r="CA7" s="122">
        <f t="shared" si="3"/>
        <v>29947</v>
      </c>
      <c r="CB7" s="122">
        <f t="shared" si="3"/>
        <v>120518</v>
      </c>
      <c r="CC7" s="122">
        <f t="shared" si="3"/>
        <v>8732</v>
      </c>
      <c r="CD7" s="122">
        <f t="shared" si="3"/>
        <v>11035</v>
      </c>
      <c r="CE7" s="122" t="s">
        <v>199</v>
      </c>
      <c r="CF7" s="122">
        <f aca="true" t="shared" si="4" ref="CF7:CO7">SUM(CF8:CF19)</f>
        <v>950</v>
      </c>
      <c r="CG7" s="122">
        <f t="shared" si="4"/>
        <v>100899</v>
      </c>
      <c r="CH7" s="122">
        <f t="shared" si="4"/>
        <v>1325272</v>
      </c>
      <c r="CI7" s="122">
        <f t="shared" si="4"/>
        <v>643049</v>
      </c>
      <c r="CJ7" s="122">
        <f t="shared" si="4"/>
        <v>608363</v>
      </c>
      <c r="CK7" s="122">
        <f t="shared" si="4"/>
        <v>0</v>
      </c>
      <c r="CL7" s="122">
        <f t="shared" si="4"/>
        <v>497545</v>
      </c>
      <c r="CM7" s="122">
        <f t="shared" si="4"/>
        <v>97798</v>
      </c>
      <c r="CN7" s="122">
        <f t="shared" si="4"/>
        <v>13020</v>
      </c>
      <c r="CO7" s="122">
        <f t="shared" si="4"/>
        <v>34686</v>
      </c>
      <c r="CP7" s="122" t="s">
        <v>199</v>
      </c>
      <c r="CQ7" s="122">
        <f aca="true" t="shared" si="5" ref="CQ7:DF7">SUM(CQ8:CQ19)</f>
        <v>4697898</v>
      </c>
      <c r="CR7" s="122">
        <f t="shared" si="5"/>
        <v>906581</v>
      </c>
      <c r="CS7" s="122">
        <f t="shared" si="5"/>
        <v>468150</v>
      </c>
      <c r="CT7" s="122">
        <f t="shared" si="5"/>
        <v>0</v>
      </c>
      <c r="CU7" s="122">
        <f t="shared" si="5"/>
        <v>418530</v>
      </c>
      <c r="CV7" s="122">
        <f t="shared" si="5"/>
        <v>19901</v>
      </c>
      <c r="CW7" s="122">
        <f t="shared" si="5"/>
        <v>2183833</v>
      </c>
      <c r="CX7" s="122">
        <f t="shared" si="5"/>
        <v>7667</v>
      </c>
      <c r="CY7" s="122">
        <f t="shared" si="5"/>
        <v>2015964</v>
      </c>
      <c r="CZ7" s="122">
        <f t="shared" si="5"/>
        <v>160202</v>
      </c>
      <c r="DA7" s="122">
        <f t="shared" si="5"/>
        <v>8037</v>
      </c>
      <c r="DB7" s="122">
        <f t="shared" si="5"/>
        <v>1592953</v>
      </c>
      <c r="DC7" s="122">
        <f t="shared" si="5"/>
        <v>455401</v>
      </c>
      <c r="DD7" s="122">
        <f t="shared" si="5"/>
        <v>944374</v>
      </c>
      <c r="DE7" s="122">
        <f t="shared" si="5"/>
        <v>177078</v>
      </c>
      <c r="DF7" s="122">
        <f t="shared" si="5"/>
        <v>16100</v>
      </c>
      <c r="DG7" s="122" t="s">
        <v>199</v>
      </c>
      <c r="DH7" s="122">
        <f>SUM(DH8:DH19)</f>
        <v>6494</v>
      </c>
      <c r="DI7" s="122">
        <f>SUM(DI8:DI19)</f>
        <v>275829</v>
      </c>
      <c r="DJ7" s="122">
        <f>SUM(DJ8:DJ19)</f>
        <v>5616776</v>
      </c>
    </row>
    <row r="8" spans="1:114" s="123" customFormat="1" ht="12" customHeight="1">
      <c r="A8" s="124" t="s">
        <v>212</v>
      </c>
      <c r="B8" s="125" t="s">
        <v>282</v>
      </c>
      <c r="C8" s="124" t="s">
        <v>283</v>
      </c>
      <c r="D8" s="126">
        <f aca="true" t="shared" si="6" ref="D8:D19">SUM(E8,+L8)</f>
        <v>0</v>
      </c>
      <c r="E8" s="126">
        <f aca="true" t="shared" si="7" ref="E8:E19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19">SUM(N8,+U8)</f>
        <v>45291</v>
      </c>
      <c r="N8" s="126">
        <f aca="true" t="shared" si="9" ref="N8:N19">SUM(O8:R8)+T8</f>
        <v>45291</v>
      </c>
      <c r="O8" s="126">
        <v>0</v>
      </c>
      <c r="P8" s="126">
        <v>0</v>
      </c>
      <c r="Q8" s="126">
        <v>0</v>
      </c>
      <c r="R8" s="126">
        <v>34001</v>
      </c>
      <c r="S8" s="126">
        <v>106601</v>
      </c>
      <c r="T8" s="126">
        <v>11290</v>
      </c>
      <c r="U8" s="126">
        <v>0</v>
      </c>
      <c r="V8" s="126">
        <f aca="true" t="shared" si="10" ref="V8:V19">+SUM(D8,M8)</f>
        <v>45291</v>
      </c>
      <c r="W8" s="126">
        <f aca="true" t="shared" si="11" ref="W8:W19">+SUM(E8,N8)</f>
        <v>45291</v>
      </c>
      <c r="X8" s="126">
        <f aca="true" t="shared" si="12" ref="X8:X19">+SUM(F8,O8)</f>
        <v>0</v>
      </c>
      <c r="Y8" s="126">
        <f aca="true" t="shared" si="13" ref="Y8:Y19">+SUM(G8,P8)</f>
        <v>0</v>
      </c>
      <c r="Z8" s="126">
        <f aca="true" t="shared" si="14" ref="Z8:Z19">+SUM(H8,Q8)</f>
        <v>0</v>
      </c>
      <c r="AA8" s="126">
        <f aca="true" t="shared" si="15" ref="AA8:AA19">+SUM(I8,R8)</f>
        <v>34001</v>
      </c>
      <c r="AB8" s="126">
        <f aca="true" t="shared" si="16" ref="AB8:AB19">+SUM(J8,S8)</f>
        <v>106601</v>
      </c>
      <c r="AC8" s="126">
        <f aca="true" t="shared" si="17" ref="AC8:AC19">+SUM(K8,T8)</f>
        <v>11290</v>
      </c>
      <c r="AD8" s="126">
        <f aca="true" t="shared" si="18" ref="AD8:AD19">+SUM(L8,U8)</f>
        <v>0</v>
      </c>
      <c r="AE8" s="126">
        <f aca="true" t="shared" si="19" ref="AE8:AE19">SUM(AF8,+AK8)</f>
        <v>0</v>
      </c>
      <c r="AF8" s="126">
        <f aca="true" t="shared" si="20" ref="AF8:AF19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19">SUM(AN8,AS8,AW8,AX8,BD8)</f>
        <v>0</v>
      </c>
      <c r="AN8" s="126">
        <f aca="true" t="shared" si="22" ref="AN8:AN19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19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19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19">SUM(AE8,+AM8,+BE8)</f>
        <v>0</v>
      </c>
      <c r="BG8" s="126">
        <f aca="true" t="shared" si="26" ref="BG8:BG19">SUM(BH8,+BM8)</f>
        <v>0</v>
      </c>
      <c r="BH8" s="126">
        <f aca="true" t="shared" si="27" ref="BH8:BH19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9">SUM(BP8,BU8,BY8,BZ8,CF8)</f>
        <v>135410</v>
      </c>
      <c r="BP8" s="126">
        <f aca="true" t="shared" si="29" ref="BP8:BP19">SUM(BQ8:BT8)</f>
        <v>57488</v>
      </c>
      <c r="BQ8" s="126">
        <v>57488</v>
      </c>
      <c r="BR8" s="126">
        <v>0</v>
      </c>
      <c r="BS8" s="126">
        <v>0</v>
      </c>
      <c r="BT8" s="126">
        <v>0</v>
      </c>
      <c r="BU8" s="126">
        <f aca="true" t="shared" si="30" ref="BU8:BU19">SUM(BV8:BX8)</f>
        <v>70727</v>
      </c>
      <c r="BV8" s="126">
        <v>0</v>
      </c>
      <c r="BW8" s="126">
        <v>70727</v>
      </c>
      <c r="BX8" s="126">
        <v>0</v>
      </c>
      <c r="BY8" s="126">
        <v>0</v>
      </c>
      <c r="BZ8" s="126">
        <f aca="true" t="shared" si="31" ref="BZ8:BZ19">SUM(CA8:CD8)</f>
        <v>7195</v>
      </c>
      <c r="CA8" s="126">
        <v>0</v>
      </c>
      <c r="CB8" s="126">
        <v>0</v>
      </c>
      <c r="CC8" s="126">
        <v>0</v>
      </c>
      <c r="CD8" s="126">
        <v>7195</v>
      </c>
      <c r="CE8" s="127" t="s">
        <v>199</v>
      </c>
      <c r="CF8" s="126">
        <v>0</v>
      </c>
      <c r="CG8" s="126">
        <v>16482</v>
      </c>
      <c r="CH8" s="126">
        <f aca="true" t="shared" si="32" ref="CH8:CH19">SUM(BG8,+BO8,+CG8)</f>
        <v>151892</v>
      </c>
      <c r="CI8" s="126">
        <f aca="true" t="shared" si="33" ref="CI8:CI19">SUM(AE8,+BG8)</f>
        <v>0</v>
      </c>
      <c r="CJ8" s="126">
        <f aca="true" t="shared" si="34" ref="CJ8:CJ19">SUM(AF8,+BH8)</f>
        <v>0</v>
      </c>
      <c r="CK8" s="126">
        <f aca="true" t="shared" si="35" ref="CK8:CK19">SUM(AG8,+BI8)</f>
        <v>0</v>
      </c>
      <c r="CL8" s="126">
        <f aca="true" t="shared" si="36" ref="CL8:CL19">SUM(AH8,+BJ8)</f>
        <v>0</v>
      </c>
      <c r="CM8" s="126">
        <f aca="true" t="shared" si="37" ref="CM8:CM19">SUM(AI8,+BK8)</f>
        <v>0</v>
      </c>
      <c r="CN8" s="126">
        <f aca="true" t="shared" si="38" ref="CN8:CN19">SUM(AJ8,+BL8)</f>
        <v>0</v>
      </c>
      <c r="CO8" s="126">
        <f aca="true" t="shared" si="39" ref="CO8:CO19">SUM(AK8,+BM8)</f>
        <v>0</v>
      </c>
      <c r="CP8" s="127" t="s">
        <v>199</v>
      </c>
      <c r="CQ8" s="126">
        <f aca="true" t="shared" si="40" ref="CQ8:CQ19">SUM(AM8,+BO8)</f>
        <v>135410</v>
      </c>
      <c r="CR8" s="126">
        <f aca="true" t="shared" si="41" ref="CR8:CR19">SUM(AN8,+BP8)</f>
        <v>57488</v>
      </c>
      <c r="CS8" s="126">
        <f aca="true" t="shared" si="42" ref="CS8:CS19">SUM(AO8,+BQ8)</f>
        <v>57488</v>
      </c>
      <c r="CT8" s="126">
        <f aca="true" t="shared" si="43" ref="CT8:CT19">SUM(AP8,+BR8)</f>
        <v>0</v>
      </c>
      <c r="CU8" s="126">
        <f aca="true" t="shared" si="44" ref="CU8:CU19">SUM(AQ8,+BS8)</f>
        <v>0</v>
      </c>
      <c r="CV8" s="126">
        <f aca="true" t="shared" si="45" ref="CV8:CV19">SUM(AR8,+BT8)</f>
        <v>0</v>
      </c>
      <c r="CW8" s="126">
        <f aca="true" t="shared" si="46" ref="CW8:CW19">SUM(AS8,+BU8)</f>
        <v>70727</v>
      </c>
      <c r="CX8" s="126">
        <f aca="true" t="shared" si="47" ref="CX8:CX19">SUM(AT8,+BV8)</f>
        <v>0</v>
      </c>
      <c r="CY8" s="126">
        <f aca="true" t="shared" si="48" ref="CY8:CY19">SUM(AU8,+BW8)</f>
        <v>70727</v>
      </c>
      <c r="CZ8" s="126">
        <f aca="true" t="shared" si="49" ref="CZ8:CZ19">SUM(AV8,+BX8)</f>
        <v>0</v>
      </c>
      <c r="DA8" s="126">
        <f aca="true" t="shared" si="50" ref="DA8:DA19">SUM(AW8,+BY8)</f>
        <v>0</v>
      </c>
      <c r="DB8" s="126">
        <f aca="true" t="shared" si="51" ref="DB8:DB19">SUM(AX8,+BZ8)</f>
        <v>7195</v>
      </c>
      <c r="DC8" s="126">
        <f aca="true" t="shared" si="52" ref="DC8:DC19">SUM(AY8,+CA8)</f>
        <v>0</v>
      </c>
      <c r="DD8" s="126">
        <f aca="true" t="shared" si="53" ref="DD8:DD19">SUM(AZ8,+CB8)</f>
        <v>0</v>
      </c>
      <c r="DE8" s="126">
        <f aca="true" t="shared" si="54" ref="DE8:DE19">SUM(BA8,+CC8)</f>
        <v>0</v>
      </c>
      <c r="DF8" s="126">
        <f aca="true" t="shared" si="55" ref="DF8:DF19">SUM(BB8,+CD8)</f>
        <v>7195</v>
      </c>
      <c r="DG8" s="127" t="s">
        <v>199</v>
      </c>
      <c r="DH8" s="126">
        <f aca="true" t="shared" si="56" ref="DH8:DH19">SUM(BD8,+CF8)</f>
        <v>0</v>
      </c>
      <c r="DI8" s="126">
        <f aca="true" t="shared" si="57" ref="DI8:DI19">SUM(BE8,+CG8)</f>
        <v>16482</v>
      </c>
      <c r="DJ8" s="126">
        <f aca="true" t="shared" si="58" ref="DJ8:DJ19">SUM(BF8,+CH8)</f>
        <v>151892</v>
      </c>
    </row>
    <row r="9" spans="1:114" s="123" customFormat="1" ht="12" customHeight="1">
      <c r="A9" s="124" t="s">
        <v>212</v>
      </c>
      <c r="B9" s="125" t="s">
        <v>284</v>
      </c>
      <c r="C9" s="124" t="s">
        <v>285</v>
      </c>
      <c r="D9" s="126">
        <f t="shared" si="6"/>
        <v>376332</v>
      </c>
      <c r="E9" s="126">
        <f t="shared" si="7"/>
        <v>376332</v>
      </c>
      <c r="F9" s="126">
        <v>129946</v>
      </c>
      <c r="G9" s="126">
        <v>0</v>
      </c>
      <c r="H9" s="126">
        <v>227500</v>
      </c>
      <c r="I9" s="126">
        <v>18886</v>
      </c>
      <c r="J9" s="126">
        <v>131280</v>
      </c>
      <c r="K9" s="126">
        <v>0</v>
      </c>
      <c r="L9" s="126">
        <v>0</v>
      </c>
      <c r="M9" s="126">
        <f t="shared" si="8"/>
        <v>0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6">
        <v>87884</v>
      </c>
      <c r="T9" s="126">
        <v>0</v>
      </c>
      <c r="U9" s="126">
        <v>0</v>
      </c>
      <c r="V9" s="126">
        <f t="shared" si="10"/>
        <v>376332</v>
      </c>
      <c r="W9" s="126">
        <f t="shared" si="11"/>
        <v>376332</v>
      </c>
      <c r="X9" s="126">
        <f t="shared" si="12"/>
        <v>129946</v>
      </c>
      <c r="Y9" s="126">
        <f t="shared" si="13"/>
        <v>0</v>
      </c>
      <c r="Z9" s="126">
        <f t="shared" si="14"/>
        <v>227500</v>
      </c>
      <c r="AA9" s="126">
        <f t="shared" si="15"/>
        <v>18886</v>
      </c>
      <c r="AB9" s="126">
        <f t="shared" si="16"/>
        <v>219164</v>
      </c>
      <c r="AC9" s="126">
        <f t="shared" si="17"/>
        <v>0</v>
      </c>
      <c r="AD9" s="126">
        <f t="shared" si="18"/>
        <v>0</v>
      </c>
      <c r="AE9" s="126">
        <f t="shared" si="19"/>
        <v>388392</v>
      </c>
      <c r="AF9" s="126">
        <f t="shared" si="20"/>
        <v>388392</v>
      </c>
      <c r="AG9" s="126">
        <v>0</v>
      </c>
      <c r="AH9" s="126">
        <v>388392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119220</v>
      </c>
      <c r="AN9" s="126">
        <f t="shared" si="22"/>
        <v>61075</v>
      </c>
      <c r="AO9" s="126">
        <v>18834</v>
      </c>
      <c r="AP9" s="126">
        <v>0</v>
      </c>
      <c r="AQ9" s="126">
        <v>36225</v>
      </c>
      <c r="AR9" s="126">
        <v>6016</v>
      </c>
      <c r="AS9" s="126">
        <f t="shared" si="23"/>
        <v>29729</v>
      </c>
      <c r="AT9" s="126">
        <v>0</v>
      </c>
      <c r="AU9" s="126">
        <v>22208</v>
      </c>
      <c r="AV9" s="126">
        <v>7521</v>
      </c>
      <c r="AW9" s="126">
        <v>0</v>
      </c>
      <c r="AX9" s="126">
        <f t="shared" si="24"/>
        <v>28416</v>
      </c>
      <c r="AY9" s="126">
        <v>18794</v>
      </c>
      <c r="AZ9" s="126">
        <v>6848</v>
      </c>
      <c r="BA9" s="126">
        <v>2774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507612</v>
      </c>
      <c r="BG9" s="126">
        <f t="shared" si="26"/>
        <v>5518</v>
      </c>
      <c r="BH9" s="126">
        <f t="shared" si="27"/>
        <v>5518</v>
      </c>
      <c r="BI9" s="126">
        <v>0</v>
      </c>
      <c r="BJ9" s="126">
        <v>5518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82366</v>
      </c>
      <c r="BP9" s="126">
        <f t="shared" si="29"/>
        <v>26620</v>
      </c>
      <c r="BQ9" s="126">
        <v>9417</v>
      </c>
      <c r="BR9" s="126">
        <v>0</v>
      </c>
      <c r="BS9" s="126">
        <v>17203</v>
      </c>
      <c r="BT9" s="126">
        <v>0</v>
      </c>
      <c r="BU9" s="126">
        <f t="shared" si="30"/>
        <v>37080</v>
      </c>
      <c r="BV9" s="126">
        <v>0</v>
      </c>
      <c r="BW9" s="126">
        <v>37080</v>
      </c>
      <c r="BX9" s="126">
        <v>0</v>
      </c>
      <c r="BY9" s="126">
        <v>0</v>
      </c>
      <c r="BZ9" s="126">
        <f t="shared" si="31"/>
        <v>18666</v>
      </c>
      <c r="CA9" s="126">
        <v>0</v>
      </c>
      <c r="CB9" s="126">
        <v>18666</v>
      </c>
      <c r="CC9" s="126">
        <v>0</v>
      </c>
      <c r="CD9" s="126">
        <v>0</v>
      </c>
      <c r="CE9" s="127" t="s">
        <v>199</v>
      </c>
      <c r="CF9" s="126">
        <v>0</v>
      </c>
      <c r="CG9" s="126">
        <v>0</v>
      </c>
      <c r="CH9" s="126">
        <f t="shared" si="32"/>
        <v>87884</v>
      </c>
      <c r="CI9" s="126">
        <f t="shared" si="33"/>
        <v>393910</v>
      </c>
      <c r="CJ9" s="126">
        <f t="shared" si="34"/>
        <v>393910</v>
      </c>
      <c r="CK9" s="126">
        <f t="shared" si="35"/>
        <v>0</v>
      </c>
      <c r="CL9" s="126">
        <f t="shared" si="36"/>
        <v>393910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201586</v>
      </c>
      <c r="CR9" s="126">
        <f t="shared" si="41"/>
        <v>87695</v>
      </c>
      <c r="CS9" s="126">
        <f t="shared" si="42"/>
        <v>28251</v>
      </c>
      <c r="CT9" s="126">
        <f t="shared" si="43"/>
        <v>0</v>
      </c>
      <c r="CU9" s="126">
        <f t="shared" si="44"/>
        <v>53428</v>
      </c>
      <c r="CV9" s="126">
        <f t="shared" si="45"/>
        <v>6016</v>
      </c>
      <c r="CW9" s="126">
        <f t="shared" si="46"/>
        <v>66809</v>
      </c>
      <c r="CX9" s="126">
        <f t="shared" si="47"/>
        <v>0</v>
      </c>
      <c r="CY9" s="126">
        <f t="shared" si="48"/>
        <v>59288</v>
      </c>
      <c r="CZ9" s="126">
        <f t="shared" si="49"/>
        <v>7521</v>
      </c>
      <c r="DA9" s="126">
        <f t="shared" si="50"/>
        <v>0</v>
      </c>
      <c r="DB9" s="126">
        <f t="shared" si="51"/>
        <v>47082</v>
      </c>
      <c r="DC9" s="126">
        <f t="shared" si="52"/>
        <v>18794</v>
      </c>
      <c r="DD9" s="126">
        <f t="shared" si="53"/>
        <v>25514</v>
      </c>
      <c r="DE9" s="126">
        <f t="shared" si="54"/>
        <v>2774</v>
      </c>
      <c r="DF9" s="126">
        <f t="shared" si="55"/>
        <v>0</v>
      </c>
      <c r="DG9" s="127" t="s">
        <v>199</v>
      </c>
      <c r="DH9" s="126">
        <f t="shared" si="56"/>
        <v>0</v>
      </c>
      <c r="DI9" s="126">
        <f t="shared" si="57"/>
        <v>0</v>
      </c>
      <c r="DJ9" s="126">
        <f t="shared" si="58"/>
        <v>595496</v>
      </c>
    </row>
    <row r="10" spans="1:114" s="123" customFormat="1" ht="12" customHeight="1">
      <c r="A10" s="124" t="s">
        <v>212</v>
      </c>
      <c r="B10" s="125" t="s">
        <v>286</v>
      </c>
      <c r="C10" s="124" t="s">
        <v>287</v>
      </c>
      <c r="D10" s="126">
        <f t="shared" si="6"/>
        <v>9667</v>
      </c>
      <c r="E10" s="126">
        <f t="shared" si="7"/>
        <v>9667</v>
      </c>
      <c r="F10" s="126">
        <v>9667</v>
      </c>
      <c r="G10" s="126">
        <v>0</v>
      </c>
      <c r="H10" s="126">
        <v>0</v>
      </c>
      <c r="I10" s="126">
        <v>0</v>
      </c>
      <c r="J10" s="126">
        <v>44560</v>
      </c>
      <c r="K10" s="126">
        <v>0</v>
      </c>
      <c r="L10" s="126">
        <v>0</v>
      </c>
      <c r="M10" s="126">
        <f t="shared" si="8"/>
        <v>41502</v>
      </c>
      <c r="N10" s="126">
        <f t="shared" si="9"/>
        <v>30142</v>
      </c>
      <c r="O10" s="126">
        <v>0</v>
      </c>
      <c r="P10" s="126">
        <v>0</v>
      </c>
      <c r="Q10" s="126">
        <v>0</v>
      </c>
      <c r="R10" s="126">
        <v>30142</v>
      </c>
      <c r="S10" s="126">
        <v>253504</v>
      </c>
      <c r="T10" s="126">
        <v>0</v>
      </c>
      <c r="U10" s="126">
        <v>11360</v>
      </c>
      <c r="V10" s="126">
        <f t="shared" si="10"/>
        <v>51169</v>
      </c>
      <c r="W10" s="126">
        <f t="shared" si="11"/>
        <v>39809</v>
      </c>
      <c r="X10" s="126">
        <f t="shared" si="12"/>
        <v>9667</v>
      </c>
      <c r="Y10" s="126">
        <f t="shared" si="13"/>
        <v>0</v>
      </c>
      <c r="Z10" s="126">
        <f t="shared" si="14"/>
        <v>0</v>
      </c>
      <c r="AA10" s="126">
        <f t="shared" si="15"/>
        <v>30142</v>
      </c>
      <c r="AB10" s="126">
        <f t="shared" si="16"/>
        <v>298064</v>
      </c>
      <c r="AC10" s="126">
        <f t="shared" si="17"/>
        <v>0</v>
      </c>
      <c r="AD10" s="126">
        <f t="shared" si="18"/>
        <v>11360</v>
      </c>
      <c r="AE10" s="126">
        <f t="shared" si="19"/>
        <v>34686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34686</v>
      </c>
      <c r="AL10" s="127" t="s">
        <v>199</v>
      </c>
      <c r="AM10" s="126">
        <f t="shared" si="21"/>
        <v>19461</v>
      </c>
      <c r="AN10" s="126">
        <f t="shared" si="22"/>
        <v>19461</v>
      </c>
      <c r="AO10" s="126">
        <v>19461</v>
      </c>
      <c r="AP10" s="126">
        <v>0</v>
      </c>
      <c r="AQ10" s="126">
        <v>0</v>
      </c>
      <c r="AR10" s="126">
        <v>0</v>
      </c>
      <c r="AS10" s="126">
        <f t="shared" si="23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4"/>
        <v>0</v>
      </c>
      <c r="AY10" s="126">
        <v>0</v>
      </c>
      <c r="AZ10" s="126">
        <v>0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80</v>
      </c>
      <c r="BF10" s="126">
        <f t="shared" si="25"/>
        <v>54227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295006</v>
      </c>
      <c r="BP10" s="126">
        <f t="shared" si="29"/>
        <v>60595</v>
      </c>
      <c r="BQ10" s="126">
        <v>36864</v>
      </c>
      <c r="BR10" s="126">
        <v>0</v>
      </c>
      <c r="BS10" s="126">
        <v>23731</v>
      </c>
      <c r="BT10" s="126">
        <v>0</v>
      </c>
      <c r="BU10" s="126">
        <f t="shared" si="30"/>
        <v>200177</v>
      </c>
      <c r="BV10" s="126">
        <v>2194</v>
      </c>
      <c r="BW10" s="126">
        <v>197983</v>
      </c>
      <c r="BX10" s="126">
        <v>0</v>
      </c>
      <c r="BY10" s="126">
        <v>0</v>
      </c>
      <c r="BZ10" s="126">
        <f t="shared" si="31"/>
        <v>34234</v>
      </c>
      <c r="CA10" s="126">
        <v>29947</v>
      </c>
      <c r="CB10" s="126">
        <v>0</v>
      </c>
      <c r="CC10" s="126">
        <v>4287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32"/>
        <v>295006</v>
      </c>
      <c r="CI10" s="126">
        <f t="shared" si="33"/>
        <v>34686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34686</v>
      </c>
      <c r="CP10" s="127" t="s">
        <v>199</v>
      </c>
      <c r="CQ10" s="126">
        <f t="shared" si="40"/>
        <v>314467</v>
      </c>
      <c r="CR10" s="126">
        <f t="shared" si="41"/>
        <v>80056</v>
      </c>
      <c r="CS10" s="126">
        <f t="shared" si="42"/>
        <v>56325</v>
      </c>
      <c r="CT10" s="126">
        <f t="shared" si="43"/>
        <v>0</v>
      </c>
      <c r="CU10" s="126">
        <f t="shared" si="44"/>
        <v>23731</v>
      </c>
      <c r="CV10" s="126">
        <f t="shared" si="45"/>
        <v>0</v>
      </c>
      <c r="CW10" s="126">
        <f t="shared" si="46"/>
        <v>200177</v>
      </c>
      <c r="CX10" s="126">
        <f t="shared" si="47"/>
        <v>2194</v>
      </c>
      <c r="CY10" s="126">
        <f t="shared" si="48"/>
        <v>197983</v>
      </c>
      <c r="CZ10" s="126">
        <f t="shared" si="49"/>
        <v>0</v>
      </c>
      <c r="DA10" s="126">
        <f t="shared" si="50"/>
        <v>0</v>
      </c>
      <c r="DB10" s="126">
        <f t="shared" si="51"/>
        <v>34234</v>
      </c>
      <c r="DC10" s="126">
        <f t="shared" si="52"/>
        <v>29947</v>
      </c>
      <c r="DD10" s="126">
        <f t="shared" si="53"/>
        <v>0</v>
      </c>
      <c r="DE10" s="126">
        <f t="shared" si="54"/>
        <v>4287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80</v>
      </c>
      <c r="DJ10" s="126">
        <f t="shared" si="58"/>
        <v>349233</v>
      </c>
    </row>
    <row r="11" spans="1:114" s="123" customFormat="1" ht="12" customHeight="1">
      <c r="A11" s="124" t="s">
        <v>212</v>
      </c>
      <c r="B11" s="125" t="s">
        <v>288</v>
      </c>
      <c r="C11" s="124" t="s">
        <v>289</v>
      </c>
      <c r="D11" s="126">
        <f t="shared" si="6"/>
        <v>161633</v>
      </c>
      <c r="E11" s="126">
        <f t="shared" si="7"/>
        <v>115202</v>
      </c>
      <c r="F11" s="126">
        <v>2520</v>
      </c>
      <c r="G11" s="126">
        <v>0</v>
      </c>
      <c r="H11" s="126">
        <v>0</v>
      </c>
      <c r="I11" s="126">
        <v>79156</v>
      </c>
      <c r="J11" s="126">
        <v>271753</v>
      </c>
      <c r="K11" s="126">
        <v>33526</v>
      </c>
      <c r="L11" s="126">
        <v>46431</v>
      </c>
      <c r="M11" s="126">
        <f t="shared" si="8"/>
        <v>12616</v>
      </c>
      <c r="N11" s="126">
        <f t="shared" si="9"/>
        <v>978</v>
      </c>
      <c r="O11" s="126">
        <v>0</v>
      </c>
      <c r="P11" s="126">
        <v>0</v>
      </c>
      <c r="Q11" s="126">
        <v>0</v>
      </c>
      <c r="R11" s="126">
        <v>963</v>
      </c>
      <c r="S11" s="126">
        <v>98108</v>
      </c>
      <c r="T11" s="126">
        <v>15</v>
      </c>
      <c r="U11" s="126">
        <v>11638</v>
      </c>
      <c r="V11" s="126">
        <f t="shared" si="10"/>
        <v>174249</v>
      </c>
      <c r="W11" s="126">
        <f t="shared" si="11"/>
        <v>116180</v>
      </c>
      <c r="X11" s="126">
        <f t="shared" si="12"/>
        <v>2520</v>
      </c>
      <c r="Y11" s="126">
        <f t="shared" si="13"/>
        <v>0</v>
      </c>
      <c r="Z11" s="126">
        <f t="shared" si="14"/>
        <v>0</v>
      </c>
      <c r="AA11" s="126">
        <f t="shared" si="15"/>
        <v>80119</v>
      </c>
      <c r="AB11" s="126">
        <f t="shared" si="16"/>
        <v>369861</v>
      </c>
      <c r="AC11" s="126">
        <f t="shared" si="17"/>
        <v>33541</v>
      </c>
      <c r="AD11" s="126">
        <f t="shared" si="18"/>
        <v>58069</v>
      </c>
      <c r="AE11" s="126">
        <f t="shared" si="19"/>
        <v>18543</v>
      </c>
      <c r="AF11" s="126">
        <f t="shared" si="20"/>
        <v>18543</v>
      </c>
      <c r="AG11" s="126">
        <v>0</v>
      </c>
      <c r="AH11" s="126">
        <v>18543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373010</v>
      </c>
      <c r="AN11" s="126">
        <f t="shared" si="22"/>
        <v>102700</v>
      </c>
      <c r="AO11" s="126">
        <v>18127</v>
      </c>
      <c r="AP11" s="126">
        <v>0</v>
      </c>
      <c r="AQ11" s="126">
        <v>84573</v>
      </c>
      <c r="AR11" s="126">
        <v>0</v>
      </c>
      <c r="AS11" s="126">
        <f t="shared" si="23"/>
        <v>118799</v>
      </c>
      <c r="AT11" s="126">
        <v>0</v>
      </c>
      <c r="AU11" s="126">
        <v>109639</v>
      </c>
      <c r="AV11" s="126">
        <v>9160</v>
      </c>
      <c r="AW11" s="126">
        <v>0</v>
      </c>
      <c r="AX11" s="126">
        <f t="shared" si="24"/>
        <v>145967</v>
      </c>
      <c r="AY11" s="126">
        <v>106151</v>
      </c>
      <c r="AZ11" s="126">
        <v>36003</v>
      </c>
      <c r="BA11" s="126">
        <v>3813</v>
      </c>
      <c r="BB11" s="126">
        <v>0</v>
      </c>
      <c r="BC11" s="127" t="s">
        <v>199</v>
      </c>
      <c r="BD11" s="126">
        <v>5544</v>
      </c>
      <c r="BE11" s="126">
        <v>41833</v>
      </c>
      <c r="BF11" s="126">
        <f t="shared" si="25"/>
        <v>433386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101627</v>
      </c>
      <c r="BP11" s="126">
        <f t="shared" si="29"/>
        <v>38185</v>
      </c>
      <c r="BQ11" s="126">
        <v>7637</v>
      </c>
      <c r="BR11" s="126">
        <v>0</v>
      </c>
      <c r="BS11" s="126">
        <v>30548</v>
      </c>
      <c r="BT11" s="126">
        <v>0</v>
      </c>
      <c r="BU11" s="126">
        <f t="shared" si="30"/>
        <v>36104</v>
      </c>
      <c r="BV11" s="126">
        <v>0</v>
      </c>
      <c r="BW11" s="126">
        <v>35821</v>
      </c>
      <c r="BX11" s="126">
        <v>283</v>
      </c>
      <c r="BY11" s="126">
        <v>0</v>
      </c>
      <c r="BZ11" s="126">
        <f t="shared" si="31"/>
        <v>26388</v>
      </c>
      <c r="CA11" s="126">
        <v>0</v>
      </c>
      <c r="CB11" s="126">
        <v>26270</v>
      </c>
      <c r="CC11" s="126">
        <v>118</v>
      </c>
      <c r="CD11" s="126">
        <v>0</v>
      </c>
      <c r="CE11" s="127" t="s">
        <v>199</v>
      </c>
      <c r="CF11" s="126">
        <v>950</v>
      </c>
      <c r="CG11" s="126">
        <v>9097</v>
      </c>
      <c r="CH11" s="126">
        <f t="shared" si="32"/>
        <v>110724</v>
      </c>
      <c r="CI11" s="126">
        <f t="shared" si="33"/>
        <v>18543</v>
      </c>
      <c r="CJ11" s="126">
        <f t="shared" si="34"/>
        <v>18543</v>
      </c>
      <c r="CK11" s="126">
        <f t="shared" si="35"/>
        <v>0</v>
      </c>
      <c r="CL11" s="126">
        <f t="shared" si="36"/>
        <v>18543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474637</v>
      </c>
      <c r="CR11" s="126">
        <f t="shared" si="41"/>
        <v>140885</v>
      </c>
      <c r="CS11" s="126">
        <f t="shared" si="42"/>
        <v>25764</v>
      </c>
      <c r="CT11" s="126">
        <f t="shared" si="43"/>
        <v>0</v>
      </c>
      <c r="CU11" s="126">
        <f t="shared" si="44"/>
        <v>115121</v>
      </c>
      <c r="CV11" s="126">
        <f t="shared" si="45"/>
        <v>0</v>
      </c>
      <c r="CW11" s="126">
        <f t="shared" si="46"/>
        <v>154903</v>
      </c>
      <c r="CX11" s="126">
        <f t="shared" si="47"/>
        <v>0</v>
      </c>
      <c r="CY11" s="126">
        <f t="shared" si="48"/>
        <v>145460</v>
      </c>
      <c r="CZ11" s="126">
        <f t="shared" si="49"/>
        <v>9443</v>
      </c>
      <c r="DA11" s="126">
        <f t="shared" si="50"/>
        <v>0</v>
      </c>
      <c r="DB11" s="126">
        <f t="shared" si="51"/>
        <v>172355</v>
      </c>
      <c r="DC11" s="126">
        <f t="shared" si="52"/>
        <v>106151</v>
      </c>
      <c r="DD11" s="126">
        <f t="shared" si="53"/>
        <v>62273</v>
      </c>
      <c r="DE11" s="126">
        <f t="shared" si="54"/>
        <v>3931</v>
      </c>
      <c r="DF11" s="126">
        <f t="shared" si="55"/>
        <v>0</v>
      </c>
      <c r="DG11" s="127" t="s">
        <v>199</v>
      </c>
      <c r="DH11" s="126">
        <f t="shared" si="56"/>
        <v>6494</v>
      </c>
      <c r="DI11" s="126">
        <f t="shared" si="57"/>
        <v>50930</v>
      </c>
      <c r="DJ11" s="126">
        <f t="shared" si="58"/>
        <v>544110</v>
      </c>
    </row>
    <row r="12" spans="1:114" s="123" customFormat="1" ht="12" customHeight="1">
      <c r="A12" s="124" t="s">
        <v>212</v>
      </c>
      <c r="B12" s="125" t="s">
        <v>290</v>
      </c>
      <c r="C12" s="124" t="s">
        <v>291</v>
      </c>
      <c r="D12" s="139">
        <f t="shared" si="6"/>
        <v>0</v>
      </c>
      <c r="E12" s="139">
        <f t="shared" si="7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f t="shared" si="8"/>
        <v>966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93345</v>
      </c>
      <c r="T12" s="139">
        <v>0</v>
      </c>
      <c r="U12" s="139">
        <v>966</v>
      </c>
      <c r="V12" s="139">
        <f t="shared" si="10"/>
        <v>966</v>
      </c>
      <c r="W12" s="139">
        <f t="shared" si="11"/>
        <v>0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0</v>
      </c>
      <c r="AB12" s="139">
        <f t="shared" si="16"/>
        <v>93345</v>
      </c>
      <c r="AC12" s="139">
        <f t="shared" si="17"/>
        <v>0</v>
      </c>
      <c r="AD12" s="139">
        <f t="shared" si="18"/>
        <v>966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0</v>
      </c>
      <c r="AN12" s="139">
        <f t="shared" si="22"/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f t="shared" si="23"/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f t="shared" si="24"/>
        <v>0</v>
      </c>
      <c r="AY12" s="139">
        <v>0</v>
      </c>
      <c r="AZ12" s="139">
        <v>0</v>
      </c>
      <c r="BA12" s="139">
        <v>0</v>
      </c>
      <c r="BB12" s="139">
        <v>0</v>
      </c>
      <c r="BC12" s="140" t="s">
        <v>199</v>
      </c>
      <c r="BD12" s="139">
        <v>0</v>
      </c>
      <c r="BE12" s="139">
        <v>0</v>
      </c>
      <c r="BF12" s="139">
        <f t="shared" si="25"/>
        <v>0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89003</v>
      </c>
      <c r="BP12" s="139">
        <f t="shared" si="29"/>
        <v>51102</v>
      </c>
      <c r="BQ12" s="139">
        <v>20368</v>
      </c>
      <c r="BR12" s="139">
        <v>0</v>
      </c>
      <c r="BS12" s="139">
        <v>30734</v>
      </c>
      <c r="BT12" s="139">
        <v>0</v>
      </c>
      <c r="BU12" s="139">
        <f t="shared" si="30"/>
        <v>37901</v>
      </c>
      <c r="BV12" s="139">
        <v>0</v>
      </c>
      <c r="BW12" s="139">
        <v>37901</v>
      </c>
      <c r="BX12" s="139">
        <v>0</v>
      </c>
      <c r="BY12" s="139">
        <v>0</v>
      </c>
      <c r="BZ12" s="139">
        <f t="shared" si="31"/>
        <v>0</v>
      </c>
      <c r="CA12" s="139">
        <v>0</v>
      </c>
      <c r="CB12" s="139">
        <v>0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5308</v>
      </c>
      <c r="CH12" s="139">
        <f t="shared" si="32"/>
        <v>94311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89003</v>
      </c>
      <c r="CR12" s="139">
        <f t="shared" si="41"/>
        <v>51102</v>
      </c>
      <c r="CS12" s="139">
        <f t="shared" si="42"/>
        <v>20368</v>
      </c>
      <c r="CT12" s="139">
        <f t="shared" si="43"/>
        <v>0</v>
      </c>
      <c r="CU12" s="139">
        <f t="shared" si="44"/>
        <v>30734</v>
      </c>
      <c r="CV12" s="139">
        <f t="shared" si="45"/>
        <v>0</v>
      </c>
      <c r="CW12" s="139">
        <f t="shared" si="46"/>
        <v>37901</v>
      </c>
      <c r="CX12" s="139">
        <f t="shared" si="47"/>
        <v>0</v>
      </c>
      <c r="CY12" s="139">
        <f t="shared" si="48"/>
        <v>37901</v>
      </c>
      <c r="CZ12" s="139">
        <f t="shared" si="49"/>
        <v>0</v>
      </c>
      <c r="DA12" s="139">
        <f t="shared" si="50"/>
        <v>0</v>
      </c>
      <c r="DB12" s="139">
        <f t="shared" si="51"/>
        <v>0</v>
      </c>
      <c r="DC12" s="139">
        <f t="shared" si="52"/>
        <v>0</v>
      </c>
      <c r="DD12" s="139">
        <f t="shared" si="53"/>
        <v>0</v>
      </c>
      <c r="DE12" s="139">
        <f t="shared" si="54"/>
        <v>0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5308</v>
      </c>
      <c r="DJ12" s="139">
        <f t="shared" si="58"/>
        <v>94311</v>
      </c>
    </row>
    <row r="13" spans="1:114" s="123" customFormat="1" ht="12" customHeight="1">
      <c r="A13" s="124" t="s">
        <v>212</v>
      </c>
      <c r="B13" s="125" t="s">
        <v>292</v>
      </c>
      <c r="C13" s="124" t="s">
        <v>293</v>
      </c>
      <c r="D13" s="139">
        <f t="shared" si="6"/>
        <v>139564</v>
      </c>
      <c r="E13" s="139">
        <f t="shared" si="7"/>
        <v>72582</v>
      </c>
      <c r="F13" s="139"/>
      <c r="G13" s="139">
        <v>0</v>
      </c>
      <c r="H13" s="139">
        <v>0</v>
      </c>
      <c r="I13" s="139">
        <v>72582</v>
      </c>
      <c r="J13" s="139">
        <v>310991</v>
      </c>
      <c r="K13" s="139">
        <v>0</v>
      </c>
      <c r="L13" s="139">
        <v>66982</v>
      </c>
      <c r="M13" s="139">
        <f t="shared" si="8"/>
        <v>0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f t="shared" si="10"/>
        <v>139564</v>
      </c>
      <c r="W13" s="139">
        <f t="shared" si="11"/>
        <v>72582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72582</v>
      </c>
      <c r="AB13" s="139">
        <f t="shared" si="16"/>
        <v>310991</v>
      </c>
      <c r="AC13" s="139">
        <f t="shared" si="17"/>
        <v>0</v>
      </c>
      <c r="AD13" s="139">
        <f t="shared" si="18"/>
        <v>66982</v>
      </c>
      <c r="AE13" s="139">
        <f t="shared" si="19"/>
        <v>100632</v>
      </c>
      <c r="AF13" s="139">
        <f t="shared" si="20"/>
        <v>100632</v>
      </c>
      <c r="AG13" s="139">
        <v>0</v>
      </c>
      <c r="AH13" s="139">
        <v>85092</v>
      </c>
      <c r="AI13" s="139">
        <v>2520</v>
      </c>
      <c r="AJ13" s="139">
        <v>13020</v>
      </c>
      <c r="AK13" s="139">
        <v>0</v>
      </c>
      <c r="AL13" s="140" t="s">
        <v>199</v>
      </c>
      <c r="AM13" s="139">
        <f t="shared" si="21"/>
        <v>249753</v>
      </c>
      <c r="AN13" s="139">
        <f t="shared" si="22"/>
        <v>82811</v>
      </c>
      <c r="AO13" s="139">
        <v>20408</v>
      </c>
      <c r="AP13" s="139">
        <v>0</v>
      </c>
      <c r="AQ13" s="139">
        <v>48518</v>
      </c>
      <c r="AR13" s="139">
        <v>13885</v>
      </c>
      <c r="AS13" s="139">
        <f t="shared" si="23"/>
        <v>37702</v>
      </c>
      <c r="AT13" s="139">
        <v>0</v>
      </c>
      <c r="AU13" s="139">
        <v>31543</v>
      </c>
      <c r="AV13" s="139">
        <v>6159</v>
      </c>
      <c r="AW13" s="139">
        <v>1606</v>
      </c>
      <c r="AX13" s="139">
        <f t="shared" si="24"/>
        <v>127634</v>
      </c>
      <c r="AY13" s="139">
        <v>82670</v>
      </c>
      <c r="AZ13" s="139">
        <v>43000</v>
      </c>
      <c r="BA13" s="139">
        <v>1964</v>
      </c>
      <c r="BB13" s="139">
        <v>0</v>
      </c>
      <c r="BC13" s="140" t="s">
        <v>199</v>
      </c>
      <c r="BD13" s="139">
        <v>0</v>
      </c>
      <c r="BE13" s="139">
        <v>100170</v>
      </c>
      <c r="BF13" s="139">
        <f t="shared" si="25"/>
        <v>450555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0</v>
      </c>
      <c r="BP13" s="139">
        <f t="shared" si="29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3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1"/>
        <v>0</v>
      </c>
      <c r="CA13" s="139">
        <v>0</v>
      </c>
      <c r="CB13" s="139">
        <v>0</v>
      </c>
      <c r="CC13" s="139">
        <v>0</v>
      </c>
      <c r="CD13" s="139">
        <v>0</v>
      </c>
      <c r="CE13" s="140" t="s">
        <v>199</v>
      </c>
      <c r="CF13" s="139">
        <v>0</v>
      </c>
      <c r="CG13" s="139">
        <v>0</v>
      </c>
      <c r="CH13" s="139">
        <f t="shared" si="32"/>
        <v>0</v>
      </c>
      <c r="CI13" s="139">
        <f t="shared" si="33"/>
        <v>100632</v>
      </c>
      <c r="CJ13" s="139">
        <f t="shared" si="34"/>
        <v>100632</v>
      </c>
      <c r="CK13" s="139">
        <f t="shared" si="35"/>
        <v>0</v>
      </c>
      <c r="CL13" s="139">
        <f t="shared" si="36"/>
        <v>85092</v>
      </c>
      <c r="CM13" s="139">
        <f t="shared" si="37"/>
        <v>2520</v>
      </c>
      <c r="CN13" s="139">
        <f t="shared" si="38"/>
        <v>13020</v>
      </c>
      <c r="CO13" s="139">
        <f t="shared" si="39"/>
        <v>0</v>
      </c>
      <c r="CP13" s="140" t="s">
        <v>199</v>
      </c>
      <c r="CQ13" s="139">
        <f t="shared" si="40"/>
        <v>249753</v>
      </c>
      <c r="CR13" s="139">
        <f t="shared" si="41"/>
        <v>82811</v>
      </c>
      <c r="CS13" s="139">
        <f t="shared" si="42"/>
        <v>20408</v>
      </c>
      <c r="CT13" s="139">
        <f t="shared" si="43"/>
        <v>0</v>
      </c>
      <c r="CU13" s="139">
        <f t="shared" si="44"/>
        <v>48518</v>
      </c>
      <c r="CV13" s="139">
        <f t="shared" si="45"/>
        <v>13885</v>
      </c>
      <c r="CW13" s="139">
        <f t="shared" si="46"/>
        <v>37702</v>
      </c>
      <c r="CX13" s="139">
        <f t="shared" si="47"/>
        <v>0</v>
      </c>
      <c r="CY13" s="139">
        <f t="shared" si="48"/>
        <v>31543</v>
      </c>
      <c r="CZ13" s="139">
        <f t="shared" si="49"/>
        <v>6159</v>
      </c>
      <c r="DA13" s="139">
        <f t="shared" si="50"/>
        <v>1606</v>
      </c>
      <c r="DB13" s="139">
        <f t="shared" si="51"/>
        <v>127634</v>
      </c>
      <c r="DC13" s="139">
        <f t="shared" si="52"/>
        <v>82670</v>
      </c>
      <c r="DD13" s="139">
        <f t="shared" si="53"/>
        <v>43000</v>
      </c>
      <c r="DE13" s="139">
        <f t="shared" si="54"/>
        <v>1964</v>
      </c>
      <c r="DF13" s="139">
        <f t="shared" si="55"/>
        <v>0</v>
      </c>
      <c r="DG13" s="140" t="s">
        <v>199</v>
      </c>
      <c r="DH13" s="139">
        <f t="shared" si="56"/>
        <v>0</v>
      </c>
      <c r="DI13" s="139">
        <f t="shared" si="57"/>
        <v>100170</v>
      </c>
      <c r="DJ13" s="139">
        <f t="shared" si="58"/>
        <v>450555</v>
      </c>
    </row>
    <row r="14" spans="1:114" s="123" customFormat="1" ht="12" customHeight="1">
      <c r="A14" s="124" t="s">
        <v>212</v>
      </c>
      <c r="B14" s="125" t="s">
        <v>294</v>
      </c>
      <c r="C14" s="124" t="s">
        <v>295</v>
      </c>
      <c r="D14" s="139">
        <f t="shared" si="6"/>
        <v>342480</v>
      </c>
      <c r="E14" s="139">
        <f t="shared" si="7"/>
        <v>342480</v>
      </c>
      <c r="F14" s="139">
        <v>92146</v>
      </c>
      <c r="G14" s="139">
        <v>0</v>
      </c>
      <c r="H14" s="139">
        <v>0</v>
      </c>
      <c r="I14" s="139">
        <v>207536</v>
      </c>
      <c r="J14" s="139">
        <v>559696</v>
      </c>
      <c r="K14" s="139">
        <v>42798</v>
      </c>
      <c r="L14" s="139">
        <v>0</v>
      </c>
      <c r="M14" s="139">
        <f t="shared" si="8"/>
        <v>4044</v>
      </c>
      <c r="N14" s="139">
        <f t="shared" si="9"/>
        <v>4044</v>
      </c>
      <c r="O14" s="139">
        <v>0</v>
      </c>
      <c r="P14" s="139">
        <v>0</v>
      </c>
      <c r="Q14" s="139">
        <v>0</v>
      </c>
      <c r="R14" s="139">
        <v>0</v>
      </c>
      <c r="S14" s="139">
        <v>120061</v>
      </c>
      <c r="T14" s="139">
        <v>4044</v>
      </c>
      <c r="U14" s="139">
        <v>0</v>
      </c>
      <c r="V14" s="139">
        <f t="shared" si="10"/>
        <v>346524</v>
      </c>
      <c r="W14" s="139">
        <f t="shared" si="11"/>
        <v>346524</v>
      </c>
      <c r="X14" s="139">
        <f t="shared" si="12"/>
        <v>92146</v>
      </c>
      <c r="Y14" s="139">
        <f t="shared" si="13"/>
        <v>0</v>
      </c>
      <c r="Z14" s="139">
        <f t="shared" si="14"/>
        <v>0</v>
      </c>
      <c r="AA14" s="139">
        <f t="shared" si="15"/>
        <v>207536</v>
      </c>
      <c r="AB14" s="139">
        <f t="shared" si="16"/>
        <v>679757</v>
      </c>
      <c r="AC14" s="139">
        <f t="shared" si="17"/>
        <v>46842</v>
      </c>
      <c r="AD14" s="139">
        <f t="shared" si="18"/>
        <v>0</v>
      </c>
      <c r="AE14" s="139">
        <f t="shared" si="19"/>
        <v>95278</v>
      </c>
      <c r="AF14" s="139">
        <f t="shared" si="20"/>
        <v>95278</v>
      </c>
      <c r="AG14" s="139">
        <v>0</v>
      </c>
      <c r="AH14" s="139">
        <v>0</v>
      </c>
      <c r="AI14" s="139">
        <v>95278</v>
      </c>
      <c r="AJ14" s="139">
        <v>0</v>
      </c>
      <c r="AK14" s="139">
        <v>0</v>
      </c>
      <c r="AL14" s="140" t="s">
        <v>199</v>
      </c>
      <c r="AM14" s="139">
        <f t="shared" si="21"/>
        <v>798898</v>
      </c>
      <c r="AN14" s="139">
        <f t="shared" si="22"/>
        <v>85102</v>
      </c>
      <c r="AO14" s="139">
        <v>39137</v>
      </c>
      <c r="AP14" s="139">
        <v>0</v>
      </c>
      <c r="AQ14" s="139">
        <v>45965</v>
      </c>
      <c r="AR14" s="139">
        <v>0</v>
      </c>
      <c r="AS14" s="139">
        <f t="shared" si="23"/>
        <v>579807</v>
      </c>
      <c r="AT14" s="139">
        <v>0</v>
      </c>
      <c r="AU14" s="139">
        <v>565770</v>
      </c>
      <c r="AV14" s="139">
        <v>14037</v>
      </c>
      <c r="AW14" s="139">
        <v>0</v>
      </c>
      <c r="AX14" s="139">
        <f t="shared" si="24"/>
        <v>133989</v>
      </c>
      <c r="AY14" s="139">
        <v>0</v>
      </c>
      <c r="AZ14" s="139">
        <v>133989</v>
      </c>
      <c r="BA14" s="139">
        <v>0</v>
      </c>
      <c r="BB14" s="139">
        <v>0</v>
      </c>
      <c r="BC14" s="140" t="s">
        <v>199</v>
      </c>
      <c r="BD14" s="139">
        <v>0</v>
      </c>
      <c r="BE14" s="139">
        <v>8000</v>
      </c>
      <c r="BF14" s="139">
        <f t="shared" si="25"/>
        <v>902176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124105</v>
      </c>
      <c r="BP14" s="139">
        <f t="shared" si="29"/>
        <v>18393</v>
      </c>
      <c r="BQ14" s="139"/>
      <c r="BR14" s="139">
        <v>0</v>
      </c>
      <c r="BS14" s="139">
        <v>18393</v>
      </c>
      <c r="BT14" s="139">
        <v>0</v>
      </c>
      <c r="BU14" s="139">
        <f t="shared" si="30"/>
        <v>77476</v>
      </c>
      <c r="BV14" s="139">
        <v>0</v>
      </c>
      <c r="BW14" s="139">
        <v>77476</v>
      </c>
      <c r="BX14" s="139">
        <v>0</v>
      </c>
      <c r="BY14" s="139">
        <v>0</v>
      </c>
      <c r="BZ14" s="139">
        <f t="shared" si="31"/>
        <v>28236</v>
      </c>
      <c r="CA14" s="139">
        <v>0</v>
      </c>
      <c r="CB14" s="139">
        <v>28236</v>
      </c>
      <c r="CC14" s="139">
        <v>0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124105</v>
      </c>
      <c r="CI14" s="139">
        <f t="shared" si="33"/>
        <v>95278</v>
      </c>
      <c r="CJ14" s="139">
        <f t="shared" si="34"/>
        <v>95278</v>
      </c>
      <c r="CK14" s="139">
        <f t="shared" si="35"/>
        <v>0</v>
      </c>
      <c r="CL14" s="139">
        <f t="shared" si="36"/>
        <v>0</v>
      </c>
      <c r="CM14" s="139">
        <f t="shared" si="37"/>
        <v>95278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923003</v>
      </c>
      <c r="CR14" s="139">
        <f t="shared" si="41"/>
        <v>103495</v>
      </c>
      <c r="CS14" s="139">
        <f t="shared" si="42"/>
        <v>39137</v>
      </c>
      <c r="CT14" s="139">
        <f t="shared" si="43"/>
        <v>0</v>
      </c>
      <c r="CU14" s="139">
        <f t="shared" si="44"/>
        <v>64358</v>
      </c>
      <c r="CV14" s="139">
        <f t="shared" si="45"/>
        <v>0</v>
      </c>
      <c r="CW14" s="139">
        <f t="shared" si="46"/>
        <v>657283</v>
      </c>
      <c r="CX14" s="139">
        <f t="shared" si="47"/>
        <v>0</v>
      </c>
      <c r="CY14" s="139">
        <f t="shared" si="48"/>
        <v>643246</v>
      </c>
      <c r="CZ14" s="139">
        <f t="shared" si="49"/>
        <v>14037</v>
      </c>
      <c r="DA14" s="139">
        <f t="shared" si="50"/>
        <v>0</v>
      </c>
      <c r="DB14" s="139">
        <f t="shared" si="51"/>
        <v>162225</v>
      </c>
      <c r="DC14" s="139">
        <f t="shared" si="52"/>
        <v>0</v>
      </c>
      <c r="DD14" s="139">
        <f t="shared" si="53"/>
        <v>162225</v>
      </c>
      <c r="DE14" s="139">
        <f t="shared" si="54"/>
        <v>0</v>
      </c>
      <c r="DF14" s="139">
        <f t="shared" si="55"/>
        <v>0</v>
      </c>
      <c r="DG14" s="140" t="s">
        <v>199</v>
      </c>
      <c r="DH14" s="139">
        <f t="shared" si="56"/>
        <v>0</v>
      </c>
      <c r="DI14" s="139">
        <f t="shared" si="57"/>
        <v>8000</v>
      </c>
      <c r="DJ14" s="139">
        <f t="shared" si="58"/>
        <v>1026281</v>
      </c>
    </row>
    <row r="15" spans="1:114" s="123" customFormat="1" ht="12" customHeight="1">
      <c r="A15" s="124" t="s">
        <v>212</v>
      </c>
      <c r="B15" s="125" t="s">
        <v>296</v>
      </c>
      <c r="C15" s="124" t="s">
        <v>297</v>
      </c>
      <c r="D15" s="139">
        <f t="shared" si="6"/>
        <v>77874</v>
      </c>
      <c r="E15" s="139">
        <f t="shared" si="7"/>
        <v>77874</v>
      </c>
      <c r="F15" s="139">
        <v>0</v>
      </c>
      <c r="G15" s="139">
        <v>0</v>
      </c>
      <c r="H15" s="139">
        <v>0</v>
      </c>
      <c r="I15" s="139">
        <v>77707</v>
      </c>
      <c r="J15" s="139">
        <v>218354</v>
      </c>
      <c r="K15" s="139">
        <v>167</v>
      </c>
      <c r="L15" s="139">
        <v>0</v>
      </c>
      <c r="M15" s="139">
        <f t="shared" si="8"/>
        <v>60834</v>
      </c>
      <c r="N15" s="139">
        <f t="shared" si="9"/>
        <v>60834</v>
      </c>
      <c r="O15" s="139">
        <v>0</v>
      </c>
      <c r="P15" s="139">
        <v>0</v>
      </c>
      <c r="Q15" s="139">
        <v>0</v>
      </c>
      <c r="R15" s="139">
        <v>60785</v>
      </c>
      <c r="S15" s="139">
        <v>135387</v>
      </c>
      <c r="T15" s="139">
        <v>49</v>
      </c>
      <c r="U15" s="139">
        <v>0</v>
      </c>
      <c r="V15" s="139">
        <f t="shared" si="10"/>
        <v>138708</v>
      </c>
      <c r="W15" s="139">
        <f t="shared" si="11"/>
        <v>138708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138492</v>
      </c>
      <c r="AB15" s="139">
        <f t="shared" si="16"/>
        <v>353741</v>
      </c>
      <c r="AC15" s="139">
        <f t="shared" si="17"/>
        <v>216</v>
      </c>
      <c r="AD15" s="139">
        <f t="shared" si="18"/>
        <v>0</v>
      </c>
      <c r="AE15" s="139">
        <f t="shared" si="19"/>
        <v>0</v>
      </c>
      <c r="AF15" s="139">
        <f t="shared" si="20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296228</v>
      </c>
      <c r="AN15" s="139">
        <f t="shared" si="22"/>
        <v>28708</v>
      </c>
      <c r="AO15" s="139">
        <v>28708</v>
      </c>
      <c r="AP15" s="139">
        <v>0</v>
      </c>
      <c r="AQ15" s="139">
        <v>0</v>
      </c>
      <c r="AR15" s="139">
        <v>0</v>
      </c>
      <c r="AS15" s="139">
        <f t="shared" si="23"/>
        <v>147206</v>
      </c>
      <c r="AT15" s="139">
        <v>0</v>
      </c>
      <c r="AU15" s="139">
        <v>147206</v>
      </c>
      <c r="AV15" s="139">
        <v>0</v>
      </c>
      <c r="AW15" s="139">
        <v>0</v>
      </c>
      <c r="AX15" s="139">
        <f t="shared" si="24"/>
        <v>120314</v>
      </c>
      <c r="AY15" s="139">
        <v>0</v>
      </c>
      <c r="AZ15" s="139">
        <v>66780</v>
      </c>
      <c r="BA15" s="139">
        <v>48469</v>
      </c>
      <c r="BB15" s="139">
        <v>5065</v>
      </c>
      <c r="BC15" s="140" t="s">
        <v>199</v>
      </c>
      <c r="BD15" s="139">
        <v>0</v>
      </c>
      <c r="BE15" s="139">
        <v>0</v>
      </c>
      <c r="BF15" s="139">
        <f t="shared" si="25"/>
        <v>296228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196221</v>
      </c>
      <c r="BP15" s="139">
        <f t="shared" si="29"/>
        <v>39265</v>
      </c>
      <c r="BQ15" s="139">
        <v>21302</v>
      </c>
      <c r="BR15" s="139">
        <v>0</v>
      </c>
      <c r="BS15" s="139">
        <v>17963</v>
      </c>
      <c r="BT15" s="139">
        <v>0</v>
      </c>
      <c r="BU15" s="139">
        <f t="shared" si="30"/>
        <v>152071</v>
      </c>
      <c r="BV15" s="139">
        <v>0</v>
      </c>
      <c r="BW15" s="139">
        <v>152071</v>
      </c>
      <c r="BX15" s="139">
        <v>0</v>
      </c>
      <c r="BY15" s="139">
        <v>0</v>
      </c>
      <c r="BZ15" s="139">
        <f t="shared" si="31"/>
        <v>4885</v>
      </c>
      <c r="CA15" s="139">
        <v>0</v>
      </c>
      <c r="CB15" s="139">
        <v>0</v>
      </c>
      <c r="CC15" s="139">
        <v>1045</v>
      </c>
      <c r="CD15" s="139">
        <v>3840</v>
      </c>
      <c r="CE15" s="140" t="s">
        <v>199</v>
      </c>
      <c r="CF15" s="139">
        <v>0</v>
      </c>
      <c r="CG15" s="139">
        <v>0</v>
      </c>
      <c r="CH15" s="139">
        <f t="shared" si="32"/>
        <v>196221</v>
      </c>
      <c r="CI15" s="139">
        <f t="shared" si="33"/>
        <v>0</v>
      </c>
      <c r="CJ15" s="139">
        <f t="shared" si="34"/>
        <v>0</v>
      </c>
      <c r="CK15" s="139">
        <f t="shared" si="35"/>
        <v>0</v>
      </c>
      <c r="CL15" s="139">
        <f t="shared" si="36"/>
        <v>0</v>
      </c>
      <c r="CM15" s="139">
        <f t="shared" si="37"/>
        <v>0</v>
      </c>
      <c r="CN15" s="139">
        <f t="shared" si="38"/>
        <v>0</v>
      </c>
      <c r="CO15" s="139">
        <f t="shared" si="39"/>
        <v>0</v>
      </c>
      <c r="CP15" s="140" t="s">
        <v>199</v>
      </c>
      <c r="CQ15" s="139">
        <f t="shared" si="40"/>
        <v>492449</v>
      </c>
      <c r="CR15" s="139">
        <f t="shared" si="41"/>
        <v>67973</v>
      </c>
      <c r="CS15" s="139">
        <f t="shared" si="42"/>
        <v>50010</v>
      </c>
      <c r="CT15" s="139">
        <f t="shared" si="43"/>
        <v>0</v>
      </c>
      <c r="CU15" s="139">
        <f t="shared" si="44"/>
        <v>17963</v>
      </c>
      <c r="CV15" s="139">
        <f t="shared" si="45"/>
        <v>0</v>
      </c>
      <c r="CW15" s="139">
        <f t="shared" si="46"/>
        <v>299277</v>
      </c>
      <c r="CX15" s="139">
        <f t="shared" si="47"/>
        <v>0</v>
      </c>
      <c r="CY15" s="139">
        <f t="shared" si="48"/>
        <v>299277</v>
      </c>
      <c r="CZ15" s="139">
        <f t="shared" si="49"/>
        <v>0</v>
      </c>
      <c r="DA15" s="139">
        <f t="shared" si="50"/>
        <v>0</v>
      </c>
      <c r="DB15" s="139">
        <f t="shared" si="51"/>
        <v>125199</v>
      </c>
      <c r="DC15" s="139">
        <f t="shared" si="52"/>
        <v>0</v>
      </c>
      <c r="DD15" s="139">
        <f t="shared" si="53"/>
        <v>66780</v>
      </c>
      <c r="DE15" s="139">
        <f t="shared" si="54"/>
        <v>49514</v>
      </c>
      <c r="DF15" s="139">
        <f t="shared" si="55"/>
        <v>8905</v>
      </c>
      <c r="DG15" s="140" t="s">
        <v>199</v>
      </c>
      <c r="DH15" s="139">
        <f t="shared" si="56"/>
        <v>0</v>
      </c>
      <c r="DI15" s="139">
        <f t="shared" si="57"/>
        <v>0</v>
      </c>
      <c r="DJ15" s="139">
        <f t="shared" si="58"/>
        <v>492449</v>
      </c>
    </row>
    <row r="16" spans="1:114" s="123" customFormat="1" ht="12" customHeight="1">
      <c r="A16" s="124" t="s">
        <v>212</v>
      </c>
      <c r="B16" s="125" t="s">
        <v>298</v>
      </c>
      <c r="C16" s="124" t="s">
        <v>299</v>
      </c>
      <c r="D16" s="139">
        <f t="shared" si="6"/>
        <v>0</v>
      </c>
      <c r="E16" s="139">
        <f t="shared" si="7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59544</v>
      </c>
      <c r="K16" s="139">
        <v>0</v>
      </c>
      <c r="L16" s="139">
        <v>0</v>
      </c>
      <c r="M16" s="139">
        <f t="shared" si="8"/>
        <v>40768</v>
      </c>
      <c r="N16" s="139">
        <f t="shared" si="9"/>
        <v>40768</v>
      </c>
      <c r="O16" s="139">
        <v>0</v>
      </c>
      <c r="P16" s="139">
        <v>0</v>
      </c>
      <c r="Q16" s="139">
        <v>0</v>
      </c>
      <c r="R16" s="139">
        <v>0</v>
      </c>
      <c r="S16" s="139">
        <v>224361</v>
      </c>
      <c r="T16" s="139">
        <v>40768</v>
      </c>
      <c r="U16" s="139">
        <v>0</v>
      </c>
      <c r="V16" s="139">
        <f t="shared" si="10"/>
        <v>40768</v>
      </c>
      <c r="W16" s="139">
        <f t="shared" si="11"/>
        <v>40768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0</v>
      </c>
      <c r="AB16" s="139">
        <f t="shared" si="16"/>
        <v>283905</v>
      </c>
      <c r="AC16" s="139">
        <f t="shared" si="17"/>
        <v>40768</v>
      </c>
      <c r="AD16" s="139">
        <f t="shared" si="18"/>
        <v>0</v>
      </c>
      <c r="AE16" s="139">
        <f t="shared" si="19"/>
        <v>0</v>
      </c>
      <c r="AF16" s="139">
        <f t="shared" si="20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40" t="s">
        <v>199</v>
      </c>
      <c r="AM16" s="139">
        <f t="shared" si="21"/>
        <v>43002</v>
      </c>
      <c r="AN16" s="139">
        <f t="shared" si="22"/>
        <v>8719</v>
      </c>
      <c r="AO16" s="139">
        <v>8719</v>
      </c>
      <c r="AP16" s="139">
        <v>0</v>
      </c>
      <c r="AQ16" s="139">
        <v>0</v>
      </c>
      <c r="AR16" s="139">
        <v>0</v>
      </c>
      <c r="AS16" s="139">
        <f t="shared" si="23"/>
        <v>12906</v>
      </c>
      <c r="AT16" s="139">
        <v>0</v>
      </c>
      <c r="AU16" s="139">
        <v>0</v>
      </c>
      <c r="AV16" s="139">
        <v>12906</v>
      </c>
      <c r="AW16" s="139">
        <v>0</v>
      </c>
      <c r="AX16" s="139">
        <f t="shared" si="24"/>
        <v>21377</v>
      </c>
      <c r="AY16" s="139">
        <v>0</v>
      </c>
      <c r="AZ16" s="139">
        <v>0</v>
      </c>
      <c r="BA16" s="139">
        <v>21377</v>
      </c>
      <c r="BB16" s="139">
        <v>0</v>
      </c>
      <c r="BC16" s="140" t="s">
        <v>199</v>
      </c>
      <c r="BD16" s="139">
        <v>0</v>
      </c>
      <c r="BE16" s="139">
        <v>16542</v>
      </c>
      <c r="BF16" s="139">
        <f t="shared" si="25"/>
        <v>59544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40" t="s">
        <v>199</v>
      </c>
      <c r="BO16" s="139">
        <f t="shared" si="28"/>
        <v>195117</v>
      </c>
      <c r="BP16" s="139">
        <f t="shared" si="29"/>
        <v>53601</v>
      </c>
      <c r="BQ16" s="139">
        <v>53601</v>
      </c>
      <c r="BR16" s="139">
        <v>0</v>
      </c>
      <c r="BS16" s="139">
        <v>0</v>
      </c>
      <c r="BT16" s="139">
        <v>0</v>
      </c>
      <c r="BU16" s="139">
        <f t="shared" si="30"/>
        <v>90888</v>
      </c>
      <c r="BV16" s="139">
        <v>0</v>
      </c>
      <c r="BW16" s="139">
        <v>90888</v>
      </c>
      <c r="BX16" s="139">
        <v>0</v>
      </c>
      <c r="BY16" s="139">
        <v>0</v>
      </c>
      <c r="BZ16" s="139">
        <f t="shared" si="31"/>
        <v>50628</v>
      </c>
      <c r="CA16" s="139">
        <v>0</v>
      </c>
      <c r="CB16" s="139">
        <v>47346</v>
      </c>
      <c r="CC16" s="139">
        <v>3282</v>
      </c>
      <c r="CD16" s="139">
        <v>0</v>
      </c>
      <c r="CE16" s="140" t="s">
        <v>199</v>
      </c>
      <c r="CF16" s="139">
        <v>0</v>
      </c>
      <c r="CG16" s="139">
        <v>70012</v>
      </c>
      <c r="CH16" s="139">
        <f t="shared" si="32"/>
        <v>265129</v>
      </c>
      <c r="CI16" s="139">
        <f t="shared" si="33"/>
        <v>0</v>
      </c>
      <c r="CJ16" s="139">
        <f t="shared" si="34"/>
        <v>0</v>
      </c>
      <c r="CK16" s="139">
        <f t="shared" si="35"/>
        <v>0</v>
      </c>
      <c r="CL16" s="139">
        <f t="shared" si="36"/>
        <v>0</v>
      </c>
      <c r="CM16" s="139">
        <f t="shared" si="37"/>
        <v>0</v>
      </c>
      <c r="CN16" s="139">
        <f t="shared" si="38"/>
        <v>0</v>
      </c>
      <c r="CO16" s="139">
        <f t="shared" si="39"/>
        <v>0</v>
      </c>
      <c r="CP16" s="140" t="s">
        <v>199</v>
      </c>
      <c r="CQ16" s="139">
        <f t="shared" si="40"/>
        <v>238119</v>
      </c>
      <c r="CR16" s="139">
        <f t="shared" si="41"/>
        <v>62320</v>
      </c>
      <c r="CS16" s="139">
        <f t="shared" si="42"/>
        <v>62320</v>
      </c>
      <c r="CT16" s="139">
        <f t="shared" si="43"/>
        <v>0</v>
      </c>
      <c r="CU16" s="139">
        <f t="shared" si="44"/>
        <v>0</v>
      </c>
      <c r="CV16" s="139">
        <f t="shared" si="45"/>
        <v>0</v>
      </c>
      <c r="CW16" s="139">
        <f t="shared" si="46"/>
        <v>103794</v>
      </c>
      <c r="CX16" s="139">
        <f t="shared" si="47"/>
        <v>0</v>
      </c>
      <c r="CY16" s="139">
        <f t="shared" si="48"/>
        <v>90888</v>
      </c>
      <c r="CZ16" s="139">
        <f t="shared" si="49"/>
        <v>12906</v>
      </c>
      <c r="DA16" s="139">
        <f t="shared" si="50"/>
        <v>0</v>
      </c>
      <c r="DB16" s="139">
        <f t="shared" si="51"/>
        <v>72005</v>
      </c>
      <c r="DC16" s="139">
        <f t="shared" si="52"/>
        <v>0</v>
      </c>
      <c r="DD16" s="139">
        <f t="shared" si="53"/>
        <v>47346</v>
      </c>
      <c r="DE16" s="139">
        <f t="shared" si="54"/>
        <v>24659</v>
      </c>
      <c r="DF16" s="139">
        <f t="shared" si="55"/>
        <v>0</v>
      </c>
      <c r="DG16" s="140" t="s">
        <v>199</v>
      </c>
      <c r="DH16" s="139">
        <f t="shared" si="56"/>
        <v>0</v>
      </c>
      <c r="DI16" s="139">
        <f t="shared" si="57"/>
        <v>86554</v>
      </c>
      <c r="DJ16" s="139">
        <f t="shared" si="58"/>
        <v>324673</v>
      </c>
    </row>
    <row r="17" spans="1:114" s="123" customFormat="1" ht="12" customHeight="1">
      <c r="A17" s="124" t="s">
        <v>212</v>
      </c>
      <c r="B17" s="125" t="s">
        <v>300</v>
      </c>
      <c r="C17" s="124" t="s">
        <v>301</v>
      </c>
      <c r="D17" s="139">
        <f t="shared" si="6"/>
        <v>66624</v>
      </c>
      <c r="E17" s="139">
        <f t="shared" si="7"/>
        <v>66624</v>
      </c>
      <c r="F17" s="139">
        <v>0</v>
      </c>
      <c r="G17" s="139">
        <v>0</v>
      </c>
      <c r="H17" s="139">
        <v>0</v>
      </c>
      <c r="I17" s="139">
        <v>65651</v>
      </c>
      <c r="J17" s="139">
        <v>748199</v>
      </c>
      <c r="K17" s="139">
        <v>973</v>
      </c>
      <c r="L17" s="139">
        <v>0</v>
      </c>
      <c r="M17" s="139">
        <f t="shared" si="8"/>
        <v>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f t="shared" si="10"/>
        <v>66624</v>
      </c>
      <c r="W17" s="139">
        <f t="shared" si="11"/>
        <v>66624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65651</v>
      </c>
      <c r="AB17" s="139">
        <f t="shared" si="16"/>
        <v>748199</v>
      </c>
      <c r="AC17" s="139">
        <f t="shared" si="17"/>
        <v>973</v>
      </c>
      <c r="AD17" s="139">
        <f t="shared" si="18"/>
        <v>0</v>
      </c>
      <c r="AE17" s="139">
        <f t="shared" si="19"/>
        <v>0</v>
      </c>
      <c r="AF17" s="139">
        <f t="shared" si="20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40" t="s">
        <v>199</v>
      </c>
      <c r="AM17" s="139">
        <f t="shared" si="21"/>
        <v>814823</v>
      </c>
      <c r="AN17" s="139">
        <f t="shared" si="22"/>
        <v>41840</v>
      </c>
      <c r="AO17" s="139">
        <v>41840</v>
      </c>
      <c r="AP17" s="139">
        <v>0</v>
      </c>
      <c r="AQ17" s="139">
        <v>0</v>
      </c>
      <c r="AR17" s="139">
        <v>0</v>
      </c>
      <c r="AS17" s="139">
        <f t="shared" si="23"/>
        <v>385311</v>
      </c>
      <c r="AT17" s="139">
        <v>0</v>
      </c>
      <c r="AU17" s="139">
        <v>284159</v>
      </c>
      <c r="AV17" s="139">
        <v>101152</v>
      </c>
      <c r="AW17" s="139">
        <v>0</v>
      </c>
      <c r="AX17" s="139">
        <f t="shared" si="24"/>
        <v>387672</v>
      </c>
      <c r="AY17" s="139">
        <v>182302</v>
      </c>
      <c r="AZ17" s="139">
        <v>166205</v>
      </c>
      <c r="BA17" s="139">
        <v>39165</v>
      </c>
      <c r="BB17" s="139">
        <v>0</v>
      </c>
      <c r="BC17" s="140" t="s">
        <v>199</v>
      </c>
      <c r="BD17" s="139">
        <v>0</v>
      </c>
      <c r="BE17" s="139">
        <v>0</v>
      </c>
      <c r="BF17" s="139">
        <f t="shared" si="25"/>
        <v>814823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0</v>
      </c>
      <c r="BP17" s="139">
        <f t="shared" si="29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30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1"/>
        <v>0</v>
      </c>
      <c r="CA17" s="139">
        <v>0</v>
      </c>
      <c r="CB17" s="139">
        <v>0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0</v>
      </c>
      <c r="CH17" s="139">
        <f t="shared" si="32"/>
        <v>0</v>
      </c>
      <c r="CI17" s="139">
        <f t="shared" si="33"/>
        <v>0</v>
      </c>
      <c r="CJ17" s="139">
        <f t="shared" si="34"/>
        <v>0</v>
      </c>
      <c r="CK17" s="139">
        <f t="shared" si="35"/>
        <v>0</v>
      </c>
      <c r="CL17" s="139">
        <f t="shared" si="36"/>
        <v>0</v>
      </c>
      <c r="CM17" s="139">
        <f t="shared" si="37"/>
        <v>0</v>
      </c>
      <c r="CN17" s="139">
        <f t="shared" si="38"/>
        <v>0</v>
      </c>
      <c r="CO17" s="139">
        <f t="shared" si="39"/>
        <v>0</v>
      </c>
      <c r="CP17" s="140" t="s">
        <v>199</v>
      </c>
      <c r="CQ17" s="139">
        <f t="shared" si="40"/>
        <v>814823</v>
      </c>
      <c r="CR17" s="139">
        <f t="shared" si="41"/>
        <v>41840</v>
      </c>
      <c r="CS17" s="139">
        <f t="shared" si="42"/>
        <v>41840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385311</v>
      </c>
      <c r="CX17" s="139">
        <f t="shared" si="47"/>
        <v>0</v>
      </c>
      <c r="CY17" s="139">
        <f t="shared" si="48"/>
        <v>284159</v>
      </c>
      <c r="CZ17" s="139">
        <f t="shared" si="49"/>
        <v>101152</v>
      </c>
      <c r="DA17" s="139">
        <f t="shared" si="50"/>
        <v>0</v>
      </c>
      <c r="DB17" s="139">
        <f t="shared" si="51"/>
        <v>387672</v>
      </c>
      <c r="DC17" s="139">
        <f t="shared" si="52"/>
        <v>182302</v>
      </c>
      <c r="DD17" s="139">
        <f t="shared" si="53"/>
        <v>166205</v>
      </c>
      <c r="DE17" s="139">
        <f t="shared" si="54"/>
        <v>39165</v>
      </c>
      <c r="DF17" s="139">
        <f t="shared" si="55"/>
        <v>0</v>
      </c>
      <c r="DG17" s="140" t="s">
        <v>199</v>
      </c>
      <c r="DH17" s="139">
        <f t="shared" si="56"/>
        <v>0</v>
      </c>
      <c r="DI17" s="139">
        <f t="shared" si="57"/>
        <v>0</v>
      </c>
      <c r="DJ17" s="139">
        <f t="shared" si="58"/>
        <v>814823</v>
      </c>
    </row>
    <row r="18" spans="1:114" s="123" customFormat="1" ht="12" customHeight="1">
      <c r="A18" s="124" t="s">
        <v>212</v>
      </c>
      <c r="B18" s="125" t="s">
        <v>302</v>
      </c>
      <c r="C18" s="124" t="s">
        <v>303</v>
      </c>
      <c r="D18" s="139">
        <f t="shared" si="6"/>
        <v>53792</v>
      </c>
      <c r="E18" s="139">
        <f t="shared" si="7"/>
        <v>53792</v>
      </c>
      <c r="F18" s="139">
        <v>0</v>
      </c>
      <c r="G18" s="139">
        <v>0</v>
      </c>
      <c r="H18" s="139">
        <v>0</v>
      </c>
      <c r="I18" s="139">
        <v>21217</v>
      </c>
      <c r="J18" s="139">
        <v>231450</v>
      </c>
      <c r="K18" s="139">
        <v>32575</v>
      </c>
      <c r="L18" s="139">
        <v>0</v>
      </c>
      <c r="M18" s="139">
        <f t="shared" si="8"/>
        <v>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f t="shared" si="10"/>
        <v>53792</v>
      </c>
      <c r="W18" s="139">
        <f t="shared" si="11"/>
        <v>53792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21217</v>
      </c>
      <c r="AB18" s="139">
        <f t="shared" si="16"/>
        <v>231450</v>
      </c>
      <c r="AC18" s="139">
        <f t="shared" si="17"/>
        <v>32575</v>
      </c>
      <c r="AD18" s="139">
        <f t="shared" si="18"/>
        <v>0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285242</v>
      </c>
      <c r="AN18" s="139">
        <f t="shared" si="22"/>
        <v>83601</v>
      </c>
      <c r="AO18" s="139">
        <v>18924</v>
      </c>
      <c r="AP18" s="139">
        <v>0</v>
      </c>
      <c r="AQ18" s="139">
        <v>64677</v>
      </c>
      <c r="AR18" s="139">
        <v>0</v>
      </c>
      <c r="AS18" s="139">
        <f t="shared" si="23"/>
        <v>169949</v>
      </c>
      <c r="AT18" s="139">
        <v>5473</v>
      </c>
      <c r="AU18" s="139">
        <v>155492</v>
      </c>
      <c r="AV18" s="139">
        <v>8984</v>
      </c>
      <c r="AW18" s="139">
        <v>6431</v>
      </c>
      <c r="AX18" s="139">
        <f t="shared" si="24"/>
        <v>25261</v>
      </c>
      <c r="AY18" s="139">
        <v>21324</v>
      </c>
      <c r="AZ18" s="139">
        <v>0</v>
      </c>
      <c r="BA18" s="139">
        <v>3937</v>
      </c>
      <c r="BB18" s="139">
        <v>0</v>
      </c>
      <c r="BC18" s="140" t="s">
        <v>199</v>
      </c>
      <c r="BD18" s="139">
        <v>0</v>
      </c>
      <c r="BE18" s="139">
        <v>0</v>
      </c>
      <c r="BF18" s="139">
        <f t="shared" si="25"/>
        <v>285242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0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0</v>
      </c>
      <c r="CA18" s="139">
        <v>0</v>
      </c>
      <c r="CB18" s="139">
        <v>0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0</v>
      </c>
      <c r="CH18" s="139">
        <f t="shared" si="32"/>
        <v>0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285242</v>
      </c>
      <c r="CR18" s="139">
        <f t="shared" si="41"/>
        <v>83601</v>
      </c>
      <c r="CS18" s="139">
        <f t="shared" si="42"/>
        <v>18924</v>
      </c>
      <c r="CT18" s="139">
        <f t="shared" si="43"/>
        <v>0</v>
      </c>
      <c r="CU18" s="139">
        <f t="shared" si="44"/>
        <v>64677</v>
      </c>
      <c r="CV18" s="139">
        <f t="shared" si="45"/>
        <v>0</v>
      </c>
      <c r="CW18" s="139">
        <f t="shared" si="46"/>
        <v>169949</v>
      </c>
      <c r="CX18" s="139">
        <f t="shared" si="47"/>
        <v>5473</v>
      </c>
      <c r="CY18" s="139">
        <f t="shared" si="48"/>
        <v>155492</v>
      </c>
      <c r="CZ18" s="139">
        <f t="shared" si="49"/>
        <v>8984</v>
      </c>
      <c r="DA18" s="139">
        <f t="shared" si="50"/>
        <v>6431</v>
      </c>
      <c r="DB18" s="139">
        <f t="shared" si="51"/>
        <v>25261</v>
      </c>
      <c r="DC18" s="139">
        <f t="shared" si="52"/>
        <v>21324</v>
      </c>
      <c r="DD18" s="139">
        <f t="shared" si="53"/>
        <v>0</v>
      </c>
      <c r="DE18" s="139">
        <f t="shared" si="54"/>
        <v>3937</v>
      </c>
      <c r="DF18" s="139">
        <f t="shared" si="55"/>
        <v>0</v>
      </c>
      <c r="DG18" s="140" t="s">
        <v>199</v>
      </c>
      <c r="DH18" s="139">
        <f t="shared" si="56"/>
        <v>0</v>
      </c>
      <c r="DI18" s="139">
        <f t="shared" si="57"/>
        <v>0</v>
      </c>
      <c r="DJ18" s="139">
        <f t="shared" si="58"/>
        <v>285242</v>
      </c>
    </row>
    <row r="19" spans="1:114" s="123" customFormat="1" ht="12" customHeight="1">
      <c r="A19" s="124" t="s">
        <v>212</v>
      </c>
      <c r="B19" s="125" t="s">
        <v>304</v>
      </c>
      <c r="C19" s="124" t="s">
        <v>305</v>
      </c>
      <c r="D19" s="139">
        <f t="shared" si="6"/>
        <v>143064</v>
      </c>
      <c r="E19" s="139">
        <f t="shared" si="7"/>
        <v>143064</v>
      </c>
      <c r="F19" s="139">
        <v>0</v>
      </c>
      <c r="G19" s="139">
        <v>0</v>
      </c>
      <c r="H19" s="139">
        <v>0</v>
      </c>
      <c r="I19" s="139">
        <v>18389</v>
      </c>
      <c r="J19" s="139">
        <v>344647</v>
      </c>
      <c r="K19" s="139">
        <v>124675</v>
      </c>
      <c r="L19" s="139">
        <v>0</v>
      </c>
      <c r="M19" s="139">
        <f t="shared" si="8"/>
        <v>0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f t="shared" si="10"/>
        <v>143064</v>
      </c>
      <c r="W19" s="139">
        <f t="shared" si="11"/>
        <v>143064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18389</v>
      </c>
      <c r="AB19" s="139">
        <f t="shared" si="16"/>
        <v>344647</v>
      </c>
      <c r="AC19" s="139">
        <f t="shared" si="17"/>
        <v>124675</v>
      </c>
      <c r="AD19" s="139">
        <f t="shared" si="18"/>
        <v>0</v>
      </c>
      <c r="AE19" s="139">
        <f t="shared" si="19"/>
        <v>0</v>
      </c>
      <c r="AF19" s="139">
        <f t="shared" si="20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40" t="s">
        <v>199</v>
      </c>
      <c r="AM19" s="139">
        <f t="shared" si="21"/>
        <v>479406</v>
      </c>
      <c r="AN19" s="139">
        <f t="shared" si="22"/>
        <v>47315</v>
      </c>
      <c r="AO19" s="139">
        <v>47315</v>
      </c>
      <c r="AP19" s="139">
        <v>0</v>
      </c>
      <c r="AQ19" s="139">
        <v>0</v>
      </c>
      <c r="AR19" s="139">
        <v>0</v>
      </c>
      <c r="AS19" s="139">
        <f t="shared" si="23"/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f t="shared" si="24"/>
        <v>432091</v>
      </c>
      <c r="AY19" s="139">
        <v>14213</v>
      </c>
      <c r="AZ19" s="139">
        <v>371031</v>
      </c>
      <c r="BA19" s="139">
        <v>46847</v>
      </c>
      <c r="BB19" s="139">
        <v>0</v>
      </c>
      <c r="BC19" s="140" t="s">
        <v>199</v>
      </c>
      <c r="BD19" s="139">
        <v>0</v>
      </c>
      <c r="BE19" s="139">
        <v>8305</v>
      </c>
      <c r="BF19" s="139">
        <f t="shared" si="25"/>
        <v>487711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0</v>
      </c>
      <c r="BP19" s="139">
        <f t="shared" si="29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30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1"/>
        <v>0</v>
      </c>
      <c r="CA19" s="139">
        <v>0</v>
      </c>
      <c r="CB19" s="139">
        <v>0</v>
      </c>
      <c r="CC19" s="139">
        <v>0</v>
      </c>
      <c r="CD19" s="139">
        <v>0</v>
      </c>
      <c r="CE19" s="140" t="s">
        <v>199</v>
      </c>
      <c r="CF19" s="139">
        <v>0</v>
      </c>
      <c r="CG19" s="139">
        <v>0</v>
      </c>
      <c r="CH19" s="139">
        <f t="shared" si="32"/>
        <v>0</v>
      </c>
      <c r="CI19" s="139">
        <f t="shared" si="33"/>
        <v>0</v>
      </c>
      <c r="CJ19" s="139">
        <f t="shared" si="34"/>
        <v>0</v>
      </c>
      <c r="CK19" s="139">
        <f t="shared" si="35"/>
        <v>0</v>
      </c>
      <c r="CL19" s="139">
        <f t="shared" si="36"/>
        <v>0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40" t="s">
        <v>199</v>
      </c>
      <c r="CQ19" s="139">
        <f t="shared" si="40"/>
        <v>479406</v>
      </c>
      <c r="CR19" s="139">
        <f t="shared" si="41"/>
        <v>47315</v>
      </c>
      <c r="CS19" s="139">
        <f t="shared" si="42"/>
        <v>47315</v>
      </c>
      <c r="CT19" s="139">
        <f t="shared" si="43"/>
        <v>0</v>
      </c>
      <c r="CU19" s="139">
        <f t="shared" si="44"/>
        <v>0</v>
      </c>
      <c r="CV19" s="139">
        <f t="shared" si="45"/>
        <v>0</v>
      </c>
      <c r="CW19" s="139">
        <f t="shared" si="46"/>
        <v>0</v>
      </c>
      <c r="CX19" s="139">
        <f t="shared" si="47"/>
        <v>0</v>
      </c>
      <c r="CY19" s="139">
        <f t="shared" si="48"/>
        <v>0</v>
      </c>
      <c r="CZ19" s="139">
        <f t="shared" si="49"/>
        <v>0</v>
      </c>
      <c r="DA19" s="139">
        <f t="shared" si="50"/>
        <v>0</v>
      </c>
      <c r="DB19" s="139">
        <f t="shared" si="51"/>
        <v>432091</v>
      </c>
      <c r="DC19" s="139">
        <f t="shared" si="52"/>
        <v>14213</v>
      </c>
      <c r="DD19" s="139">
        <f t="shared" si="53"/>
        <v>371031</v>
      </c>
      <c r="DE19" s="139">
        <f t="shared" si="54"/>
        <v>46847</v>
      </c>
      <c r="DF19" s="139">
        <f t="shared" si="55"/>
        <v>0</v>
      </c>
      <c r="DG19" s="140" t="s">
        <v>199</v>
      </c>
      <c r="DH19" s="139">
        <f t="shared" si="56"/>
        <v>0</v>
      </c>
      <c r="DI19" s="139">
        <f t="shared" si="57"/>
        <v>8305</v>
      </c>
      <c r="DJ19" s="139">
        <f t="shared" si="58"/>
        <v>487711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206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49" t="s">
        <v>41</v>
      </c>
      <c r="B2" s="143" t="s">
        <v>42</v>
      </c>
      <c r="C2" s="149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0"/>
      <c r="B3" s="144"/>
      <c r="C3" s="150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0"/>
      <c r="B4" s="144"/>
      <c r="C4" s="150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0"/>
      <c r="B5" s="144"/>
      <c r="C5" s="150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1"/>
      <c r="B6" s="145"/>
      <c r="C6" s="151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212</v>
      </c>
      <c r="B7" s="121" t="s">
        <v>280</v>
      </c>
      <c r="C7" s="120" t="s">
        <v>46</v>
      </c>
      <c r="D7" s="122">
        <f aca="true" t="shared" si="0" ref="D7:AD7">SUM(D8:D54)</f>
        <v>23188878</v>
      </c>
      <c r="E7" s="122">
        <f t="shared" si="0"/>
        <v>7305752</v>
      </c>
      <c r="F7" s="122">
        <f t="shared" si="0"/>
        <v>924500</v>
      </c>
      <c r="G7" s="122">
        <f t="shared" si="0"/>
        <v>46411</v>
      </c>
      <c r="H7" s="122">
        <f t="shared" si="0"/>
        <v>319500</v>
      </c>
      <c r="I7" s="122">
        <f t="shared" si="0"/>
        <v>3449657</v>
      </c>
      <c r="J7" s="122">
        <f t="shared" si="0"/>
        <v>2920474</v>
      </c>
      <c r="K7" s="122">
        <f t="shared" si="0"/>
        <v>2565684</v>
      </c>
      <c r="L7" s="122">
        <f t="shared" si="0"/>
        <v>15883126</v>
      </c>
      <c r="M7" s="122">
        <f t="shared" si="0"/>
        <v>4607768</v>
      </c>
      <c r="N7" s="122">
        <f t="shared" si="0"/>
        <v>904956</v>
      </c>
      <c r="O7" s="122">
        <f t="shared" si="0"/>
        <v>0</v>
      </c>
      <c r="P7" s="122">
        <f t="shared" si="0"/>
        <v>30288</v>
      </c>
      <c r="Q7" s="122">
        <f t="shared" si="0"/>
        <v>0</v>
      </c>
      <c r="R7" s="122">
        <f t="shared" si="0"/>
        <v>490521</v>
      </c>
      <c r="S7" s="122">
        <f t="shared" si="0"/>
        <v>1119251</v>
      </c>
      <c r="T7" s="122">
        <f t="shared" si="0"/>
        <v>384147</v>
      </c>
      <c r="U7" s="122">
        <f t="shared" si="0"/>
        <v>3702812</v>
      </c>
      <c r="V7" s="122">
        <f t="shared" si="0"/>
        <v>27796646</v>
      </c>
      <c r="W7" s="122">
        <f t="shared" si="0"/>
        <v>8210708</v>
      </c>
      <c r="X7" s="122">
        <f t="shared" si="0"/>
        <v>924500</v>
      </c>
      <c r="Y7" s="122">
        <f t="shared" si="0"/>
        <v>76699</v>
      </c>
      <c r="Z7" s="122">
        <f t="shared" si="0"/>
        <v>319500</v>
      </c>
      <c r="AA7" s="122">
        <f t="shared" si="0"/>
        <v>3940178</v>
      </c>
      <c r="AB7" s="122">
        <f t="shared" si="0"/>
        <v>4039725</v>
      </c>
      <c r="AC7" s="122">
        <f t="shared" si="0"/>
        <v>2949831</v>
      </c>
      <c r="AD7" s="122">
        <f t="shared" si="0"/>
        <v>19585938</v>
      </c>
    </row>
    <row r="8" spans="1:30" s="123" customFormat="1" ht="12" customHeight="1">
      <c r="A8" s="124" t="s">
        <v>212</v>
      </c>
      <c r="B8" s="125" t="s">
        <v>281</v>
      </c>
      <c r="C8" s="124" t="s">
        <v>215</v>
      </c>
      <c r="D8" s="126">
        <f aca="true" t="shared" si="1" ref="D8:D54">SUM(E8,+L8)</f>
        <v>3354179</v>
      </c>
      <c r="E8" s="126">
        <f aca="true" t="shared" si="2" ref="E8:E54">+SUM(F8:I8,K8)</f>
        <v>821297</v>
      </c>
      <c r="F8" s="126">
        <v>756</v>
      </c>
      <c r="G8" s="126">
        <v>45886</v>
      </c>
      <c r="H8" s="126">
        <v>0</v>
      </c>
      <c r="I8" s="126">
        <v>585746</v>
      </c>
      <c r="J8" s="127">
        <v>0</v>
      </c>
      <c r="K8" s="126">
        <v>188909</v>
      </c>
      <c r="L8" s="126">
        <v>2532882</v>
      </c>
      <c r="M8" s="126">
        <f aca="true" t="shared" si="3" ref="M8:M54">SUM(N8,+U8)</f>
        <v>723950</v>
      </c>
      <c r="N8" s="126">
        <f aca="true" t="shared" si="4" ref="N8:N54">+SUM(O8:R8,T8)</f>
        <v>303720</v>
      </c>
      <c r="O8" s="126">
        <v>0</v>
      </c>
      <c r="P8" s="126">
        <v>0</v>
      </c>
      <c r="Q8" s="126">
        <v>0</v>
      </c>
      <c r="R8" s="126">
        <v>303580</v>
      </c>
      <c r="S8" s="127">
        <v>0</v>
      </c>
      <c r="T8" s="126">
        <v>140</v>
      </c>
      <c r="U8" s="126">
        <v>420230</v>
      </c>
      <c r="V8" s="126">
        <f aca="true" t="shared" si="5" ref="V8:AB49">+SUM(D8,M8)</f>
        <v>4078129</v>
      </c>
      <c r="W8" s="126">
        <f t="shared" si="5"/>
        <v>1125017</v>
      </c>
      <c r="X8" s="126">
        <f t="shared" si="5"/>
        <v>756</v>
      </c>
      <c r="Y8" s="126">
        <f t="shared" si="5"/>
        <v>45886</v>
      </c>
      <c r="Z8" s="126">
        <f t="shared" si="5"/>
        <v>0</v>
      </c>
      <c r="AA8" s="126">
        <f t="shared" si="5"/>
        <v>889326</v>
      </c>
      <c r="AB8" s="127">
        <v>0</v>
      </c>
      <c r="AC8" s="126">
        <f aca="true" t="shared" si="6" ref="AC8:AC54">+SUM(K8,T8)</f>
        <v>189049</v>
      </c>
      <c r="AD8" s="126">
        <f aca="true" t="shared" si="7" ref="AD8:AD54">+SUM(L8,U8)</f>
        <v>2953112</v>
      </c>
    </row>
    <row r="9" spans="1:30" s="123" customFormat="1" ht="12" customHeight="1">
      <c r="A9" s="124" t="s">
        <v>212</v>
      </c>
      <c r="B9" s="125" t="s">
        <v>216</v>
      </c>
      <c r="C9" s="124" t="s">
        <v>217</v>
      </c>
      <c r="D9" s="126">
        <f t="shared" si="1"/>
        <v>3431159</v>
      </c>
      <c r="E9" s="126">
        <f t="shared" si="2"/>
        <v>827718</v>
      </c>
      <c r="F9" s="126">
        <v>51634</v>
      </c>
      <c r="G9" s="126">
        <v>0</v>
      </c>
      <c r="H9" s="126">
        <v>0</v>
      </c>
      <c r="I9" s="126">
        <v>516604</v>
      </c>
      <c r="J9" s="127">
        <v>0</v>
      </c>
      <c r="K9" s="126">
        <v>259480</v>
      </c>
      <c r="L9" s="126">
        <v>2603441</v>
      </c>
      <c r="M9" s="126">
        <f t="shared" si="3"/>
        <v>422935</v>
      </c>
      <c r="N9" s="126">
        <f t="shared" si="4"/>
        <v>44836</v>
      </c>
      <c r="O9" s="126">
        <v>0</v>
      </c>
      <c r="P9" s="126">
        <v>26281</v>
      </c>
      <c r="Q9" s="126">
        <v>0</v>
      </c>
      <c r="R9" s="126">
        <v>17414</v>
      </c>
      <c r="S9" s="127">
        <v>0</v>
      </c>
      <c r="T9" s="126">
        <v>1141</v>
      </c>
      <c r="U9" s="126">
        <v>378099</v>
      </c>
      <c r="V9" s="126">
        <f t="shared" si="5"/>
        <v>3854094</v>
      </c>
      <c r="W9" s="126">
        <f t="shared" si="5"/>
        <v>872554</v>
      </c>
      <c r="X9" s="126">
        <f t="shared" si="5"/>
        <v>51634</v>
      </c>
      <c r="Y9" s="126">
        <f t="shared" si="5"/>
        <v>26281</v>
      </c>
      <c r="Z9" s="126">
        <f t="shared" si="5"/>
        <v>0</v>
      </c>
      <c r="AA9" s="126">
        <f t="shared" si="5"/>
        <v>534018</v>
      </c>
      <c r="AB9" s="127">
        <v>0</v>
      </c>
      <c r="AC9" s="126">
        <f t="shared" si="6"/>
        <v>260621</v>
      </c>
      <c r="AD9" s="126">
        <f t="shared" si="7"/>
        <v>2981540</v>
      </c>
    </row>
    <row r="10" spans="1:30" s="123" customFormat="1" ht="12" customHeight="1">
      <c r="A10" s="124" t="s">
        <v>212</v>
      </c>
      <c r="B10" s="125" t="s">
        <v>218</v>
      </c>
      <c r="C10" s="124" t="s">
        <v>219</v>
      </c>
      <c r="D10" s="126">
        <f t="shared" si="1"/>
        <v>1702267</v>
      </c>
      <c r="E10" s="126">
        <f t="shared" si="2"/>
        <v>1070999</v>
      </c>
      <c r="F10" s="126"/>
      <c r="G10" s="126">
        <v>0</v>
      </c>
      <c r="H10" s="126">
        <v>0</v>
      </c>
      <c r="I10" s="126">
        <v>505242</v>
      </c>
      <c r="J10" s="127">
        <v>0</v>
      </c>
      <c r="K10" s="126">
        <v>565757</v>
      </c>
      <c r="L10" s="126">
        <v>631268</v>
      </c>
      <c r="M10" s="126">
        <f t="shared" si="3"/>
        <v>379893</v>
      </c>
      <c r="N10" s="126">
        <f t="shared" si="4"/>
        <v>186912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186912</v>
      </c>
      <c r="U10" s="126">
        <v>192981</v>
      </c>
      <c r="V10" s="126">
        <f t="shared" si="5"/>
        <v>2082160</v>
      </c>
      <c r="W10" s="126">
        <f t="shared" si="5"/>
        <v>1257911</v>
      </c>
      <c r="X10" s="126">
        <f t="shared" si="5"/>
        <v>0</v>
      </c>
      <c r="Y10" s="126">
        <f t="shared" si="5"/>
        <v>0</v>
      </c>
      <c r="Z10" s="126">
        <f t="shared" si="5"/>
        <v>0</v>
      </c>
      <c r="AA10" s="126">
        <f t="shared" si="5"/>
        <v>505242</v>
      </c>
      <c r="AB10" s="127">
        <v>0</v>
      </c>
      <c r="AC10" s="126">
        <f t="shared" si="6"/>
        <v>752669</v>
      </c>
      <c r="AD10" s="126">
        <f t="shared" si="7"/>
        <v>824249</v>
      </c>
    </row>
    <row r="11" spans="1:30" s="123" customFormat="1" ht="12" customHeight="1">
      <c r="A11" s="124" t="s">
        <v>212</v>
      </c>
      <c r="B11" s="125" t="s">
        <v>220</v>
      </c>
      <c r="C11" s="124" t="s">
        <v>221</v>
      </c>
      <c r="D11" s="126">
        <f t="shared" si="1"/>
        <v>1780456</v>
      </c>
      <c r="E11" s="126">
        <f t="shared" si="2"/>
        <v>395334</v>
      </c>
      <c r="F11" s="126">
        <v>66293</v>
      </c>
      <c r="G11" s="126">
        <v>0</v>
      </c>
      <c r="H11" s="126">
        <v>0</v>
      </c>
      <c r="I11" s="126">
        <v>261121</v>
      </c>
      <c r="J11" s="127">
        <v>0</v>
      </c>
      <c r="K11" s="126">
        <v>67920</v>
      </c>
      <c r="L11" s="126">
        <v>1385122</v>
      </c>
      <c r="M11" s="126">
        <f t="shared" si="3"/>
        <v>360791</v>
      </c>
      <c r="N11" s="126">
        <f t="shared" si="4"/>
        <v>20424</v>
      </c>
      <c r="O11" s="126">
        <v>0</v>
      </c>
      <c r="P11" s="126">
        <v>0</v>
      </c>
      <c r="Q11" s="126">
        <v>0</v>
      </c>
      <c r="R11" s="126">
        <v>0</v>
      </c>
      <c r="S11" s="127">
        <v>0</v>
      </c>
      <c r="T11" s="126">
        <v>20424</v>
      </c>
      <c r="U11" s="126">
        <v>340367</v>
      </c>
      <c r="V11" s="126">
        <f t="shared" si="5"/>
        <v>2141247</v>
      </c>
      <c r="W11" s="126">
        <f t="shared" si="5"/>
        <v>415758</v>
      </c>
      <c r="X11" s="126">
        <f t="shared" si="5"/>
        <v>66293</v>
      </c>
      <c r="Y11" s="126">
        <f t="shared" si="5"/>
        <v>0</v>
      </c>
      <c r="Z11" s="126">
        <f t="shared" si="5"/>
        <v>0</v>
      </c>
      <c r="AA11" s="126">
        <f t="shared" si="5"/>
        <v>261121</v>
      </c>
      <c r="AB11" s="127">
        <v>0</v>
      </c>
      <c r="AC11" s="126">
        <f t="shared" si="6"/>
        <v>88344</v>
      </c>
      <c r="AD11" s="126">
        <f t="shared" si="7"/>
        <v>1725489</v>
      </c>
    </row>
    <row r="12" spans="1:30" s="123" customFormat="1" ht="12" customHeight="1">
      <c r="A12" s="124" t="s">
        <v>212</v>
      </c>
      <c r="B12" s="125" t="s">
        <v>222</v>
      </c>
      <c r="C12" s="124" t="s">
        <v>223</v>
      </c>
      <c r="D12" s="139">
        <f t="shared" si="1"/>
        <v>2023264</v>
      </c>
      <c r="E12" s="139">
        <f t="shared" si="2"/>
        <v>499940</v>
      </c>
      <c r="F12" s="139">
        <v>2848</v>
      </c>
      <c r="G12" s="139">
        <v>0</v>
      </c>
      <c r="H12" s="139">
        <v>0</v>
      </c>
      <c r="I12" s="139">
        <v>496652</v>
      </c>
      <c r="J12" s="140">
        <v>0</v>
      </c>
      <c r="K12" s="139">
        <v>440</v>
      </c>
      <c r="L12" s="139">
        <v>1523324</v>
      </c>
      <c r="M12" s="139">
        <f t="shared" si="3"/>
        <v>330250</v>
      </c>
      <c r="N12" s="139">
        <f t="shared" si="4"/>
        <v>0</v>
      </c>
      <c r="O12" s="139">
        <v>0</v>
      </c>
      <c r="P12" s="139">
        <v>0</v>
      </c>
      <c r="Q12" s="139">
        <v>0</v>
      </c>
      <c r="R12" s="139">
        <v>0</v>
      </c>
      <c r="S12" s="140">
        <v>0</v>
      </c>
      <c r="T12" s="139">
        <v>0</v>
      </c>
      <c r="U12" s="139">
        <v>330250</v>
      </c>
      <c r="V12" s="139">
        <f t="shared" si="5"/>
        <v>2353514</v>
      </c>
      <c r="W12" s="139">
        <f t="shared" si="5"/>
        <v>499940</v>
      </c>
      <c r="X12" s="139">
        <f t="shared" si="5"/>
        <v>2848</v>
      </c>
      <c r="Y12" s="139">
        <f t="shared" si="5"/>
        <v>0</v>
      </c>
      <c r="Z12" s="139">
        <f t="shared" si="5"/>
        <v>0</v>
      </c>
      <c r="AA12" s="139">
        <f t="shared" si="5"/>
        <v>496652</v>
      </c>
      <c r="AB12" s="140">
        <v>0</v>
      </c>
      <c r="AC12" s="139">
        <f t="shared" si="6"/>
        <v>440</v>
      </c>
      <c r="AD12" s="139">
        <f t="shared" si="7"/>
        <v>1853574</v>
      </c>
    </row>
    <row r="13" spans="1:30" s="123" customFormat="1" ht="12" customHeight="1">
      <c r="A13" s="124" t="s">
        <v>212</v>
      </c>
      <c r="B13" s="125" t="s">
        <v>224</v>
      </c>
      <c r="C13" s="124" t="s">
        <v>225</v>
      </c>
      <c r="D13" s="139">
        <f t="shared" si="1"/>
        <v>580850</v>
      </c>
      <c r="E13" s="139">
        <f t="shared" si="2"/>
        <v>29599</v>
      </c>
      <c r="F13" s="139">
        <v>0</v>
      </c>
      <c r="G13" s="139">
        <v>0</v>
      </c>
      <c r="H13" s="139">
        <v>0</v>
      </c>
      <c r="I13" s="139">
        <v>4306</v>
      </c>
      <c r="J13" s="140">
        <v>0</v>
      </c>
      <c r="K13" s="139">
        <v>25293</v>
      </c>
      <c r="L13" s="139">
        <v>551251</v>
      </c>
      <c r="M13" s="139">
        <f t="shared" si="3"/>
        <v>113188</v>
      </c>
      <c r="N13" s="139">
        <f t="shared" si="4"/>
        <v>50</v>
      </c>
      <c r="O13" s="139">
        <v>0</v>
      </c>
      <c r="P13" s="139">
        <v>0</v>
      </c>
      <c r="Q13" s="139">
        <v>0</v>
      </c>
      <c r="R13" s="139">
        <v>0</v>
      </c>
      <c r="S13" s="140">
        <v>0</v>
      </c>
      <c r="T13" s="139">
        <v>50</v>
      </c>
      <c r="U13" s="139">
        <v>113138</v>
      </c>
      <c r="V13" s="139">
        <f t="shared" si="5"/>
        <v>694038</v>
      </c>
      <c r="W13" s="139">
        <f t="shared" si="5"/>
        <v>29649</v>
      </c>
      <c r="X13" s="139">
        <f t="shared" si="5"/>
        <v>0</v>
      </c>
      <c r="Y13" s="139">
        <f t="shared" si="5"/>
        <v>0</v>
      </c>
      <c r="Z13" s="139">
        <f t="shared" si="5"/>
        <v>0</v>
      </c>
      <c r="AA13" s="139">
        <f t="shared" si="5"/>
        <v>4306</v>
      </c>
      <c r="AB13" s="140">
        <v>0</v>
      </c>
      <c r="AC13" s="139">
        <f t="shared" si="6"/>
        <v>25343</v>
      </c>
      <c r="AD13" s="139">
        <f t="shared" si="7"/>
        <v>664389</v>
      </c>
    </row>
    <row r="14" spans="1:30" s="123" customFormat="1" ht="12" customHeight="1">
      <c r="A14" s="124" t="s">
        <v>212</v>
      </c>
      <c r="B14" s="125" t="s">
        <v>226</v>
      </c>
      <c r="C14" s="124" t="s">
        <v>227</v>
      </c>
      <c r="D14" s="139">
        <f t="shared" si="1"/>
        <v>924810</v>
      </c>
      <c r="E14" s="139">
        <f t="shared" si="2"/>
        <v>190252</v>
      </c>
      <c r="F14" s="139">
        <v>0</v>
      </c>
      <c r="G14" s="139">
        <v>0</v>
      </c>
      <c r="H14" s="139">
        <v>0</v>
      </c>
      <c r="I14" s="139">
        <v>79954</v>
      </c>
      <c r="J14" s="140">
        <v>0</v>
      </c>
      <c r="K14" s="139">
        <v>110298</v>
      </c>
      <c r="L14" s="139">
        <v>734558</v>
      </c>
      <c r="M14" s="139">
        <f t="shared" si="3"/>
        <v>147008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147008</v>
      </c>
      <c r="V14" s="139">
        <f t="shared" si="5"/>
        <v>1071818</v>
      </c>
      <c r="W14" s="139">
        <f t="shared" si="5"/>
        <v>190252</v>
      </c>
      <c r="X14" s="139">
        <f t="shared" si="5"/>
        <v>0</v>
      </c>
      <c r="Y14" s="139">
        <f t="shared" si="5"/>
        <v>0</v>
      </c>
      <c r="Z14" s="139">
        <f t="shared" si="5"/>
        <v>0</v>
      </c>
      <c r="AA14" s="139">
        <f t="shared" si="5"/>
        <v>79954</v>
      </c>
      <c r="AB14" s="140">
        <v>0</v>
      </c>
      <c r="AC14" s="139">
        <f t="shared" si="6"/>
        <v>110298</v>
      </c>
      <c r="AD14" s="139">
        <f t="shared" si="7"/>
        <v>881566</v>
      </c>
    </row>
    <row r="15" spans="1:30" s="123" customFormat="1" ht="12" customHeight="1">
      <c r="A15" s="124" t="s">
        <v>212</v>
      </c>
      <c r="B15" s="125" t="s">
        <v>228</v>
      </c>
      <c r="C15" s="124" t="s">
        <v>229</v>
      </c>
      <c r="D15" s="139">
        <f t="shared" si="1"/>
        <v>731836</v>
      </c>
      <c r="E15" s="139">
        <f t="shared" si="2"/>
        <v>53851</v>
      </c>
      <c r="F15" s="139">
        <v>0</v>
      </c>
      <c r="G15" s="139">
        <v>525</v>
      </c>
      <c r="H15" s="139">
        <v>0</v>
      </c>
      <c r="I15" s="139">
        <v>0</v>
      </c>
      <c r="J15" s="140">
        <v>0</v>
      </c>
      <c r="K15" s="139">
        <v>53326</v>
      </c>
      <c r="L15" s="139">
        <v>677985</v>
      </c>
      <c r="M15" s="139">
        <f t="shared" si="3"/>
        <v>146736</v>
      </c>
      <c r="N15" s="139">
        <f t="shared" si="4"/>
        <v>29593</v>
      </c>
      <c r="O15" s="139">
        <v>0</v>
      </c>
      <c r="P15" s="139">
        <v>4007</v>
      </c>
      <c r="Q15" s="139">
        <v>0</v>
      </c>
      <c r="R15" s="139">
        <v>24358</v>
      </c>
      <c r="S15" s="140">
        <v>0</v>
      </c>
      <c r="T15" s="139">
        <v>1228</v>
      </c>
      <c r="U15" s="139">
        <v>117143</v>
      </c>
      <c r="V15" s="139">
        <f t="shared" si="5"/>
        <v>878572</v>
      </c>
      <c r="W15" s="139">
        <f t="shared" si="5"/>
        <v>83444</v>
      </c>
      <c r="X15" s="139">
        <f t="shared" si="5"/>
        <v>0</v>
      </c>
      <c r="Y15" s="139">
        <f t="shared" si="5"/>
        <v>4532</v>
      </c>
      <c r="Z15" s="139">
        <f t="shared" si="5"/>
        <v>0</v>
      </c>
      <c r="AA15" s="139">
        <f t="shared" si="5"/>
        <v>24358</v>
      </c>
      <c r="AB15" s="140">
        <v>0</v>
      </c>
      <c r="AC15" s="139">
        <f t="shared" si="6"/>
        <v>54554</v>
      </c>
      <c r="AD15" s="139">
        <f t="shared" si="7"/>
        <v>795128</v>
      </c>
    </row>
    <row r="16" spans="1:30" s="123" customFormat="1" ht="12" customHeight="1">
      <c r="A16" s="124" t="s">
        <v>212</v>
      </c>
      <c r="B16" s="125" t="s">
        <v>230</v>
      </c>
      <c r="C16" s="124" t="s">
        <v>231</v>
      </c>
      <c r="D16" s="139">
        <f t="shared" si="1"/>
        <v>709975</v>
      </c>
      <c r="E16" s="139">
        <f t="shared" si="2"/>
        <v>121317</v>
      </c>
      <c r="F16" s="139">
        <v>0</v>
      </c>
      <c r="G16" s="139">
        <v>0</v>
      </c>
      <c r="H16" s="139">
        <v>0</v>
      </c>
      <c r="I16" s="139">
        <v>81053</v>
      </c>
      <c r="J16" s="140">
        <v>0</v>
      </c>
      <c r="K16" s="139">
        <v>40264</v>
      </c>
      <c r="L16" s="139">
        <v>588658</v>
      </c>
      <c r="M16" s="139">
        <f t="shared" si="3"/>
        <v>178674</v>
      </c>
      <c r="N16" s="139">
        <f t="shared" si="4"/>
        <v>90</v>
      </c>
      <c r="O16" s="139">
        <v>0</v>
      </c>
      <c r="P16" s="139">
        <v>0</v>
      </c>
      <c r="Q16" s="139">
        <v>0</v>
      </c>
      <c r="R16" s="139">
        <v>0</v>
      </c>
      <c r="S16" s="140">
        <v>0</v>
      </c>
      <c r="T16" s="139">
        <v>90</v>
      </c>
      <c r="U16" s="139">
        <v>178584</v>
      </c>
      <c r="V16" s="139">
        <f t="shared" si="5"/>
        <v>888649</v>
      </c>
      <c r="W16" s="139">
        <f t="shared" si="5"/>
        <v>121407</v>
      </c>
      <c r="X16" s="139">
        <f t="shared" si="5"/>
        <v>0</v>
      </c>
      <c r="Y16" s="139">
        <f t="shared" si="5"/>
        <v>0</v>
      </c>
      <c r="Z16" s="139">
        <f t="shared" si="5"/>
        <v>0</v>
      </c>
      <c r="AA16" s="139">
        <f t="shared" si="5"/>
        <v>81053</v>
      </c>
      <c r="AB16" s="140">
        <v>0</v>
      </c>
      <c r="AC16" s="139">
        <f t="shared" si="6"/>
        <v>40354</v>
      </c>
      <c r="AD16" s="139">
        <f t="shared" si="7"/>
        <v>767242</v>
      </c>
    </row>
    <row r="17" spans="1:30" s="123" customFormat="1" ht="12" customHeight="1">
      <c r="A17" s="124" t="s">
        <v>212</v>
      </c>
      <c r="B17" s="125" t="s">
        <v>232</v>
      </c>
      <c r="C17" s="124" t="s">
        <v>233</v>
      </c>
      <c r="D17" s="139">
        <f t="shared" si="1"/>
        <v>569763</v>
      </c>
      <c r="E17" s="139">
        <f t="shared" si="2"/>
        <v>185709</v>
      </c>
      <c r="F17" s="139">
        <v>463</v>
      </c>
      <c r="G17" s="139">
        <v>0</v>
      </c>
      <c r="H17" s="139">
        <v>0</v>
      </c>
      <c r="I17" s="139">
        <v>80557</v>
      </c>
      <c r="J17" s="140">
        <v>0</v>
      </c>
      <c r="K17" s="139">
        <v>104689</v>
      </c>
      <c r="L17" s="139">
        <v>384054</v>
      </c>
      <c r="M17" s="139">
        <f t="shared" si="3"/>
        <v>90640</v>
      </c>
      <c r="N17" s="139">
        <f t="shared" si="4"/>
        <v>0</v>
      </c>
      <c r="O17" s="139">
        <v>0</v>
      </c>
      <c r="P17" s="139">
        <v>0</v>
      </c>
      <c r="Q17" s="139">
        <v>0</v>
      </c>
      <c r="R17" s="139">
        <v>0</v>
      </c>
      <c r="S17" s="140">
        <v>0</v>
      </c>
      <c r="T17" s="139">
        <v>0</v>
      </c>
      <c r="U17" s="139">
        <v>90640</v>
      </c>
      <c r="V17" s="139">
        <f t="shared" si="5"/>
        <v>660403</v>
      </c>
      <c r="W17" s="139">
        <f t="shared" si="5"/>
        <v>185709</v>
      </c>
      <c r="X17" s="139">
        <f t="shared" si="5"/>
        <v>463</v>
      </c>
      <c r="Y17" s="139">
        <f t="shared" si="5"/>
        <v>0</v>
      </c>
      <c r="Z17" s="139">
        <f t="shared" si="5"/>
        <v>0</v>
      </c>
      <c r="AA17" s="139">
        <f t="shared" si="5"/>
        <v>80557</v>
      </c>
      <c r="AB17" s="140">
        <v>0</v>
      </c>
      <c r="AC17" s="139">
        <f t="shared" si="6"/>
        <v>104689</v>
      </c>
      <c r="AD17" s="139">
        <f t="shared" si="7"/>
        <v>474694</v>
      </c>
    </row>
    <row r="18" spans="1:30" s="123" customFormat="1" ht="12" customHeight="1">
      <c r="A18" s="124" t="s">
        <v>212</v>
      </c>
      <c r="B18" s="125" t="s">
        <v>234</v>
      </c>
      <c r="C18" s="124" t="s">
        <v>235</v>
      </c>
      <c r="D18" s="139">
        <f t="shared" si="1"/>
        <v>779316</v>
      </c>
      <c r="E18" s="139">
        <f t="shared" si="2"/>
        <v>331894</v>
      </c>
      <c r="F18" s="139">
        <v>2747</v>
      </c>
      <c r="G18" s="139">
        <v>0</v>
      </c>
      <c r="H18" s="139">
        <v>0</v>
      </c>
      <c r="I18" s="139">
        <v>50642</v>
      </c>
      <c r="J18" s="140">
        <v>0</v>
      </c>
      <c r="K18" s="139">
        <v>278505</v>
      </c>
      <c r="L18" s="139">
        <v>447422</v>
      </c>
      <c r="M18" s="139">
        <f t="shared" si="3"/>
        <v>171660</v>
      </c>
      <c r="N18" s="139">
        <f t="shared" si="4"/>
        <v>0</v>
      </c>
      <c r="O18" s="139">
        <v>0</v>
      </c>
      <c r="P18" s="139">
        <v>0</v>
      </c>
      <c r="Q18" s="139">
        <v>0</v>
      </c>
      <c r="R18" s="139">
        <v>0</v>
      </c>
      <c r="S18" s="140">
        <v>0</v>
      </c>
      <c r="T18" s="139">
        <v>0</v>
      </c>
      <c r="U18" s="139">
        <v>171660</v>
      </c>
      <c r="V18" s="139">
        <f t="shared" si="5"/>
        <v>950976</v>
      </c>
      <c r="W18" s="139">
        <f t="shared" si="5"/>
        <v>331894</v>
      </c>
      <c r="X18" s="139">
        <f t="shared" si="5"/>
        <v>2747</v>
      </c>
      <c r="Y18" s="139">
        <f t="shared" si="5"/>
        <v>0</v>
      </c>
      <c r="Z18" s="139">
        <f t="shared" si="5"/>
        <v>0</v>
      </c>
      <c r="AA18" s="139">
        <f t="shared" si="5"/>
        <v>50642</v>
      </c>
      <c r="AB18" s="140">
        <v>0</v>
      </c>
      <c r="AC18" s="139">
        <f t="shared" si="6"/>
        <v>278505</v>
      </c>
      <c r="AD18" s="139">
        <f t="shared" si="7"/>
        <v>619082</v>
      </c>
    </row>
    <row r="19" spans="1:30" s="123" customFormat="1" ht="12" customHeight="1">
      <c r="A19" s="124" t="s">
        <v>212</v>
      </c>
      <c r="B19" s="125" t="s">
        <v>236</v>
      </c>
      <c r="C19" s="124" t="s">
        <v>237</v>
      </c>
      <c r="D19" s="139">
        <f t="shared" si="1"/>
        <v>217758</v>
      </c>
      <c r="E19" s="139">
        <f t="shared" si="2"/>
        <v>0</v>
      </c>
      <c r="F19" s="139">
        <v>0</v>
      </c>
      <c r="G19" s="139">
        <v>0</v>
      </c>
      <c r="H19" s="139">
        <v>0</v>
      </c>
      <c r="I19" s="139">
        <v>0</v>
      </c>
      <c r="J19" s="140">
        <v>0</v>
      </c>
      <c r="K19" s="139">
        <v>0</v>
      </c>
      <c r="L19" s="139">
        <v>217758</v>
      </c>
      <c r="M19" s="139">
        <f t="shared" si="3"/>
        <v>250625</v>
      </c>
      <c r="N19" s="139">
        <f t="shared" si="4"/>
        <v>0</v>
      </c>
      <c r="O19" s="139">
        <v>0</v>
      </c>
      <c r="P19" s="139">
        <v>0</v>
      </c>
      <c r="Q19" s="139">
        <v>0</v>
      </c>
      <c r="R19" s="139">
        <v>0</v>
      </c>
      <c r="S19" s="140">
        <v>0</v>
      </c>
      <c r="T19" s="139">
        <v>0</v>
      </c>
      <c r="U19" s="139">
        <v>250625</v>
      </c>
      <c r="V19" s="139">
        <f t="shared" si="5"/>
        <v>468383</v>
      </c>
      <c r="W19" s="139">
        <f t="shared" si="5"/>
        <v>0</v>
      </c>
      <c r="X19" s="139">
        <f t="shared" si="5"/>
        <v>0</v>
      </c>
      <c r="Y19" s="139">
        <f t="shared" si="5"/>
        <v>0</v>
      </c>
      <c r="Z19" s="139">
        <f t="shared" si="5"/>
        <v>0</v>
      </c>
      <c r="AA19" s="139">
        <f t="shared" si="5"/>
        <v>0</v>
      </c>
      <c r="AB19" s="140">
        <v>0</v>
      </c>
      <c r="AC19" s="139">
        <f t="shared" si="6"/>
        <v>0</v>
      </c>
      <c r="AD19" s="139">
        <f t="shared" si="7"/>
        <v>468383</v>
      </c>
    </row>
    <row r="20" spans="1:30" s="123" customFormat="1" ht="12" customHeight="1">
      <c r="A20" s="124" t="s">
        <v>212</v>
      </c>
      <c r="B20" s="125" t="s">
        <v>238</v>
      </c>
      <c r="C20" s="124" t="s">
        <v>239</v>
      </c>
      <c r="D20" s="139">
        <f t="shared" si="1"/>
        <v>91792</v>
      </c>
      <c r="E20" s="139">
        <f t="shared" si="2"/>
        <v>0</v>
      </c>
      <c r="F20" s="139">
        <v>0</v>
      </c>
      <c r="G20" s="139">
        <v>0</v>
      </c>
      <c r="H20" s="139">
        <v>0</v>
      </c>
      <c r="I20" s="139">
        <v>0</v>
      </c>
      <c r="J20" s="140">
        <v>0</v>
      </c>
      <c r="K20" s="139">
        <v>0</v>
      </c>
      <c r="L20" s="139">
        <v>91792</v>
      </c>
      <c r="M20" s="139">
        <f t="shared" si="3"/>
        <v>17377</v>
      </c>
      <c r="N20" s="139">
        <f t="shared" si="4"/>
        <v>0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0</v>
      </c>
      <c r="U20" s="139">
        <v>17377</v>
      </c>
      <c r="V20" s="139">
        <f t="shared" si="5"/>
        <v>109169</v>
      </c>
      <c r="W20" s="139">
        <f t="shared" si="5"/>
        <v>0</v>
      </c>
      <c r="X20" s="139">
        <f t="shared" si="5"/>
        <v>0</v>
      </c>
      <c r="Y20" s="139">
        <f t="shared" si="5"/>
        <v>0</v>
      </c>
      <c r="Z20" s="139">
        <f t="shared" si="5"/>
        <v>0</v>
      </c>
      <c r="AA20" s="139">
        <f t="shared" si="5"/>
        <v>0</v>
      </c>
      <c r="AB20" s="140">
        <v>0</v>
      </c>
      <c r="AC20" s="139">
        <f t="shared" si="6"/>
        <v>0</v>
      </c>
      <c r="AD20" s="139">
        <f t="shared" si="7"/>
        <v>109169</v>
      </c>
    </row>
    <row r="21" spans="1:30" s="123" customFormat="1" ht="12" customHeight="1">
      <c r="A21" s="124" t="s">
        <v>212</v>
      </c>
      <c r="B21" s="125" t="s">
        <v>240</v>
      </c>
      <c r="C21" s="124" t="s">
        <v>241</v>
      </c>
      <c r="D21" s="139">
        <f t="shared" si="1"/>
        <v>118807</v>
      </c>
      <c r="E21" s="139">
        <f t="shared" si="2"/>
        <v>0</v>
      </c>
      <c r="F21" s="139">
        <v>0</v>
      </c>
      <c r="G21" s="139">
        <v>0</v>
      </c>
      <c r="H21" s="139">
        <v>0</v>
      </c>
      <c r="I21" s="139">
        <v>0</v>
      </c>
      <c r="J21" s="140">
        <v>0</v>
      </c>
      <c r="K21" s="139">
        <v>0</v>
      </c>
      <c r="L21" s="139">
        <v>118807</v>
      </c>
      <c r="M21" s="139">
        <f t="shared" si="3"/>
        <v>18717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18717</v>
      </c>
      <c r="V21" s="139">
        <f t="shared" si="5"/>
        <v>137524</v>
      </c>
      <c r="W21" s="139">
        <f t="shared" si="5"/>
        <v>0</v>
      </c>
      <c r="X21" s="139">
        <f t="shared" si="5"/>
        <v>0</v>
      </c>
      <c r="Y21" s="139">
        <f t="shared" si="5"/>
        <v>0</v>
      </c>
      <c r="Z21" s="139">
        <f t="shared" si="5"/>
        <v>0</v>
      </c>
      <c r="AA21" s="139">
        <f t="shared" si="5"/>
        <v>0</v>
      </c>
      <c r="AB21" s="140">
        <v>0</v>
      </c>
      <c r="AC21" s="139">
        <f t="shared" si="6"/>
        <v>0</v>
      </c>
      <c r="AD21" s="139">
        <f t="shared" si="7"/>
        <v>137524</v>
      </c>
    </row>
    <row r="22" spans="1:30" s="123" customFormat="1" ht="12" customHeight="1">
      <c r="A22" s="124" t="s">
        <v>212</v>
      </c>
      <c r="B22" s="125" t="s">
        <v>242</v>
      </c>
      <c r="C22" s="124" t="s">
        <v>243</v>
      </c>
      <c r="D22" s="139">
        <f t="shared" si="1"/>
        <v>26695</v>
      </c>
      <c r="E22" s="139">
        <f t="shared" si="2"/>
        <v>1869</v>
      </c>
      <c r="F22" s="139">
        <v>0</v>
      </c>
      <c r="G22" s="139">
        <v>0</v>
      </c>
      <c r="H22" s="139">
        <v>0</v>
      </c>
      <c r="I22" s="139">
        <v>1869</v>
      </c>
      <c r="J22" s="140">
        <v>0</v>
      </c>
      <c r="K22" s="139">
        <v>0</v>
      </c>
      <c r="L22" s="139">
        <v>24826</v>
      </c>
      <c r="M22" s="139">
        <f t="shared" si="3"/>
        <v>9488</v>
      </c>
      <c r="N22" s="139">
        <f t="shared" si="4"/>
        <v>156</v>
      </c>
      <c r="O22" s="139">
        <v>0</v>
      </c>
      <c r="P22" s="139">
        <v>0</v>
      </c>
      <c r="Q22" s="139">
        <v>0</v>
      </c>
      <c r="R22" s="139">
        <v>156</v>
      </c>
      <c r="S22" s="140">
        <v>0</v>
      </c>
      <c r="T22" s="139">
        <v>0</v>
      </c>
      <c r="U22" s="139">
        <v>9332</v>
      </c>
      <c r="V22" s="139">
        <f t="shared" si="5"/>
        <v>36183</v>
      </c>
      <c r="W22" s="139">
        <f t="shared" si="5"/>
        <v>2025</v>
      </c>
      <c r="X22" s="139">
        <f t="shared" si="5"/>
        <v>0</v>
      </c>
      <c r="Y22" s="139">
        <f t="shared" si="5"/>
        <v>0</v>
      </c>
      <c r="Z22" s="139">
        <f t="shared" si="5"/>
        <v>0</v>
      </c>
      <c r="AA22" s="139">
        <f t="shared" si="5"/>
        <v>2025</v>
      </c>
      <c r="AB22" s="140">
        <v>0</v>
      </c>
      <c r="AC22" s="139">
        <f t="shared" si="6"/>
        <v>0</v>
      </c>
      <c r="AD22" s="139">
        <f t="shared" si="7"/>
        <v>34158</v>
      </c>
    </row>
    <row r="23" spans="1:30" s="123" customFormat="1" ht="12" customHeight="1">
      <c r="A23" s="124" t="s">
        <v>212</v>
      </c>
      <c r="B23" s="125" t="s">
        <v>244</v>
      </c>
      <c r="C23" s="124" t="s">
        <v>245</v>
      </c>
      <c r="D23" s="139">
        <f t="shared" si="1"/>
        <v>58031</v>
      </c>
      <c r="E23" s="139">
        <f t="shared" si="2"/>
        <v>4204</v>
      </c>
      <c r="F23" s="139">
        <v>0</v>
      </c>
      <c r="G23" s="139">
        <v>0</v>
      </c>
      <c r="H23" s="139">
        <v>0</v>
      </c>
      <c r="I23" s="139">
        <v>3045</v>
      </c>
      <c r="J23" s="140">
        <v>0</v>
      </c>
      <c r="K23" s="139">
        <v>1159</v>
      </c>
      <c r="L23" s="139">
        <v>53827</v>
      </c>
      <c r="M23" s="139">
        <f t="shared" si="3"/>
        <v>16761</v>
      </c>
      <c r="N23" s="139">
        <f t="shared" si="4"/>
        <v>20</v>
      </c>
      <c r="O23" s="139">
        <v>0</v>
      </c>
      <c r="P23" s="139">
        <v>0</v>
      </c>
      <c r="Q23" s="139">
        <v>0</v>
      </c>
      <c r="R23" s="139">
        <v>20</v>
      </c>
      <c r="S23" s="140">
        <v>0</v>
      </c>
      <c r="T23" s="139">
        <v>0</v>
      </c>
      <c r="U23" s="139">
        <v>16741</v>
      </c>
      <c r="V23" s="139">
        <f t="shared" si="5"/>
        <v>74792</v>
      </c>
      <c r="W23" s="139">
        <f t="shared" si="5"/>
        <v>4224</v>
      </c>
      <c r="X23" s="139">
        <f t="shared" si="5"/>
        <v>0</v>
      </c>
      <c r="Y23" s="139">
        <f t="shared" si="5"/>
        <v>0</v>
      </c>
      <c r="Z23" s="139">
        <f t="shared" si="5"/>
        <v>0</v>
      </c>
      <c r="AA23" s="139">
        <f t="shared" si="5"/>
        <v>3065</v>
      </c>
      <c r="AB23" s="140">
        <v>0</v>
      </c>
      <c r="AC23" s="139">
        <f t="shared" si="6"/>
        <v>1159</v>
      </c>
      <c r="AD23" s="139">
        <f t="shared" si="7"/>
        <v>70568</v>
      </c>
    </row>
    <row r="24" spans="1:30" s="123" customFormat="1" ht="12" customHeight="1">
      <c r="A24" s="124" t="s">
        <v>212</v>
      </c>
      <c r="B24" s="125" t="s">
        <v>246</v>
      </c>
      <c r="C24" s="124" t="s">
        <v>247</v>
      </c>
      <c r="D24" s="139">
        <f t="shared" si="1"/>
        <v>102293</v>
      </c>
      <c r="E24" s="139">
        <f t="shared" si="2"/>
        <v>0</v>
      </c>
      <c r="F24" s="139">
        <v>0</v>
      </c>
      <c r="G24" s="139">
        <v>0</v>
      </c>
      <c r="H24" s="139">
        <v>0</v>
      </c>
      <c r="I24" s="139">
        <v>0</v>
      </c>
      <c r="J24" s="140">
        <v>0</v>
      </c>
      <c r="K24" s="139">
        <v>0</v>
      </c>
      <c r="L24" s="139">
        <v>102293</v>
      </c>
      <c r="M24" s="139">
        <f t="shared" si="3"/>
        <v>68480</v>
      </c>
      <c r="N24" s="139">
        <f t="shared" si="4"/>
        <v>0</v>
      </c>
      <c r="O24" s="139">
        <v>0</v>
      </c>
      <c r="P24" s="139">
        <v>0</v>
      </c>
      <c r="Q24" s="139">
        <v>0</v>
      </c>
      <c r="R24" s="139">
        <v>0</v>
      </c>
      <c r="S24" s="140">
        <v>0</v>
      </c>
      <c r="T24" s="139">
        <v>0</v>
      </c>
      <c r="U24" s="139">
        <v>68480</v>
      </c>
      <c r="V24" s="139">
        <f t="shared" si="5"/>
        <v>170773</v>
      </c>
      <c r="W24" s="139">
        <f t="shared" si="5"/>
        <v>0</v>
      </c>
      <c r="X24" s="139">
        <f t="shared" si="5"/>
        <v>0</v>
      </c>
      <c r="Y24" s="139">
        <f t="shared" si="5"/>
        <v>0</v>
      </c>
      <c r="Z24" s="139">
        <f t="shared" si="5"/>
        <v>0</v>
      </c>
      <c r="AA24" s="139">
        <f t="shared" si="5"/>
        <v>0</v>
      </c>
      <c r="AB24" s="140">
        <v>0</v>
      </c>
      <c r="AC24" s="139">
        <f t="shared" si="6"/>
        <v>0</v>
      </c>
      <c r="AD24" s="139">
        <f t="shared" si="7"/>
        <v>170773</v>
      </c>
    </row>
    <row r="25" spans="1:30" s="123" customFormat="1" ht="12" customHeight="1">
      <c r="A25" s="124" t="s">
        <v>212</v>
      </c>
      <c r="B25" s="125" t="s">
        <v>248</v>
      </c>
      <c r="C25" s="124" t="s">
        <v>213</v>
      </c>
      <c r="D25" s="139">
        <f t="shared" si="1"/>
        <v>28987</v>
      </c>
      <c r="E25" s="139">
        <f t="shared" si="2"/>
        <v>0</v>
      </c>
      <c r="F25" s="139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0</v>
      </c>
      <c r="L25" s="139">
        <v>28987</v>
      </c>
      <c r="M25" s="139">
        <f t="shared" si="3"/>
        <v>19404</v>
      </c>
      <c r="N25" s="139">
        <f t="shared" si="4"/>
        <v>0</v>
      </c>
      <c r="O25" s="139">
        <v>0</v>
      </c>
      <c r="P25" s="139">
        <v>0</v>
      </c>
      <c r="Q25" s="139">
        <v>0</v>
      </c>
      <c r="R25" s="139">
        <v>0</v>
      </c>
      <c r="S25" s="140">
        <v>0</v>
      </c>
      <c r="T25" s="139">
        <v>0</v>
      </c>
      <c r="U25" s="139">
        <v>19404</v>
      </c>
      <c r="V25" s="139">
        <f t="shared" si="5"/>
        <v>48391</v>
      </c>
      <c r="W25" s="139">
        <f t="shared" si="5"/>
        <v>0</v>
      </c>
      <c r="X25" s="139">
        <f t="shared" si="5"/>
        <v>0</v>
      </c>
      <c r="Y25" s="139">
        <f t="shared" si="5"/>
        <v>0</v>
      </c>
      <c r="Z25" s="139">
        <f t="shared" si="5"/>
        <v>0</v>
      </c>
      <c r="AA25" s="139">
        <f t="shared" si="5"/>
        <v>0</v>
      </c>
      <c r="AB25" s="140">
        <v>0</v>
      </c>
      <c r="AC25" s="139">
        <f t="shared" si="6"/>
        <v>0</v>
      </c>
      <c r="AD25" s="139">
        <f t="shared" si="7"/>
        <v>48391</v>
      </c>
    </row>
    <row r="26" spans="1:30" s="123" customFormat="1" ht="12" customHeight="1">
      <c r="A26" s="124" t="s">
        <v>212</v>
      </c>
      <c r="B26" s="125" t="s">
        <v>249</v>
      </c>
      <c r="C26" s="124" t="s">
        <v>250</v>
      </c>
      <c r="D26" s="139">
        <f t="shared" si="1"/>
        <v>126161</v>
      </c>
      <c r="E26" s="139">
        <f t="shared" si="2"/>
        <v>34082</v>
      </c>
      <c r="F26" s="139">
        <v>0</v>
      </c>
      <c r="G26" s="139">
        <v>0</v>
      </c>
      <c r="H26" s="139">
        <v>0</v>
      </c>
      <c r="I26" s="139">
        <v>34082</v>
      </c>
      <c r="J26" s="140">
        <v>0</v>
      </c>
      <c r="K26" s="139">
        <v>0</v>
      </c>
      <c r="L26" s="139">
        <v>92079</v>
      </c>
      <c r="M26" s="139">
        <f t="shared" si="3"/>
        <v>15961</v>
      </c>
      <c r="N26" s="139">
        <f t="shared" si="4"/>
        <v>0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0</v>
      </c>
      <c r="U26" s="139">
        <v>15961</v>
      </c>
      <c r="V26" s="139">
        <f t="shared" si="5"/>
        <v>142122</v>
      </c>
      <c r="W26" s="139">
        <f t="shared" si="5"/>
        <v>34082</v>
      </c>
      <c r="X26" s="139">
        <f t="shared" si="5"/>
        <v>0</v>
      </c>
      <c r="Y26" s="139">
        <f t="shared" si="5"/>
        <v>0</v>
      </c>
      <c r="Z26" s="139">
        <f t="shared" si="5"/>
        <v>0</v>
      </c>
      <c r="AA26" s="139">
        <f t="shared" si="5"/>
        <v>34082</v>
      </c>
      <c r="AB26" s="140">
        <v>0</v>
      </c>
      <c r="AC26" s="139">
        <f t="shared" si="6"/>
        <v>0</v>
      </c>
      <c r="AD26" s="139">
        <f t="shared" si="7"/>
        <v>108040</v>
      </c>
    </row>
    <row r="27" spans="1:30" s="123" customFormat="1" ht="12" customHeight="1">
      <c r="A27" s="124" t="s">
        <v>212</v>
      </c>
      <c r="B27" s="125" t="s">
        <v>251</v>
      </c>
      <c r="C27" s="124" t="s">
        <v>252</v>
      </c>
      <c r="D27" s="139">
        <f t="shared" si="1"/>
        <v>148490</v>
      </c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39">
        <v>148490</v>
      </c>
      <c r="M27" s="139">
        <f t="shared" si="3"/>
        <v>37675</v>
      </c>
      <c r="N27" s="139">
        <f t="shared" si="4"/>
        <v>0</v>
      </c>
      <c r="O27" s="139">
        <v>0</v>
      </c>
      <c r="P27" s="139">
        <v>0</v>
      </c>
      <c r="Q27" s="139">
        <v>0</v>
      </c>
      <c r="R27" s="139">
        <v>0</v>
      </c>
      <c r="S27" s="140">
        <v>0</v>
      </c>
      <c r="T27" s="139">
        <v>0</v>
      </c>
      <c r="U27" s="139">
        <v>37675</v>
      </c>
      <c r="V27" s="139">
        <f t="shared" si="5"/>
        <v>186165</v>
      </c>
      <c r="W27" s="139">
        <f t="shared" si="5"/>
        <v>0</v>
      </c>
      <c r="X27" s="139">
        <f t="shared" si="5"/>
        <v>0</v>
      </c>
      <c r="Y27" s="139">
        <f t="shared" si="5"/>
        <v>0</v>
      </c>
      <c r="Z27" s="139">
        <f t="shared" si="5"/>
        <v>0</v>
      </c>
      <c r="AA27" s="139">
        <f t="shared" si="5"/>
        <v>0</v>
      </c>
      <c r="AB27" s="140">
        <v>0</v>
      </c>
      <c r="AC27" s="139">
        <f t="shared" si="6"/>
        <v>0</v>
      </c>
      <c r="AD27" s="139">
        <f t="shared" si="7"/>
        <v>186165</v>
      </c>
    </row>
    <row r="28" spans="1:30" s="123" customFormat="1" ht="12" customHeight="1">
      <c r="A28" s="124" t="s">
        <v>212</v>
      </c>
      <c r="B28" s="125" t="s">
        <v>253</v>
      </c>
      <c r="C28" s="124" t="s">
        <v>254</v>
      </c>
      <c r="D28" s="139">
        <f t="shared" si="1"/>
        <v>123603</v>
      </c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0">
        <v>0</v>
      </c>
      <c r="K28" s="139">
        <v>0</v>
      </c>
      <c r="L28" s="139">
        <v>123603</v>
      </c>
      <c r="M28" s="139">
        <f t="shared" si="3"/>
        <v>31280</v>
      </c>
      <c r="N28" s="139">
        <f t="shared" si="4"/>
        <v>0</v>
      </c>
      <c r="O28" s="139">
        <v>0</v>
      </c>
      <c r="P28" s="139">
        <v>0</v>
      </c>
      <c r="Q28" s="139">
        <v>0</v>
      </c>
      <c r="R28" s="139">
        <v>0</v>
      </c>
      <c r="S28" s="140">
        <v>0</v>
      </c>
      <c r="T28" s="139">
        <v>0</v>
      </c>
      <c r="U28" s="139">
        <v>31280</v>
      </c>
      <c r="V28" s="139">
        <f t="shared" si="5"/>
        <v>154883</v>
      </c>
      <c r="W28" s="139">
        <f t="shared" si="5"/>
        <v>0</v>
      </c>
      <c r="X28" s="139">
        <f t="shared" si="5"/>
        <v>0</v>
      </c>
      <c r="Y28" s="139">
        <f t="shared" si="5"/>
        <v>0</v>
      </c>
      <c r="Z28" s="139">
        <f t="shared" si="5"/>
        <v>0</v>
      </c>
      <c r="AA28" s="139">
        <f t="shared" si="5"/>
        <v>0</v>
      </c>
      <c r="AB28" s="140">
        <v>0</v>
      </c>
      <c r="AC28" s="139">
        <f t="shared" si="6"/>
        <v>0</v>
      </c>
      <c r="AD28" s="139">
        <f t="shared" si="7"/>
        <v>154883</v>
      </c>
    </row>
    <row r="29" spans="1:30" s="123" customFormat="1" ht="12" customHeight="1">
      <c r="A29" s="124" t="s">
        <v>212</v>
      </c>
      <c r="B29" s="125" t="s">
        <v>255</v>
      </c>
      <c r="C29" s="124" t="s">
        <v>256</v>
      </c>
      <c r="D29" s="139">
        <f t="shared" si="1"/>
        <v>166156</v>
      </c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0">
        <v>0</v>
      </c>
      <c r="K29" s="139">
        <v>0</v>
      </c>
      <c r="L29" s="139">
        <v>166156</v>
      </c>
      <c r="M29" s="139">
        <f t="shared" si="3"/>
        <v>40306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40306</v>
      </c>
      <c r="V29" s="139">
        <f t="shared" si="5"/>
        <v>206462</v>
      </c>
      <c r="W29" s="139">
        <f t="shared" si="5"/>
        <v>0</v>
      </c>
      <c r="X29" s="139">
        <f t="shared" si="5"/>
        <v>0</v>
      </c>
      <c r="Y29" s="139">
        <f t="shared" si="5"/>
        <v>0</v>
      </c>
      <c r="Z29" s="139">
        <f t="shared" si="5"/>
        <v>0</v>
      </c>
      <c r="AA29" s="139">
        <f t="shared" si="5"/>
        <v>0</v>
      </c>
      <c r="AB29" s="140">
        <v>0</v>
      </c>
      <c r="AC29" s="139">
        <f t="shared" si="6"/>
        <v>0</v>
      </c>
      <c r="AD29" s="139">
        <f t="shared" si="7"/>
        <v>206462</v>
      </c>
    </row>
    <row r="30" spans="1:30" s="123" customFormat="1" ht="12" customHeight="1">
      <c r="A30" s="124" t="s">
        <v>212</v>
      </c>
      <c r="B30" s="125" t="s">
        <v>257</v>
      </c>
      <c r="C30" s="124" t="s">
        <v>258</v>
      </c>
      <c r="D30" s="139">
        <f t="shared" si="1"/>
        <v>195512</v>
      </c>
      <c r="E30" s="139">
        <f t="shared" si="2"/>
        <v>19228</v>
      </c>
      <c r="F30" s="139">
        <v>0</v>
      </c>
      <c r="G30" s="139">
        <v>0</v>
      </c>
      <c r="H30" s="139">
        <v>0</v>
      </c>
      <c r="I30" s="139">
        <v>19228</v>
      </c>
      <c r="J30" s="140">
        <v>0</v>
      </c>
      <c r="K30" s="139">
        <v>0</v>
      </c>
      <c r="L30" s="139">
        <v>176284</v>
      </c>
      <c r="M30" s="139">
        <f t="shared" si="3"/>
        <v>21759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21759</v>
      </c>
      <c r="V30" s="139">
        <f t="shared" si="5"/>
        <v>217271</v>
      </c>
      <c r="W30" s="139">
        <f t="shared" si="5"/>
        <v>19228</v>
      </c>
      <c r="X30" s="139">
        <f t="shared" si="5"/>
        <v>0</v>
      </c>
      <c r="Y30" s="139">
        <f t="shared" si="5"/>
        <v>0</v>
      </c>
      <c r="Z30" s="139">
        <f t="shared" si="5"/>
        <v>0</v>
      </c>
      <c r="AA30" s="139">
        <f t="shared" si="5"/>
        <v>19228</v>
      </c>
      <c r="AB30" s="140">
        <v>0</v>
      </c>
      <c r="AC30" s="139">
        <f t="shared" si="6"/>
        <v>0</v>
      </c>
      <c r="AD30" s="139">
        <f t="shared" si="7"/>
        <v>198043</v>
      </c>
    </row>
    <row r="31" spans="1:30" s="123" customFormat="1" ht="12" customHeight="1">
      <c r="A31" s="124" t="s">
        <v>212</v>
      </c>
      <c r="B31" s="125" t="s">
        <v>259</v>
      </c>
      <c r="C31" s="124" t="s">
        <v>214</v>
      </c>
      <c r="D31" s="139">
        <f t="shared" si="1"/>
        <v>32130</v>
      </c>
      <c r="E31" s="139">
        <f t="shared" si="2"/>
        <v>0</v>
      </c>
      <c r="F31" s="139">
        <v>0</v>
      </c>
      <c r="G31" s="139">
        <v>0</v>
      </c>
      <c r="H31" s="139">
        <v>0</v>
      </c>
      <c r="I31" s="139">
        <v>0</v>
      </c>
      <c r="J31" s="140">
        <v>0</v>
      </c>
      <c r="K31" s="139">
        <v>0</v>
      </c>
      <c r="L31" s="139">
        <v>32130</v>
      </c>
      <c r="M31" s="139">
        <f t="shared" si="3"/>
        <v>13434</v>
      </c>
      <c r="N31" s="139">
        <f t="shared" si="4"/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39">
        <v>0</v>
      </c>
      <c r="U31" s="139">
        <v>13434</v>
      </c>
      <c r="V31" s="139">
        <f t="shared" si="5"/>
        <v>45564</v>
      </c>
      <c r="W31" s="139">
        <f t="shared" si="5"/>
        <v>0</v>
      </c>
      <c r="X31" s="139">
        <f t="shared" si="5"/>
        <v>0</v>
      </c>
      <c r="Y31" s="139">
        <f t="shared" si="5"/>
        <v>0</v>
      </c>
      <c r="Z31" s="139">
        <f t="shared" si="5"/>
        <v>0</v>
      </c>
      <c r="AA31" s="139">
        <f t="shared" si="5"/>
        <v>0</v>
      </c>
      <c r="AB31" s="140">
        <v>0</v>
      </c>
      <c r="AC31" s="139">
        <f t="shared" si="6"/>
        <v>0</v>
      </c>
      <c r="AD31" s="139">
        <f t="shared" si="7"/>
        <v>45564</v>
      </c>
    </row>
    <row r="32" spans="1:30" s="123" customFormat="1" ht="12" customHeight="1">
      <c r="A32" s="124" t="s">
        <v>212</v>
      </c>
      <c r="B32" s="125" t="s">
        <v>260</v>
      </c>
      <c r="C32" s="124" t="s">
        <v>261</v>
      </c>
      <c r="D32" s="139">
        <f t="shared" si="1"/>
        <v>112365</v>
      </c>
      <c r="E32" s="139">
        <f t="shared" si="2"/>
        <v>0</v>
      </c>
      <c r="F32" s="139">
        <v>0</v>
      </c>
      <c r="G32" s="139">
        <v>0</v>
      </c>
      <c r="H32" s="139">
        <v>0</v>
      </c>
      <c r="I32" s="139">
        <v>0</v>
      </c>
      <c r="J32" s="140">
        <v>0</v>
      </c>
      <c r="K32" s="139">
        <v>0</v>
      </c>
      <c r="L32" s="139">
        <v>112365</v>
      </c>
      <c r="M32" s="139">
        <f t="shared" si="3"/>
        <v>46999</v>
      </c>
      <c r="N32" s="139">
        <f t="shared" si="4"/>
        <v>0</v>
      </c>
      <c r="O32" s="139">
        <v>0</v>
      </c>
      <c r="P32" s="139">
        <v>0</v>
      </c>
      <c r="Q32" s="139">
        <v>0</v>
      </c>
      <c r="R32" s="139">
        <v>0</v>
      </c>
      <c r="S32" s="140">
        <v>0</v>
      </c>
      <c r="T32" s="139">
        <v>0</v>
      </c>
      <c r="U32" s="139">
        <v>46999</v>
      </c>
      <c r="V32" s="139">
        <f t="shared" si="5"/>
        <v>159364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40">
        <v>0</v>
      </c>
      <c r="AC32" s="139">
        <f t="shared" si="6"/>
        <v>0</v>
      </c>
      <c r="AD32" s="139">
        <f t="shared" si="7"/>
        <v>159364</v>
      </c>
    </row>
    <row r="33" spans="1:30" s="123" customFormat="1" ht="12" customHeight="1">
      <c r="A33" s="124" t="s">
        <v>212</v>
      </c>
      <c r="B33" s="125" t="s">
        <v>262</v>
      </c>
      <c r="C33" s="124" t="s">
        <v>263</v>
      </c>
      <c r="D33" s="139">
        <f t="shared" si="1"/>
        <v>115725</v>
      </c>
      <c r="E33" s="139">
        <f t="shared" si="2"/>
        <v>0</v>
      </c>
      <c r="F33" s="139">
        <v>0</v>
      </c>
      <c r="G33" s="139">
        <v>0</v>
      </c>
      <c r="H33" s="139">
        <v>0</v>
      </c>
      <c r="I33" s="139">
        <v>0</v>
      </c>
      <c r="J33" s="140">
        <v>0</v>
      </c>
      <c r="K33" s="139">
        <v>0</v>
      </c>
      <c r="L33" s="139">
        <v>115725</v>
      </c>
      <c r="M33" s="139">
        <f t="shared" si="3"/>
        <v>0</v>
      </c>
      <c r="N33" s="139">
        <f t="shared" si="4"/>
        <v>0</v>
      </c>
      <c r="O33" s="139">
        <v>0</v>
      </c>
      <c r="P33" s="139">
        <v>0</v>
      </c>
      <c r="Q33" s="139">
        <v>0</v>
      </c>
      <c r="R33" s="139">
        <v>0</v>
      </c>
      <c r="S33" s="140">
        <v>0</v>
      </c>
      <c r="T33" s="139">
        <v>0</v>
      </c>
      <c r="U33" s="139">
        <v>0</v>
      </c>
      <c r="V33" s="139">
        <f t="shared" si="5"/>
        <v>115725</v>
      </c>
      <c r="W33" s="139">
        <f t="shared" si="5"/>
        <v>0</v>
      </c>
      <c r="X33" s="139">
        <f t="shared" si="5"/>
        <v>0</v>
      </c>
      <c r="Y33" s="139">
        <f t="shared" si="5"/>
        <v>0</v>
      </c>
      <c r="Z33" s="139">
        <f t="shared" si="5"/>
        <v>0</v>
      </c>
      <c r="AA33" s="139">
        <f t="shared" si="5"/>
        <v>0</v>
      </c>
      <c r="AB33" s="140">
        <v>0</v>
      </c>
      <c r="AC33" s="139">
        <f t="shared" si="6"/>
        <v>0</v>
      </c>
      <c r="AD33" s="139">
        <f t="shared" si="7"/>
        <v>115725</v>
      </c>
    </row>
    <row r="34" spans="1:30" s="123" customFormat="1" ht="12" customHeight="1">
      <c r="A34" s="124" t="s">
        <v>212</v>
      </c>
      <c r="B34" s="125" t="s">
        <v>264</v>
      </c>
      <c r="C34" s="124" t="s">
        <v>265</v>
      </c>
      <c r="D34" s="139">
        <f t="shared" si="1"/>
        <v>20482</v>
      </c>
      <c r="E34" s="139">
        <f t="shared" si="2"/>
        <v>3422</v>
      </c>
      <c r="F34" s="139">
        <v>0</v>
      </c>
      <c r="G34" s="139">
        <v>0</v>
      </c>
      <c r="H34" s="139">
        <v>0</v>
      </c>
      <c r="I34" s="139">
        <v>3422</v>
      </c>
      <c r="J34" s="140">
        <v>0</v>
      </c>
      <c r="K34" s="139">
        <v>0</v>
      </c>
      <c r="L34" s="139">
        <v>17060</v>
      </c>
      <c r="M34" s="139">
        <f t="shared" si="3"/>
        <v>8634</v>
      </c>
      <c r="N34" s="139">
        <f t="shared" si="4"/>
        <v>0</v>
      </c>
      <c r="O34" s="139">
        <v>0</v>
      </c>
      <c r="P34" s="139">
        <v>0</v>
      </c>
      <c r="Q34" s="139">
        <v>0</v>
      </c>
      <c r="R34" s="139">
        <v>0</v>
      </c>
      <c r="S34" s="140">
        <v>0</v>
      </c>
      <c r="T34" s="139">
        <v>0</v>
      </c>
      <c r="U34" s="139">
        <v>8634</v>
      </c>
      <c r="V34" s="139">
        <f t="shared" si="5"/>
        <v>29116</v>
      </c>
      <c r="W34" s="139">
        <f t="shared" si="5"/>
        <v>3422</v>
      </c>
      <c r="X34" s="139">
        <f t="shared" si="5"/>
        <v>0</v>
      </c>
      <c r="Y34" s="139">
        <f t="shared" si="5"/>
        <v>0</v>
      </c>
      <c r="Z34" s="139">
        <f t="shared" si="5"/>
        <v>0</v>
      </c>
      <c r="AA34" s="139">
        <f t="shared" si="5"/>
        <v>3422</v>
      </c>
      <c r="AB34" s="140">
        <v>0</v>
      </c>
      <c r="AC34" s="139">
        <f t="shared" si="6"/>
        <v>0</v>
      </c>
      <c r="AD34" s="139">
        <f t="shared" si="7"/>
        <v>25694</v>
      </c>
    </row>
    <row r="35" spans="1:30" s="123" customFormat="1" ht="12" customHeight="1">
      <c r="A35" s="124" t="s">
        <v>212</v>
      </c>
      <c r="B35" s="125" t="s">
        <v>266</v>
      </c>
      <c r="C35" s="124" t="s">
        <v>210</v>
      </c>
      <c r="D35" s="139">
        <f t="shared" si="1"/>
        <v>20246</v>
      </c>
      <c r="E35" s="139">
        <f t="shared" si="2"/>
        <v>7462</v>
      </c>
      <c r="F35" s="139">
        <v>0</v>
      </c>
      <c r="G35" s="139">
        <v>0</v>
      </c>
      <c r="H35" s="139">
        <v>0</v>
      </c>
      <c r="I35" s="139">
        <v>7258</v>
      </c>
      <c r="J35" s="140">
        <v>0</v>
      </c>
      <c r="K35" s="139">
        <v>204</v>
      </c>
      <c r="L35" s="139">
        <v>12784</v>
      </c>
      <c r="M35" s="139">
        <f t="shared" si="3"/>
        <v>14606</v>
      </c>
      <c r="N35" s="139">
        <f t="shared" si="4"/>
        <v>0</v>
      </c>
      <c r="O35" s="139">
        <v>0</v>
      </c>
      <c r="P35" s="139">
        <v>0</v>
      </c>
      <c r="Q35" s="139">
        <v>0</v>
      </c>
      <c r="R35" s="139">
        <v>0</v>
      </c>
      <c r="S35" s="140">
        <v>0</v>
      </c>
      <c r="T35" s="139">
        <v>0</v>
      </c>
      <c r="U35" s="139">
        <v>14606</v>
      </c>
      <c r="V35" s="139">
        <f t="shared" si="5"/>
        <v>34852</v>
      </c>
      <c r="W35" s="139">
        <f t="shared" si="5"/>
        <v>7462</v>
      </c>
      <c r="X35" s="139">
        <f t="shared" si="5"/>
        <v>0</v>
      </c>
      <c r="Y35" s="139">
        <f t="shared" si="5"/>
        <v>0</v>
      </c>
      <c r="Z35" s="139">
        <f t="shared" si="5"/>
        <v>0</v>
      </c>
      <c r="AA35" s="139">
        <f t="shared" si="5"/>
        <v>7258</v>
      </c>
      <c r="AB35" s="140">
        <v>0</v>
      </c>
      <c r="AC35" s="139">
        <f t="shared" si="6"/>
        <v>204</v>
      </c>
      <c r="AD35" s="139">
        <f t="shared" si="7"/>
        <v>27390</v>
      </c>
    </row>
    <row r="36" spans="1:30" s="123" customFormat="1" ht="12" customHeight="1">
      <c r="A36" s="124" t="s">
        <v>212</v>
      </c>
      <c r="B36" s="125" t="s">
        <v>267</v>
      </c>
      <c r="C36" s="124" t="s">
        <v>268</v>
      </c>
      <c r="D36" s="139">
        <f t="shared" si="1"/>
        <v>491830</v>
      </c>
      <c r="E36" s="139">
        <f t="shared" si="2"/>
        <v>112403</v>
      </c>
      <c r="F36" s="139">
        <v>0</v>
      </c>
      <c r="G36" s="139">
        <v>0</v>
      </c>
      <c r="H36" s="139">
        <v>0</v>
      </c>
      <c r="I36" s="139">
        <v>68081</v>
      </c>
      <c r="J36" s="140">
        <v>0</v>
      </c>
      <c r="K36" s="139">
        <v>44322</v>
      </c>
      <c r="L36" s="139">
        <v>379427</v>
      </c>
      <c r="M36" s="139">
        <f t="shared" si="3"/>
        <v>106913</v>
      </c>
      <c r="N36" s="139">
        <f t="shared" si="4"/>
        <v>5517</v>
      </c>
      <c r="O36" s="139">
        <v>0</v>
      </c>
      <c r="P36" s="139">
        <v>0</v>
      </c>
      <c r="Q36" s="139">
        <v>0</v>
      </c>
      <c r="R36" s="139">
        <v>4931</v>
      </c>
      <c r="S36" s="140">
        <v>0</v>
      </c>
      <c r="T36" s="139">
        <v>586</v>
      </c>
      <c r="U36" s="139">
        <v>101396</v>
      </c>
      <c r="V36" s="139">
        <f t="shared" si="5"/>
        <v>598743</v>
      </c>
      <c r="W36" s="139">
        <f t="shared" si="5"/>
        <v>117920</v>
      </c>
      <c r="X36" s="139">
        <f t="shared" si="5"/>
        <v>0</v>
      </c>
      <c r="Y36" s="139">
        <f t="shared" si="5"/>
        <v>0</v>
      </c>
      <c r="Z36" s="139">
        <f t="shared" si="5"/>
        <v>0</v>
      </c>
      <c r="AA36" s="139">
        <f t="shared" si="5"/>
        <v>73012</v>
      </c>
      <c r="AB36" s="140">
        <v>0</v>
      </c>
      <c r="AC36" s="139">
        <f t="shared" si="6"/>
        <v>44908</v>
      </c>
      <c r="AD36" s="139">
        <f t="shared" si="7"/>
        <v>480823</v>
      </c>
    </row>
    <row r="37" spans="1:30" s="123" customFormat="1" ht="12" customHeight="1">
      <c r="A37" s="124" t="s">
        <v>212</v>
      </c>
      <c r="B37" s="125" t="s">
        <v>269</v>
      </c>
      <c r="C37" s="124" t="s">
        <v>270</v>
      </c>
      <c r="D37" s="139">
        <f t="shared" si="1"/>
        <v>1758416</v>
      </c>
      <c r="E37" s="139">
        <f t="shared" si="2"/>
        <v>1289377</v>
      </c>
      <c r="F37" s="139">
        <v>565480</v>
      </c>
      <c r="G37" s="139">
        <v>0</v>
      </c>
      <c r="H37" s="139">
        <v>92000</v>
      </c>
      <c r="I37" s="139">
        <v>50753</v>
      </c>
      <c r="J37" s="140">
        <v>0</v>
      </c>
      <c r="K37" s="139">
        <v>581144</v>
      </c>
      <c r="L37" s="139">
        <v>469039</v>
      </c>
      <c r="M37" s="139">
        <f t="shared" si="3"/>
        <v>44397</v>
      </c>
      <c r="N37" s="139">
        <f t="shared" si="4"/>
        <v>0</v>
      </c>
      <c r="O37" s="139">
        <v>0</v>
      </c>
      <c r="P37" s="139">
        <v>0</v>
      </c>
      <c r="Q37" s="139">
        <v>0</v>
      </c>
      <c r="R37" s="139">
        <v>0</v>
      </c>
      <c r="S37" s="140">
        <v>0</v>
      </c>
      <c r="T37" s="139">
        <v>0</v>
      </c>
      <c r="U37" s="139">
        <v>44397</v>
      </c>
      <c r="V37" s="139">
        <f t="shared" si="5"/>
        <v>1802813</v>
      </c>
      <c r="W37" s="139">
        <f t="shared" si="5"/>
        <v>1289377</v>
      </c>
      <c r="X37" s="139">
        <f t="shared" si="5"/>
        <v>565480</v>
      </c>
      <c r="Y37" s="139">
        <f t="shared" si="5"/>
        <v>0</v>
      </c>
      <c r="Z37" s="139">
        <f t="shared" si="5"/>
        <v>92000</v>
      </c>
      <c r="AA37" s="139">
        <f t="shared" si="5"/>
        <v>50753</v>
      </c>
      <c r="AB37" s="140">
        <v>0</v>
      </c>
      <c r="AC37" s="139">
        <f t="shared" si="6"/>
        <v>581144</v>
      </c>
      <c r="AD37" s="139">
        <f t="shared" si="7"/>
        <v>513436</v>
      </c>
    </row>
    <row r="38" spans="1:30" s="123" customFormat="1" ht="12" customHeight="1">
      <c r="A38" s="124" t="s">
        <v>212</v>
      </c>
      <c r="B38" s="125" t="s">
        <v>271</v>
      </c>
      <c r="C38" s="124" t="s">
        <v>272</v>
      </c>
      <c r="D38" s="139">
        <f t="shared" si="1"/>
        <v>214108</v>
      </c>
      <c r="E38" s="139">
        <f t="shared" si="2"/>
        <v>28745</v>
      </c>
      <c r="F38" s="139">
        <v>0</v>
      </c>
      <c r="G38" s="139">
        <v>0</v>
      </c>
      <c r="H38" s="139">
        <v>0</v>
      </c>
      <c r="I38" s="139">
        <v>24491</v>
      </c>
      <c r="J38" s="140">
        <v>0</v>
      </c>
      <c r="K38" s="139">
        <v>4254</v>
      </c>
      <c r="L38" s="139">
        <v>185363</v>
      </c>
      <c r="M38" s="139">
        <f t="shared" si="3"/>
        <v>43696</v>
      </c>
      <c r="N38" s="139">
        <f t="shared" si="4"/>
        <v>0</v>
      </c>
      <c r="O38" s="139">
        <v>0</v>
      </c>
      <c r="P38" s="139">
        <v>0</v>
      </c>
      <c r="Q38" s="139">
        <v>0</v>
      </c>
      <c r="R38" s="139">
        <v>0</v>
      </c>
      <c r="S38" s="140">
        <v>0</v>
      </c>
      <c r="T38" s="139">
        <v>0</v>
      </c>
      <c r="U38" s="139">
        <v>43696</v>
      </c>
      <c r="V38" s="139">
        <f t="shared" si="5"/>
        <v>257804</v>
      </c>
      <c r="W38" s="139">
        <f t="shared" si="5"/>
        <v>28745</v>
      </c>
      <c r="X38" s="139">
        <f t="shared" si="5"/>
        <v>0</v>
      </c>
      <c r="Y38" s="139">
        <f t="shared" si="5"/>
        <v>0</v>
      </c>
      <c r="Z38" s="139">
        <f t="shared" si="5"/>
        <v>0</v>
      </c>
      <c r="AA38" s="139">
        <f t="shared" si="5"/>
        <v>24491</v>
      </c>
      <c r="AB38" s="140">
        <v>0</v>
      </c>
      <c r="AC38" s="139">
        <f t="shared" si="6"/>
        <v>4254</v>
      </c>
      <c r="AD38" s="139">
        <f t="shared" si="7"/>
        <v>229059</v>
      </c>
    </row>
    <row r="39" spans="1:30" s="123" customFormat="1" ht="12" customHeight="1">
      <c r="A39" s="124" t="s">
        <v>212</v>
      </c>
      <c r="B39" s="125" t="s">
        <v>273</v>
      </c>
      <c r="C39" s="124" t="s">
        <v>200</v>
      </c>
      <c r="D39" s="139">
        <f t="shared" si="1"/>
        <v>144549</v>
      </c>
      <c r="E39" s="139">
        <f t="shared" si="2"/>
        <v>19419</v>
      </c>
      <c r="F39" s="139">
        <v>0</v>
      </c>
      <c r="G39" s="139">
        <v>0</v>
      </c>
      <c r="H39" s="139">
        <v>0</v>
      </c>
      <c r="I39" s="139">
        <v>14427</v>
      </c>
      <c r="J39" s="140">
        <v>0</v>
      </c>
      <c r="K39" s="139">
        <v>4992</v>
      </c>
      <c r="L39" s="139">
        <v>125130</v>
      </c>
      <c r="M39" s="139">
        <f t="shared" si="3"/>
        <v>26943</v>
      </c>
      <c r="N39" s="139">
        <f t="shared" si="4"/>
        <v>0</v>
      </c>
      <c r="O39" s="139">
        <v>0</v>
      </c>
      <c r="P39" s="139">
        <v>0</v>
      </c>
      <c r="Q39" s="139">
        <v>0</v>
      </c>
      <c r="R39" s="139">
        <v>0</v>
      </c>
      <c r="S39" s="140">
        <v>0</v>
      </c>
      <c r="T39" s="139">
        <v>0</v>
      </c>
      <c r="U39" s="139">
        <v>26943</v>
      </c>
      <c r="V39" s="139">
        <f t="shared" si="5"/>
        <v>171492</v>
      </c>
      <c r="W39" s="139">
        <f t="shared" si="5"/>
        <v>19419</v>
      </c>
      <c r="X39" s="139">
        <f t="shared" si="5"/>
        <v>0</v>
      </c>
      <c r="Y39" s="139">
        <f t="shared" si="5"/>
        <v>0</v>
      </c>
      <c r="Z39" s="139">
        <f t="shared" si="5"/>
        <v>0</v>
      </c>
      <c r="AA39" s="139">
        <f t="shared" si="5"/>
        <v>14427</v>
      </c>
      <c r="AB39" s="140">
        <v>0</v>
      </c>
      <c r="AC39" s="139">
        <f t="shared" si="6"/>
        <v>4992</v>
      </c>
      <c r="AD39" s="139">
        <f t="shared" si="7"/>
        <v>152073</v>
      </c>
    </row>
    <row r="40" spans="1:30" s="123" customFormat="1" ht="12" customHeight="1">
      <c r="A40" s="124" t="s">
        <v>212</v>
      </c>
      <c r="B40" s="125" t="s">
        <v>274</v>
      </c>
      <c r="C40" s="124" t="s">
        <v>275</v>
      </c>
      <c r="D40" s="139">
        <f t="shared" si="1"/>
        <v>162398</v>
      </c>
      <c r="E40" s="139">
        <f t="shared" si="2"/>
        <v>0</v>
      </c>
      <c r="F40" s="139">
        <v>0</v>
      </c>
      <c r="G40" s="139">
        <v>0</v>
      </c>
      <c r="H40" s="139">
        <v>0</v>
      </c>
      <c r="I40" s="139">
        <v>0</v>
      </c>
      <c r="J40" s="140">
        <v>0</v>
      </c>
      <c r="K40" s="139">
        <v>0</v>
      </c>
      <c r="L40" s="139">
        <v>162398</v>
      </c>
      <c r="M40" s="139">
        <f t="shared" si="3"/>
        <v>35857</v>
      </c>
      <c r="N40" s="139">
        <f t="shared" si="4"/>
        <v>0</v>
      </c>
      <c r="O40" s="139">
        <v>0</v>
      </c>
      <c r="P40" s="139">
        <v>0</v>
      </c>
      <c r="Q40" s="139">
        <v>0</v>
      </c>
      <c r="R40" s="139">
        <v>0</v>
      </c>
      <c r="S40" s="140">
        <v>0</v>
      </c>
      <c r="T40" s="139">
        <v>0</v>
      </c>
      <c r="U40" s="139">
        <v>35857</v>
      </c>
      <c r="V40" s="139">
        <f t="shared" si="5"/>
        <v>198255</v>
      </c>
      <c r="W40" s="139">
        <f t="shared" si="5"/>
        <v>0</v>
      </c>
      <c r="X40" s="139">
        <f t="shared" si="5"/>
        <v>0</v>
      </c>
      <c r="Y40" s="139">
        <f t="shared" si="5"/>
        <v>0</v>
      </c>
      <c r="Z40" s="139">
        <f t="shared" si="5"/>
        <v>0</v>
      </c>
      <c r="AA40" s="139">
        <f t="shared" si="5"/>
        <v>0</v>
      </c>
      <c r="AB40" s="140">
        <v>0</v>
      </c>
      <c r="AC40" s="139">
        <f t="shared" si="6"/>
        <v>0</v>
      </c>
      <c r="AD40" s="139">
        <f t="shared" si="7"/>
        <v>198255</v>
      </c>
    </row>
    <row r="41" spans="1:30" s="123" customFormat="1" ht="12" customHeight="1">
      <c r="A41" s="124" t="s">
        <v>212</v>
      </c>
      <c r="B41" s="125" t="s">
        <v>276</v>
      </c>
      <c r="C41" s="124" t="s">
        <v>277</v>
      </c>
      <c r="D41" s="139">
        <f t="shared" si="1"/>
        <v>491281</v>
      </c>
      <c r="E41" s="139">
        <f t="shared" si="2"/>
        <v>14</v>
      </c>
      <c r="F41" s="139">
        <v>0</v>
      </c>
      <c r="G41" s="139">
        <v>0</v>
      </c>
      <c r="H41" s="139">
        <v>0</v>
      </c>
      <c r="I41" s="139">
        <v>0</v>
      </c>
      <c r="J41" s="140">
        <v>0</v>
      </c>
      <c r="K41" s="139">
        <v>14</v>
      </c>
      <c r="L41" s="139">
        <v>491267</v>
      </c>
      <c r="M41" s="139">
        <f t="shared" si="3"/>
        <v>280723</v>
      </c>
      <c r="N41" s="139">
        <f t="shared" si="4"/>
        <v>117410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117410</v>
      </c>
      <c r="U41" s="139">
        <v>163313</v>
      </c>
      <c r="V41" s="139">
        <f t="shared" si="5"/>
        <v>772004</v>
      </c>
      <c r="W41" s="139">
        <f t="shared" si="5"/>
        <v>117424</v>
      </c>
      <c r="X41" s="139">
        <f t="shared" si="5"/>
        <v>0</v>
      </c>
      <c r="Y41" s="139">
        <f t="shared" si="5"/>
        <v>0</v>
      </c>
      <c r="Z41" s="139">
        <f t="shared" si="5"/>
        <v>0</v>
      </c>
      <c r="AA41" s="139">
        <f t="shared" si="5"/>
        <v>0</v>
      </c>
      <c r="AB41" s="140">
        <v>0</v>
      </c>
      <c r="AC41" s="139">
        <f t="shared" si="6"/>
        <v>117424</v>
      </c>
      <c r="AD41" s="139">
        <f t="shared" si="7"/>
        <v>654580</v>
      </c>
    </row>
    <row r="42" spans="1:30" s="123" customFormat="1" ht="12" customHeight="1">
      <c r="A42" s="124" t="s">
        <v>212</v>
      </c>
      <c r="B42" s="125" t="s">
        <v>278</v>
      </c>
      <c r="C42" s="124" t="s">
        <v>279</v>
      </c>
      <c r="D42" s="139">
        <f t="shared" si="1"/>
        <v>262158</v>
      </c>
      <c r="E42" s="139">
        <f t="shared" si="2"/>
        <v>0</v>
      </c>
      <c r="F42" s="139">
        <v>0</v>
      </c>
      <c r="G42" s="139">
        <v>0</v>
      </c>
      <c r="H42" s="139">
        <v>0</v>
      </c>
      <c r="I42" s="139">
        <v>0</v>
      </c>
      <c r="J42" s="140">
        <v>0</v>
      </c>
      <c r="K42" s="139">
        <v>0</v>
      </c>
      <c r="L42" s="139">
        <v>262158</v>
      </c>
      <c r="M42" s="139">
        <f t="shared" si="3"/>
        <v>165987</v>
      </c>
      <c r="N42" s="139">
        <f t="shared" si="4"/>
        <v>14171</v>
      </c>
      <c r="O42" s="139">
        <v>0</v>
      </c>
      <c r="P42" s="139">
        <v>0</v>
      </c>
      <c r="Q42" s="139">
        <v>0</v>
      </c>
      <c r="R42" s="139">
        <v>14171</v>
      </c>
      <c r="S42" s="140">
        <v>0</v>
      </c>
      <c r="T42" s="139">
        <v>0</v>
      </c>
      <c r="U42" s="139">
        <v>151816</v>
      </c>
      <c r="V42" s="139">
        <f t="shared" si="5"/>
        <v>428145</v>
      </c>
      <c r="W42" s="139">
        <f t="shared" si="5"/>
        <v>14171</v>
      </c>
      <c r="X42" s="139">
        <f t="shared" si="5"/>
        <v>0</v>
      </c>
      <c r="Y42" s="139">
        <f t="shared" si="5"/>
        <v>0</v>
      </c>
      <c r="Z42" s="139">
        <f t="shared" si="5"/>
        <v>0</v>
      </c>
      <c r="AA42" s="139">
        <f t="shared" si="5"/>
        <v>14171</v>
      </c>
      <c r="AB42" s="140">
        <v>0</v>
      </c>
      <c r="AC42" s="139">
        <f t="shared" si="6"/>
        <v>0</v>
      </c>
      <c r="AD42" s="139">
        <f t="shared" si="7"/>
        <v>413974</v>
      </c>
    </row>
    <row r="43" spans="1:30" s="123" customFormat="1" ht="12" customHeight="1">
      <c r="A43" s="124" t="s">
        <v>212</v>
      </c>
      <c r="B43" s="125" t="s">
        <v>282</v>
      </c>
      <c r="C43" s="124" t="s">
        <v>283</v>
      </c>
      <c r="D43" s="139">
        <f t="shared" si="1"/>
        <v>0</v>
      </c>
      <c r="E43" s="139">
        <f t="shared" si="2"/>
        <v>0</v>
      </c>
      <c r="F43" s="139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39">
        <v>0</v>
      </c>
      <c r="M43" s="139">
        <f t="shared" si="3"/>
        <v>45291</v>
      </c>
      <c r="N43" s="139">
        <f t="shared" si="4"/>
        <v>45291</v>
      </c>
      <c r="O43" s="139">
        <v>0</v>
      </c>
      <c r="P43" s="139">
        <v>0</v>
      </c>
      <c r="Q43" s="139">
        <v>0</v>
      </c>
      <c r="R43" s="139">
        <v>34001</v>
      </c>
      <c r="S43" s="140">
        <v>106601</v>
      </c>
      <c r="T43" s="139">
        <v>11290</v>
      </c>
      <c r="U43" s="139">
        <v>0</v>
      </c>
      <c r="V43" s="139">
        <f t="shared" si="5"/>
        <v>45291</v>
      </c>
      <c r="W43" s="139">
        <f t="shared" si="5"/>
        <v>45291</v>
      </c>
      <c r="X43" s="139">
        <f t="shared" si="5"/>
        <v>0</v>
      </c>
      <c r="Y43" s="139">
        <f t="shared" si="5"/>
        <v>0</v>
      </c>
      <c r="Z43" s="139">
        <f t="shared" si="5"/>
        <v>0</v>
      </c>
      <c r="AA43" s="139">
        <f t="shared" si="5"/>
        <v>34001</v>
      </c>
      <c r="AB43" s="140">
        <f t="shared" si="5"/>
        <v>106601</v>
      </c>
      <c r="AC43" s="139">
        <f t="shared" si="6"/>
        <v>11290</v>
      </c>
      <c r="AD43" s="139">
        <f t="shared" si="7"/>
        <v>0</v>
      </c>
    </row>
    <row r="44" spans="1:30" s="123" customFormat="1" ht="12" customHeight="1">
      <c r="A44" s="124" t="s">
        <v>212</v>
      </c>
      <c r="B44" s="125" t="s">
        <v>284</v>
      </c>
      <c r="C44" s="124" t="s">
        <v>285</v>
      </c>
      <c r="D44" s="139">
        <f t="shared" si="1"/>
        <v>376332</v>
      </c>
      <c r="E44" s="139">
        <f t="shared" si="2"/>
        <v>376332</v>
      </c>
      <c r="F44" s="139">
        <v>129946</v>
      </c>
      <c r="G44" s="139">
        <v>0</v>
      </c>
      <c r="H44" s="139">
        <v>227500</v>
      </c>
      <c r="I44" s="139">
        <v>18886</v>
      </c>
      <c r="J44" s="140">
        <v>131280</v>
      </c>
      <c r="K44" s="139">
        <v>0</v>
      </c>
      <c r="L44" s="139">
        <v>0</v>
      </c>
      <c r="M44" s="139">
        <f t="shared" si="3"/>
        <v>0</v>
      </c>
      <c r="N44" s="139">
        <f t="shared" si="4"/>
        <v>0</v>
      </c>
      <c r="O44" s="139">
        <v>0</v>
      </c>
      <c r="P44" s="139">
        <v>0</v>
      </c>
      <c r="Q44" s="139">
        <v>0</v>
      </c>
      <c r="R44" s="139">
        <v>0</v>
      </c>
      <c r="S44" s="140">
        <v>87884</v>
      </c>
      <c r="T44" s="139">
        <v>0</v>
      </c>
      <c r="U44" s="139">
        <v>0</v>
      </c>
      <c r="V44" s="139">
        <f t="shared" si="5"/>
        <v>376332</v>
      </c>
      <c r="W44" s="139">
        <f t="shared" si="5"/>
        <v>376332</v>
      </c>
      <c r="X44" s="139">
        <f t="shared" si="5"/>
        <v>129946</v>
      </c>
      <c r="Y44" s="139">
        <f t="shared" si="5"/>
        <v>0</v>
      </c>
      <c r="Z44" s="139">
        <f t="shared" si="5"/>
        <v>227500</v>
      </c>
      <c r="AA44" s="139">
        <f t="shared" si="5"/>
        <v>18886</v>
      </c>
      <c r="AB44" s="140">
        <f t="shared" si="5"/>
        <v>219164</v>
      </c>
      <c r="AC44" s="139">
        <f t="shared" si="6"/>
        <v>0</v>
      </c>
      <c r="AD44" s="139">
        <f t="shared" si="7"/>
        <v>0</v>
      </c>
    </row>
    <row r="45" spans="1:30" s="123" customFormat="1" ht="12" customHeight="1">
      <c r="A45" s="124" t="s">
        <v>212</v>
      </c>
      <c r="B45" s="125" t="s">
        <v>286</v>
      </c>
      <c r="C45" s="124" t="s">
        <v>287</v>
      </c>
      <c r="D45" s="139">
        <f t="shared" si="1"/>
        <v>9667</v>
      </c>
      <c r="E45" s="139">
        <f t="shared" si="2"/>
        <v>9667</v>
      </c>
      <c r="F45" s="139">
        <v>9667</v>
      </c>
      <c r="G45" s="139">
        <v>0</v>
      </c>
      <c r="H45" s="139">
        <v>0</v>
      </c>
      <c r="I45" s="139">
        <v>0</v>
      </c>
      <c r="J45" s="140">
        <v>44560</v>
      </c>
      <c r="K45" s="139">
        <v>0</v>
      </c>
      <c r="L45" s="139">
        <v>0</v>
      </c>
      <c r="M45" s="139">
        <f t="shared" si="3"/>
        <v>41502</v>
      </c>
      <c r="N45" s="139">
        <f t="shared" si="4"/>
        <v>30142</v>
      </c>
      <c r="O45" s="139">
        <v>0</v>
      </c>
      <c r="P45" s="139">
        <v>0</v>
      </c>
      <c r="Q45" s="139">
        <v>0</v>
      </c>
      <c r="R45" s="139">
        <v>30142</v>
      </c>
      <c r="S45" s="140">
        <v>253504</v>
      </c>
      <c r="T45" s="139">
        <v>0</v>
      </c>
      <c r="U45" s="139">
        <v>11360</v>
      </c>
      <c r="V45" s="139">
        <f t="shared" si="5"/>
        <v>51169</v>
      </c>
      <c r="W45" s="139">
        <f t="shared" si="5"/>
        <v>39809</v>
      </c>
      <c r="X45" s="139">
        <f t="shared" si="5"/>
        <v>9667</v>
      </c>
      <c r="Y45" s="139">
        <f t="shared" si="5"/>
        <v>0</v>
      </c>
      <c r="Z45" s="139">
        <f t="shared" si="5"/>
        <v>0</v>
      </c>
      <c r="AA45" s="139">
        <f t="shared" si="5"/>
        <v>30142</v>
      </c>
      <c r="AB45" s="140">
        <f t="shared" si="5"/>
        <v>298064</v>
      </c>
      <c r="AC45" s="139">
        <f t="shared" si="6"/>
        <v>0</v>
      </c>
      <c r="AD45" s="139">
        <f t="shared" si="7"/>
        <v>11360</v>
      </c>
    </row>
    <row r="46" spans="1:30" s="123" customFormat="1" ht="12" customHeight="1">
      <c r="A46" s="124" t="s">
        <v>212</v>
      </c>
      <c r="B46" s="125" t="s">
        <v>288</v>
      </c>
      <c r="C46" s="124" t="s">
        <v>289</v>
      </c>
      <c r="D46" s="139">
        <f t="shared" si="1"/>
        <v>161633</v>
      </c>
      <c r="E46" s="139">
        <f t="shared" si="2"/>
        <v>115202</v>
      </c>
      <c r="F46" s="139">
        <v>2520</v>
      </c>
      <c r="G46" s="139">
        <v>0</v>
      </c>
      <c r="H46" s="139">
        <v>0</v>
      </c>
      <c r="I46" s="139">
        <v>79156</v>
      </c>
      <c r="J46" s="140">
        <v>271753</v>
      </c>
      <c r="K46" s="139">
        <v>33526</v>
      </c>
      <c r="L46" s="139">
        <v>46431</v>
      </c>
      <c r="M46" s="139">
        <f t="shared" si="3"/>
        <v>12616</v>
      </c>
      <c r="N46" s="139">
        <f t="shared" si="4"/>
        <v>978</v>
      </c>
      <c r="O46" s="139">
        <v>0</v>
      </c>
      <c r="P46" s="139">
        <v>0</v>
      </c>
      <c r="Q46" s="139">
        <v>0</v>
      </c>
      <c r="R46" s="139">
        <v>963</v>
      </c>
      <c r="S46" s="140">
        <v>98108</v>
      </c>
      <c r="T46" s="139">
        <v>15</v>
      </c>
      <c r="U46" s="139">
        <v>11638</v>
      </c>
      <c r="V46" s="139">
        <f t="shared" si="5"/>
        <v>174249</v>
      </c>
      <c r="W46" s="139">
        <f t="shared" si="5"/>
        <v>116180</v>
      </c>
      <c r="X46" s="139">
        <f t="shared" si="5"/>
        <v>2520</v>
      </c>
      <c r="Y46" s="139">
        <f t="shared" si="5"/>
        <v>0</v>
      </c>
      <c r="Z46" s="139">
        <f t="shared" si="5"/>
        <v>0</v>
      </c>
      <c r="AA46" s="139">
        <f t="shared" si="5"/>
        <v>80119</v>
      </c>
      <c r="AB46" s="140">
        <f t="shared" si="5"/>
        <v>369861</v>
      </c>
      <c r="AC46" s="139">
        <f t="shared" si="6"/>
        <v>33541</v>
      </c>
      <c r="AD46" s="139">
        <f t="shared" si="7"/>
        <v>58069</v>
      </c>
    </row>
    <row r="47" spans="1:30" s="123" customFormat="1" ht="12" customHeight="1">
      <c r="A47" s="124" t="s">
        <v>212</v>
      </c>
      <c r="B47" s="125" t="s">
        <v>290</v>
      </c>
      <c r="C47" s="124" t="s">
        <v>291</v>
      </c>
      <c r="D47" s="139">
        <f t="shared" si="1"/>
        <v>0</v>
      </c>
      <c r="E47" s="139">
        <f t="shared" si="2"/>
        <v>0</v>
      </c>
      <c r="F47" s="139">
        <v>0</v>
      </c>
      <c r="G47" s="139">
        <v>0</v>
      </c>
      <c r="H47" s="139">
        <v>0</v>
      </c>
      <c r="I47" s="139">
        <v>0</v>
      </c>
      <c r="J47" s="140">
        <v>0</v>
      </c>
      <c r="K47" s="139">
        <v>0</v>
      </c>
      <c r="L47" s="139">
        <v>0</v>
      </c>
      <c r="M47" s="139">
        <f t="shared" si="3"/>
        <v>966</v>
      </c>
      <c r="N47" s="139">
        <f t="shared" si="4"/>
        <v>0</v>
      </c>
      <c r="O47" s="139">
        <v>0</v>
      </c>
      <c r="P47" s="139">
        <v>0</v>
      </c>
      <c r="Q47" s="139">
        <v>0</v>
      </c>
      <c r="R47" s="139">
        <v>0</v>
      </c>
      <c r="S47" s="140">
        <v>93345</v>
      </c>
      <c r="T47" s="139">
        <v>0</v>
      </c>
      <c r="U47" s="139">
        <v>966</v>
      </c>
      <c r="V47" s="139">
        <f t="shared" si="5"/>
        <v>966</v>
      </c>
      <c r="W47" s="139">
        <f t="shared" si="5"/>
        <v>0</v>
      </c>
      <c r="X47" s="139">
        <f t="shared" si="5"/>
        <v>0</v>
      </c>
      <c r="Y47" s="139">
        <f t="shared" si="5"/>
        <v>0</v>
      </c>
      <c r="Z47" s="139">
        <f t="shared" si="5"/>
        <v>0</v>
      </c>
      <c r="AA47" s="139">
        <f t="shared" si="5"/>
        <v>0</v>
      </c>
      <c r="AB47" s="140">
        <f t="shared" si="5"/>
        <v>93345</v>
      </c>
      <c r="AC47" s="139">
        <f t="shared" si="6"/>
        <v>0</v>
      </c>
      <c r="AD47" s="139">
        <f t="shared" si="7"/>
        <v>966</v>
      </c>
    </row>
    <row r="48" spans="1:30" s="123" customFormat="1" ht="12" customHeight="1">
      <c r="A48" s="124" t="s">
        <v>212</v>
      </c>
      <c r="B48" s="125" t="s">
        <v>292</v>
      </c>
      <c r="C48" s="124" t="s">
        <v>293</v>
      </c>
      <c r="D48" s="139">
        <f t="shared" si="1"/>
        <v>139564</v>
      </c>
      <c r="E48" s="139">
        <f t="shared" si="2"/>
        <v>72582</v>
      </c>
      <c r="F48" s="139"/>
      <c r="G48" s="139">
        <v>0</v>
      </c>
      <c r="H48" s="139">
        <v>0</v>
      </c>
      <c r="I48" s="139">
        <v>72582</v>
      </c>
      <c r="J48" s="140">
        <v>310991</v>
      </c>
      <c r="K48" s="139">
        <v>0</v>
      </c>
      <c r="L48" s="139">
        <v>66982</v>
      </c>
      <c r="M48" s="139">
        <f t="shared" si="3"/>
        <v>0</v>
      </c>
      <c r="N48" s="139">
        <f t="shared" si="4"/>
        <v>0</v>
      </c>
      <c r="O48" s="139">
        <v>0</v>
      </c>
      <c r="P48" s="139">
        <v>0</v>
      </c>
      <c r="Q48" s="139">
        <v>0</v>
      </c>
      <c r="R48" s="139">
        <v>0</v>
      </c>
      <c r="S48" s="140">
        <v>0</v>
      </c>
      <c r="T48" s="139">
        <v>0</v>
      </c>
      <c r="U48" s="139">
        <v>0</v>
      </c>
      <c r="V48" s="139">
        <f t="shared" si="5"/>
        <v>139564</v>
      </c>
      <c r="W48" s="139">
        <f t="shared" si="5"/>
        <v>72582</v>
      </c>
      <c r="X48" s="139">
        <f t="shared" si="5"/>
        <v>0</v>
      </c>
      <c r="Y48" s="139">
        <f t="shared" si="5"/>
        <v>0</v>
      </c>
      <c r="Z48" s="139">
        <f t="shared" si="5"/>
        <v>0</v>
      </c>
      <c r="AA48" s="139">
        <f t="shared" si="5"/>
        <v>72582</v>
      </c>
      <c r="AB48" s="140">
        <f t="shared" si="5"/>
        <v>310991</v>
      </c>
      <c r="AC48" s="139">
        <f t="shared" si="6"/>
        <v>0</v>
      </c>
      <c r="AD48" s="139">
        <f t="shared" si="7"/>
        <v>66982</v>
      </c>
    </row>
    <row r="49" spans="1:30" s="123" customFormat="1" ht="12" customHeight="1">
      <c r="A49" s="124" t="s">
        <v>212</v>
      </c>
      <c r="B49" s="125" t="s">
        <v>294</v>
      </c>
      <c r="C49" s="124" t="s">
        <v>295</v>
      </c>
      <c r="D49" s="139">
        <f t="shared" si="1"/>
        <v>342480</v>
      </c>
      <c r="E49" s="139">
        <f t="shared" si="2"/>
        <v>342480</v>
      </c>
      <c r="F49" s="139">
        <v>92146</v>
      </c>
      <c r="G49" s="139">
        <v>0</v>
      </c>
      <c r="H49" s="139">
        <v>0</v>
      </c>
      <c r="I49" s="139">
        <v>207536</v>
      </c>
      <c r="J49" s="140">
        <v>559696</v>
      </c>
      <c r="K49" s="139">
        <v>42798</v>
      </c>
      <c r="L49" s="139">
        <v>0</v>
      </c>
      <c r="M49" s="139">
        <f t="shared" si="3"/>
        <v>4044</v>
      </c>
      <c r="N49" s="139">
        <f t="shared" si="4"/>
        <v>4044</v>
      </c>
      <c r="O49" s="139">
        <v>0</v>
      </c>
      <c r="P49" s="139">
        <v>0</v>
      </c>
      <c r="Q49" s="139">
        <v>0</v>
      </c>
      <c r="R49" s="139">
        <v>0</v>
      </c>
      <c r="S49" s="140">
        <v>120061</v>
      </c>
      <c r="T49" s="139">
        <v>4044</v>
      </c>
      <c r="U49" s="139">
        <v>0</v>
      </c>
      <c r="V49" s="139">
        <f t="shared" si="5"/>
        <v>346524</v>
      </c>
      <c r="W49" s="139">
        <f t="shared" si="5"/>
        <v>346524</v>
      </c>
      <c r="X49" s="139">
        <f t="shared" si="5"/>
        <v>92146</v>
      </c>
      <c r="Y49" s="139">
        <f aca="true" t="shared" si="8" ref="Y49:Y54">+SUM(G49,P49)</f>
        <v>0</v>
      </c>
      <c r="Z49" s="139">
        <f aca="true" t="shared" si="9" ref="Z49:Z54">+SUM(H49,Q49)</f>
        <v>0</v>
      </c>
      <c r="AA49" s="139">
        <f aca="true" t="shared" si="10" ref="AA49:AA54">+SUM(I49,R49)</f>
        <v>207536</v>
      </c>
      <c r="AB49" s="140">
        <f aca="true" t="shared" si="11" ref="AB49:AB54">+SUM(J49,S49)</f>
        <v>679757</v>
      </c>
      <c r="AC49" s="139">
        <f t="shared" si="6"/>
        <v>46842</v>
      </c>
      <c r="AD49" s="139">
        <f t="shared" si="7"/>
        <v>0</v>
      </c>
    </row>
    <row r="50" spans="1:30" s="123" customFormat="1" ht="12" customHeight="1">
      <c r="A50" s="124" t="s">
        <v>212</v>
      </c>
      <c r="B50" s="125" t="s">
        <v>296</v>
      </c>
      <c r="C50" s="124" t="s">
        <v>297</v>
      </c>
      <c r="D50" s="139">
        <f t="shared" si="1"/>
        <v>77874</v>
      </c>
      <c r="E50" s="139">
        <f t="shared" si="2"/>
        <v>77874</v>
      </c>
      <c r="F50" s="139">
        <v>0</v>
      </c>
      <c r="G50" s="139">
        <v>0</v>
      </c>
      <c r="H50" s="139">
        <v>0</v>
      </c>
      <c r="I50" s="139">
        <v>77707</v>
      </c>
      <c r="J50" s="140">
        <v>218354</v>
      </c>
      <c r="K50" s="139">
        <v>167</v>
      </c>
      <c r="L50" s="139">
        <v>0</v>
      </c>
      <c r="M50" s="139">
        <f t="shared" si="3"/>
        <v>60834</v>
      </c>
      <c r="N50" s="139">
        <f t="shared" si="4"/>
        <v>60834</v>
      </c>
      <c r="O50" s="139">
        <v>0</v>
      </c>
      <c r="P50" s="139">
        <v>0</v>
      </c>
      <c r="Q50" s="139">
        <v>0</v>
      </c>
      <c r="R50" s="139">
        <v>60785</v>
      </c>
      <c r="S50" s="140">
        <v>135387</v>
      </c>
      <c r="T50" s="139">
        <v>49</v>
      </c>
      <c r="U50" s="139">
        <v>0</v>
      </c>
      <c r="V50" s="139">
        <f aca="true" t="shared" si="12" ref="V50:X54">+SUM(D50,M50)</f>
        <v>138708</v>
      </c>
      <c r="W50" s="139">
        <f t="shared" si="12"/>
        <v>138708</v>
      </c>
      <c r="X50" s="139">
        <f t="shared" si="12"/>
        <v>0</v>
      </c>
      <c r="Y50" s="139">
        <f t="shared" si="8"/>
        <v>0</v>
      </c>
      <c r="Z50" s="139">
        <f t="shared" si="9"/>
        <v>0</v>
      </c>
      <c r="AA50" s="139">
        <f t="shared" si="10"/>
        <v>138492</v>
      </c>
      <c r="AB50" s="140">
        <f t="shared" si="11"/>
        <v>353741</v>
      </c>
      <c r="AC50" s="139">
        <f t="shared" si="6"/>
        <v>216</v>
      </c>
      <c r="AD50" s="139">
        <f t="shared" si="7"/>
        <v>0</v>
      </c>
    </row>
    <row r="51" spans="1:30" s="123" customFormat="1" ht="12" customHeight="1">
      <c r="A51" s="124" t="s">
        <v>212</v>
      </c>
      <c r="B51" s="125" t="s">
        <v>298</v>
      </c>
      <c r="C51" s="124" t="s">
        <v>299</v>
      </c>
      <c r="D51" s="139">
        <f t="shared" si="1"/>
        <v>0</v>
      </c>
      <c r="E51" s="139">
        <f t="shared" si="2"/>
        <v>0</v>
      </c>
      <c r="F51" s="139">
        <v>0</v>
      </c>
      <c r="G51" s="139">
        <v>0</v>
      </c>
      <c r="H51" s="139">
        <v>0</v>
      </c>
      <c r="I51" s="139">
        <v>0</v>
      </c>
      <c r="J51" s="140">
        <v>59544</v>
      </c>
      <c r="K51" s="139">
        <v>0</v>
      </c>
      <c r="L51" s="139">
        <v>0</v>
      </c>
      <c r="M51" s="139">
        <f t="shared" si="3"/>
        <v>40768</v>
      </c>
      <c r="N51" s="139">
        <f t="shared" si="4"/>
        <v>40768</v>
      </c>
      <c r="O51" s="139">
        <v>0</v>
      </c>
      <c r="P51" s="139">
        <v>0</v>
      </c>
      <c r="Q51" s="139">
        <v>0</v>
      </c>
      <c r="R51" s="139">
        <v>0</v>
      </c>
      <c r="S51" s="140">
        <v>224361</v>
      </c>
      <c r="T51" s="139">
        <v>40768</v>
      </c>
      <c r="U51" s="139">
        <v>0</v>
      </c>
      <c r="V51" s="139">
        <f t="shared" si="12"/>
        <v>40768</v>
      </c>
      <c r="W51" s="139">
        <f t="shared" si="12"/>
        <v>40768</v>
      </c>
      <c r="X51" s="139">
        <f t="shared" si="12"/>
        <v>0</v>
      </c>
      <c r="Y51" s="139">
        <f t="shared" si="8"/>
        <v>0</v>
      </c>
      <c r="Z51" s="139">
        <f t="shared" si="9"/>
        <v>0</v>
      </c>
      <c r="AA51" s="139">
        <f t="shared" si="10"/>
        <v>0</v>
      </c>
      <c r="AB51" s="140">
        <f t="shared" si="11"/>
        <v>283905</v>
      </c>
      <c r="AC51" s="139">
        <f t="shared" si="6"/>
        <v>40768</v>
      </c>
      <c r="AD51" s="139">
        <f t="shared" si="7"/>
        <v>0</v>
      </c>
    </row>
    <row r="52" spans="1:30" s="123" customFormat="1" ht="12" customHeight="1">
      <c r="A52" s="124" t="s">
        <v>212</v>
      </c>
      <c r="B52" s="125" t="s">
        <v>300</v>
      </c>
      <c r="C52" s="124" t="s">
        <v>301</v>
      </c>
      <c r="D52" s="139">
        <f t="shared" si="1"/>
        <v>66624</v>
      </c>
      <c r="E52" s="139">
        <f t="shared" si="2"/>
        <v>66624</v>
      </c>
      <c r="F52" s="139">
        <v>0</v>
      </c>
      <c r="G52" s="139">
        <v>0</v>
      </c>
      <c r="H52" s="139">
        <v>0</v>
      </c>
      <c r="I52" s="139">
        <v>65651</v>
      </c>
      <c r="J52" s="140">
        <v>748199</v>
      </c>
      <c r="K52" s="139">
        <v>973</v>
      </c>
      <c r="L52" s="139">
        <v>0</v>
      </c>
      <c r="M52" s="139">
        <f t="shared" si="3"/>
        <v>0</v>
      </c>
      <c r="N52" s="139">
        <f t="shared" si="4"/>
        <v>0</v>
      </c>
      <c r="O52" s="139">
        <v>0</v>
      </c>
      <c r="P52" s="139">
        <v>0</v>
      </c>
      <c r="Q52" s="139">
        <v>0</v>
      </c>
      <c r="R52" s="139">
        <v>0</v>
      </c>
      <c r="S52" s="140">
        <v>0</v>
      </c>
      <c r="T52" s="139">
        <v>0</v>
      </c>
      <c r="U52" s="139">
        <v>0</v>
      </c>
      <c r="V52" s="139">
        <f t="shared" si="12"/>
        <v>66624</v>
      </c>
      <c r="W52" s="139">
        <f t="shared" si="12"/>
        <v>66624</v>
      </c>
      <c r="X52" s="139">
        <f t="shared" si="12"/>
        <v>0</v>
      </c>
      <c r="Y52" s="139">
        <f t="shared" si="8"/>
        <v>0</v>
      </c>
      <c r="Z52" s="139">
        <f t="shared" si="9"/>
        <v>0</v>
      </c>
      <c r="AA52" s="139">
        <f t="shared" si="10"/>
        <v>65651</v>
      </c>
      <c r="AB52" s="140">
        <f t="shared" si="11"/>
        <v>748199</v>
      </c>
      <c r="AC52" s="139">
        <f t="shared" si="6"/>
        <v>973</v>
      </c>
      <c r="AD52" s="139">
        <f t="shared" si="7"/>
        <v>0</v>
      </c>
    </row>
    <row r="53" spans="1:30" s="123" customFormat="1" ht="12" customHeight="1">
      <c r="A53" s="124" t="s">
        <v>212</v>
      </c>
      <c r="B53" s="125" t="s">
        <v>302</v>
      </c>
      <c r="C53" s="124" t="s">
        <v>303</v>
      </c>
      <c r="D53" s="139">
        <f t="shared" si="1"/>
        <v>53792</v>
      </c>
      <c r="E53" s="139">
        <f t="shared" si="2"/>
        <v>53792</v>
      </c>
      <c r="F53" s="139">
        <v>0</v>
      </c>
      <c r="G53" s="139">
        <v>0</v>
      </c>
      <c r="H53" s="139">
        <v>0</v>
      </c>
      <c r="I53" s="139">
        <v>21217</v>
      </c>
      <c r="J53" s="140">
        <v>231450</v>
      </c>
      <c r="K53" s="139">
        <v>32575</v>
      </c>
      <c r="L53" s="139">
        <v>0</v>
      </c>
      <c r="M53" s="139">
        <f t="shared" si="3"/>
        <v>0</v>
      </c>
      <c r="N53" s="139">
        <f t="shared" si="4"/>
        <v>0</v>
      </c>
      <c r="O53" s="139">
        <v>0</v>
      </c>
      <c r="P53" s="139">
        <v>0</v>
      </c>
      <c r="Q53" s="139">
        <v>0</v>
      </c>
      <c r="R53" s="139">
        <v>0</v>
      </c>
      <c r="S53" s="140">
        <v>0</v>
      </c>
      <c r="T53" s="139">
        <v>0</v>
      </c>
      <c r="U53" s="139">
        <v>0</v>
      </c>
      <c r="V53" s="139">
        <f t="shared" si="12"/>
        <v>53792</v>
      </c>
      <c r="W53" s="139">
        <f t="shared" si="12"/>
        <v>53792</v>
      </c>
      <c r="X53" s="139">
        <f t="shared" si="12"/>
        <v>0</v>
      </c>
      <c r="Y53" s="139">
        <f t="shared" si="8"/>
        <v>0</v>
      </c>
      <c r="Z53" s="139">
        <f t="shared" si="9"/>
        <v>0</v>
      </c>
      <c r="AA53" s="139">
        <f t="shared" si="10"/>
        <v>21217</v>
      </c>
      <c r="AB53" s="140">
        <f t="shared" si="11"/>
        <v>231450</v>
      </c>
      <c r="AC53" s="139">
        <f t="shared" si="6"/>
        <v>32575</v>
      </c>
      <c r="AD53" s="139">
        <f t="shared" si="7"/>
        <v>0</v>
      </c>
    </row>
    <row r="54" spans="1:30" s="123" customFormat="1" ht="12" customHeight="1">
      <c r="A54" s="124" t="s">
        <v>212</v>
      </c>
      <c r="B54" s="125" t="s">
        <v>304</v>
      </c>
      <c r="C54" s="124" t="s">
        <v>305</v>
      </c>
      <c r="D54" s="139">
        <f t="shared" si="1"/>
        <v>143064</v>
      </c>
      <c r="E54" s="139">
        <f t="shared" si="2"/>
        <v>143064</v>
      </c>
      <c r="F54" s="139">
        <v>0</v>
      </c>
      <c r="G54" s="139">
        <v>0</v>
      </c>
      <c r="H54" s="139">
        <v>0</v>
      </c>
      <c r="I54" s="139">
        <v>18389</v>
      </c>
      <c r="J54" s="140">
        <v>344647</v>
      </c>
      <c r="K54" s="139">
        <v>124675</v>
      </c>
      <c r="L54" s="139">
        <v>0</v>
      </c>
      <c r="M54" s="139">
        <f t="shared" si="3"/>
        <v>0</v>
      </c>
      <c r="N54" s="139">
        <f t="shared" si="4"/>
        <v>0</v>
      </c>
      <c r="O54" s="139">
        <v>0</v>
      </c>
      <c r="P54" s="139">
        <v>0</v>
      </c>
      <c r="Q54" s="139">
        <v>0</v>
      </c>
      <c r="R54" s="139">
        <v>0</v>
      </c>
      <c r="S54" s="140">
        <v>0</v>
      </c>
      <c r="T54" s="139">
        <v>0</v>
      </c>
      <c r="U54" s="139">
        <v>0</v>
      </c>
      <c r="V54" s="139">
        <f t="shared" si="12"/>
        <v>143064</v>
      </c>
      <c r="W54" s="139">
        <f t="shared" si="12"/>
        <v>143064</v>
      </c>
      <c r="X54" s="139">
        <f t="shared" si="12"/>
        <v>0</v>
      </c>
      <c r="Y54" s="139">
        <f t="shared" si="8"/>
        <v>0</v>
      </c>
      <c r="Z54" s="139">
        <f t="shared" si="9"/>
        <v>0</v>
      </c>
      <c r="AA54" s="139">
        <f t="shared" si="10"/>
        <v>18389</v>
      </c>
      <c r="AB54" s="140">
        <f t="shared" si="11"/>
        <v>344647</v>
      </c>
      <c r="AC54" s="139">
        <f t="shared" si="6"/>
        <v>124675</v>
      </c>
      <c r="AD54" s="139">
        <f t="shared" si="7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207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3" t="s">
        <v>119</v>
      </c>
      <c r="B2" s="143" t="s">
        <v>120</v>
      </c>
      <c r="C2" s="149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4"/>
      <c r="B3" s="144"/>
      <c r="C3" s="150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4"/>
      <c r="B4" s="144"/>
      <c r="C4" s="150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1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1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1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4"/>
      <c r="B5" s="144"/>
      <c r="C5" s="150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2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2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2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5"/>
      <c r="B6" s="145"/>
      <c r="C6" s="151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212</v>
      </c>
      <c r="B7" s="121" t="s">
        <v>280</v>
      </c>
      <c r="C7" s="120" t="s">
        <v>46</v>
      </c>
      <c r="D7" s="122">
        <f aca="true" t="shared" si="0" ref="D7:AI7">SUM(D8:D54)</f>
        <v>3030149</v>
      </c>
      <c r="E7" s="122">
        <f t="shared" si="0"/>
        <v>2936138</v>
      </c>
      <c r="F7" s="122">
        <f t="shared" si="0"/>
        <v>91190</v>
      </c>
      <c r="G7" s="122">
        <f t="shared" si="0"/>
        <v>2609006</v>
      </c>
      <c r="H7" s="122">
        <f t="shared" si="0"/>
        <v>221966</v>
      </c>
      <c r="I7" s="122">
        <f t="shared" si="0"/>
        <v>13976</v>
      </c>
      <c r="J7" s="122">
        <f t="shared" si="0"/>
        <v>94011</v>
      </c>
      <c r="K7" s="122">
        <f t="shared" si="0"/>
        <v>106132</v>
      </c>
      <c r="L7" s="122">
        <f t="shared" si="0"/>
        <v>19009805</v>
      </c>
      <c r="M7" s="122">
        <f t="shared" si="0"/>
        <v>3464769</v>
      </c>
      <c r="N7" s="122">
        <f t="shared" si="0"/>
        <v>1688178</v>
      </c>
      <c r="O7" s="122">
        <f t="shared" si="0"/>
        <v>787777</v>
      </c>
      <c r="P7" s="122">
        <f t="shared" si="0"/>
        <v>862376</v>
      </c>
      <c r="Q7" s="122">
        <f t="shared" si="0"/>
        <v>126438</v>
      </c>
      <c r="R7" s="122">
        <f t="shared" si="0"/>
        <v>4737539</v>
      </c>
      <c r="S7" s="122">
        <f t="shared" si="0"/>
        <v>149446</v>
      </c>
      <c r="T7" s="122">
        <f t="shared" si="0"/>
        <v>4207040</v>
      </c>
      <c r="U7" s="122">
        <f t="shared" si="0"/>
        <v>381053</v>
      </c>
      <c r="V7" s="122">
        <f t="shared" si="0"/>
        <v>22843</v>
      </c>
      <c r="W7" s="122">
        <f t="shared" si="0"/>
        <v>10763203</v>
      </c>
      <c r="X7" s="122">
        <f t="shared" si="0"/>
        <v>4943155</v>
      </c>
      <c r="Y7" s="122">
        <f t="shared" si="0"/>
        <v>4903624</v>
      </c>
      <c r="Z7" s="122">
        <f t="shared" si="0"/>
        <v>714083</v>
      </c>
      <c r="AA7" s="122">
        <f t="shared" si="0"/>
        <v>202341</v>
      </c>
      <c r="AB7" s="122">
        <f t="shared" si="0"/>
        <v>2814342</v>
      </c>
      <c r="AC7" s="122">
        <f t="shared" si="0"/>
        <v>21451</v>
      </c>
      <c r="AD7" s="122">
        <f t="shared" si="0"/>
        <v>1148924</v>
      </c>
      <c r="AE7" s="122">
        <f t="shared" si="0"/>
        <v>23188878</v>
      </c>
      <c r="AF7" s="122">
        <f t="shared" si="0"/>
        <v>429761</v>
      </c>
      <c r="AG7" s="122">
        <f t="shared" si="0"/>
        <v>425351</v>
      </c>
      <c r="AH7" s="122">
        <f t="shared" si="0"/>
        <v>0</v>
      </c>
      <c r="AI7" s="122">
        <f t="shared" si="0"/>
        <v>425351</v>
      </c>
      <c r="AJ7" s="122">
        <f aca="true" t="shared" si="1" ref="AJ7:BO7">SUM(AJ8:AJ54)</f>
        <v>0</v>
      </c>
      <c r="AK7" s="122">
        <f t="shared" si="1"/>
        <v>0</v>
      </c>
      <c r="AL7" s="122">
        <f t="shared" si="1"/>
        <v>4410</v>
      </c>
      <c r="AM7" s="122">
        <f t="shared" si="1"/>
        <v>5518</v>
      </c>
      <c r="AN7" s="122">
        <f t="shared" si="1"/>
        <v>3954193</v>
      </c>
      <c r="AO7" s="122">
        <f t="shared" si="1"/>
        <v>718796</v>
      </c>
      <c r="AP7" s="122">
        <f t="shared" si="1"/>
        <v>480862</v>
      </c>
      <c r="AQ7" s="122">
        <f t="shared" si="1"/>
        <v>40587</v>
      </c>
      <c r="AR7" s="122">
        <f t="shared" si="1"/>
        <v>197347</v>
      </c>
      <c r="AS7" s="122">
        <f t="shared" si="1"/>
        <v>0</v>
      </c>
      <c r="AT7" s="122">
        <f t="shared" si="1"/>
        <v>1740060</v>
      </c>
      <c r="AU7" s="122">
        <f t="shared" si="1"/>
        <v>22921</v>
      </c>
      <c r="AV7" s="122">
        <f t="shared" si="1"/>
        <v>1716696</v>
      </c>
      <c r="AW7" s="122">
        <f t="shared" si="1"/>
        <v>443</v>
      </c>
      <c r="AX7" s="122">
        <f t="shared" si="1"/>
        <v>0</v>
      </c>
      <c r="AY7" s="122">
        <f t="shared" si="1"/>
        <v>1493820</v>
      </c>
      <c r="AZ7" s="122">
        <f t="shared" si="1"/>
        <v>181070</v>
      </c>
      <c r="BA7" s="122">
        <f t="shared" si="1"/>
        <v>1155485</v>
      </c>
      <c r="BB7" s="122">
        <f t="shared" si="1"/>
        <v>73091</v>
      </c>
      <c r="BC7" s="122">
        <f t="shared" si="1"/>
        <v>84174</v>
      </c>
      <c r="BD7" s="122">
        <f t="shared" si="1"/>
        <v>1113733</v>
      </c>
      <c r="BE7" s="122">
        <f t="shared" si="1"/>
        <v>1517</v>
      </c>
      <c r="BF7" s="122">
        <f t="shared" si="1"/>
        <v>223814</v>
      </c>
      <c r="BG7" s="122">
        <f t="shared" si="1"/>
        <v>4607768</v>
      </c>
      <c r="BH7" s="122">
        <f t="shared" si="1"/>
        <v>3459910</v>
      </c>
      <c r="BI7" s="122">
        <f t="shared" si="1"/>
        <v>3361489</v>
      </c>
      <c r="BJ7" s="122">
        <f t="shared" si="1"/>
        <v>91190</v>
      </c>
      <c r="BK7" s="122">
        <f t="shared" si="1"/>
        <v>3034357</v>
      </c>
      <c r="BL7" s="122">
        <f t="shared" si="1"/>
        <v>221966</v>
      </c>
      <c r="BM7" s="122">
        <f t="shared" si="1"/>
        <v>13976</v>
      </c>
      <c r="BN7" s="122">
        <f t="shared" si="1"/>
        <v>98421</v>
      </c>
      <c r="BO7" s="122">
        <f t="shared" si="1"/>
        <v>111650</v>
      </c>
      <c r="BP7" s="122">
        <f aca="true" t="shared" si="2" ref="BP7:CI7">SUM(BP8:BP54)</f>
        <v>22963998</v>
      </c>
      <c r="BQ7" s="122">
        <f t="shared" si="2"/>
        <v>4183565</v>
      </c>
      <c r="BR7" s="122">
        <f t="shared" si="2"/>
        <v>2169040</v>
      </c>
      <c r="BS7" s="122">
        <f t="shared" si="2"/>
        <v>828364</v>
      </c>
      <c r="BT7" s="122">
        <f t="shared" si="2"/>
        <v>1059723</v>
      </c>
      <c r="BU7" s="122">
        <f t="shared" si="2"/>
        <v>126438</v>
      </c>
      <c r="BV7" s="122">
        <f t="shared" si="2"/>
        <v>6477599</v>
      </c>
      <c r="BW7" s="122">
        <f t="shared" si="2"/>
        <v>172367</v>
      </c>
      <c r="BX7" s="122">
        <f t="shared" si="2"/>
        <v>5923736</v>
      </c>
      <c r="BY7" s="122">
        <f t="shared" si="2"/>
        <v>381496</v>
      </c>
      <c r="BZ7" s="122">
        <f t="shared" si="2"/>
        <v>22843</v>
      </c>
      <c r="CA7" s="122">
        <f t="shared" si="2"/>
        <v>12257023</v>
      </c>
      <c r="CB7" s="122">
        <f t="shared" si="2"/>
        <v>5124225</v>
      </c>
      <c r="CC7" s="122">
        <f t="shared" si="2"/>
        <v>6059109</v>
      </c>
      <c r="CD7" s="122">
        <f t="shared" si="2"/>
        <v>787174</v>
      </c>
      <c r="CE7" s="122">
        <f t="shared" si="2"/>
        <v>286515</v>
      </c>
      <c r="CF7" s="122">
        <f t="shared" si="2"/>
        <v>3928075</v>
      </c>
      <c r="CG7" s="122">
        <f t="shared" si="2"/>
        <v>22968</v>
      </c>
      <c r="CH7" s="122">
        <f t="shared" si="2"/>
        <v>1372738</v>
      </c>
      <c r="CI7" s="122">
        <f t="shared" si="2"/>
        <v>27796646</v>
      </c>
    </row>
    <row r="8" spans="1:87" s="123" customFormat="1" ht="12" customHeight="1">
      <c r="A8" s="124" t="s">
        <v>212</v>
      </c>
      <c r="B8" s="125" t="s">
        <v>281</v>
      </c>
      <c r="C8" s="124" t="s">
        <v>215</v>
      </c>
      <c r="D8" s="126">
        <f aca="true" t="shared" si="3" ref="D8:D54">+SUM(E8,J8)</f>
        <v>350075</v>
      </c>
      <c r="E8" s="126">
        <f aca="true" t="shared" si="4" ref="E8:E54">+SUM(F8:I8)</f>
        <v>301019</v>
      </c>
      <c r="F8" s="126">
        <v>0</v>
      </c>
      <c r="G8" s="126">
        <v>298120</v>
      </c>
      <c r="H8" s="126">
        <v>1943</v>
      </c>
      <c r="I8" s="126">
        <v>956</v>
      </c>
      <c r="J8" s="126">
        <v>49056</v>
      </c>
      <c r="K8" s="127">
        <v>0</v>
      </c>
      <c r="L8" s="126">
        <f aca="true" t="shared" si="5" ref="L8:L54">+SUM(M8,R8,V8,W8,AC8)</f>
        <v>2838202</v>
      </c>
      <c r="M8" s="126">
        <f aca="true" t="shared" si="6" ref="M8:M54">+SUM(N8:Q8)</f>
        <v>958016</v>
      </c>
      <c r="N8" s="126">
        <v>205466</v>
      </c>
      <c r="O8" s="126">
        <v>337234</v>
      </c>
      <c r="P8" s="126">
        <v>393029</v>
      </c>
      <c r="Q8" s="126">
        <v>22287</v>
      </c>
      <c r="R8" s="126">
        <f aca="true" t="shared" si="7" ref="R8:R54">+SUM(S8:U8)</f>
        <v>372552</v>
      </c>
      <c r="S8" s="126">
        <v>20359</v>
      </c>
      <c r="T8" s="126">
        <v>321837</v>
      </c>
      <c r="U8" s="126">
        <v>30356</v>
      </c>
      <c r="V8" s="126">
        <v>6825</v>
      </c>
      <c r="W8" s="126">
        <f aca="true" t="shared" si="8" ref="W8:W54">+SUM(X8:AA8)</f>
        <v>1485754</v>
      </c>
      <c r="X8" s="126">
        <v>718585</v>
      </c>
      <c r="Y8" s="126">
        <v>711091</v>
      </c>
      <c r="Z8" s="126">
        <v>56078</v>
      </c>
      <c r="AA8" s="126">
        <v>0</v>
      </c>
      <c r="AB8" s="127">
        <v>0</v>
      </c>
      <c r="AC8" s="126">
        <v>15055</v>
      </c>
      <c r="AD8" s="126">
        <v>165902</v>
      </c>
      <c r="AE8" s="126">
        <f aca="true" t="shared" si="9" ref="AE8:AE54">+SUM(D8,L8,AD8)</f>
        <v>3354179</v>
      </c>
      <c r="AF8" s="126">
        <f aca="true" t="shared" si="10" ref="AF8:AF54">+SUM(AG8,AL8)</f>
        <v>292691</v>
      </c>
      <c r="AG8" s="126">
        <f aca="true" t="shared" si="11" ref="AG8:AG54">+SUM(AH8:AK8)</f>
        <v>292691</v>
      </c>
      <c r="AH8" s="126">
        <v>0</v>
      </c>
      <c r="AI8" s="126">
        <v>292691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54">+SUM(AO8,AT8,AX8,AY8,BE8)</f>
        <v>423373</v>
      </c>
      <c r="AO8" s="126">
        <f aca="true" t="shared" si="13" ref="AO8:AO54">+SUM(AP8:AS8)</f>
        <v>70629</v>
      </c>
      <c r="AP8" s="126">
        <v>30042</v>
      </c>
      <c r="AQ8" s="126">
        <v>40587</v>
      </c>
      <c r="AR8" s="126">
        <v>0</v>
      </c>
      <c r="AS8" s="126">
        <v>0</v>
      </c>
      <c r="AT8" s="126">
        <f aca="true" t="shared" si="14" ref="AT8:AT54">+SUM(AU8:AW8)</f>
        <v>152482</v>
      </c>
      <c r="AU8" s="126">
        <v>18042</v>
      </c>
      <c r="AV8" s="126">
        <v>134440</v>
      </c>
      <c r="AW8" s="126">
        <v>0</v>
      </c>
      <c r="AX8" s="126">
        <v>0</v>
      </c>
      <c r="AY8" s="126">
        <f aca="true" t="shared" si="15" ref="AY8:AY54">+SUM(AZ8:BC8)</f>
        <v>200262</v>
      </c>
      <c r="AZ8" s="126">
        <v>12128</v>
      </c>
      <c r="BA8" s="126">
        <v>116277</v>
      </c>
      <c r="BB8" s="126">
        <v>13314</v>
      </c>
      <c r="BC8" s="126">
        <v>58543</v>
      </c>
      <c r="BD8" s="127">
        <v>0</v>
      </c>
      <c r="BE8" s="126">
        <v>0</v>
      </c>
      <c r="BF8" s="126">
        <v>7886</v>
      </c>
      <c r="BG8" s="126">
        <f aca="true" t="shared" si="16" ref="BG8:BG54">+SUM(BF8,AN8,AF8)</f>
        <v>723950</v>
      </c>
      <c r="BH8" s="126">
        <f aca="true" t="shared" si="17" ref="BH8:BH24">SUM(D8,AF8)</f>
        <v>642766</v>
      </c>
      <c r="BI8" s="126">
        <f aca="true" t="shared" si="18" ref="BI8:BI23">SUM(E8,AG8)</f>
        <v>593710</v>
      </c>
      <c r="BJ8" s="126">
        <f aca="true" t="shared" si="19" ref="BJ8:BJ23">SUM(F8,AH8)</f>
        <v>0</v>
      </c>
      <c r="BK8" s="126">
        <f aca="true" t="shared" si="20" ref="BK8:BK23">SUM(G8,AI8)</f>
        <v>590811</v>
      </c>
      <c r="BL8" s="126">
        <f aca="true" t="shared" si="21" ref="BL8:BL23">SUM(H8,AJ8)</f>
        <v>1943</v>
      </c>
      <c r="BM8" s="126">
        <f aca="true" t="shared" si="22" ref="BM8:BM23">SUM(I8,AK8)</f>
        <v>956</v>
      </c>
      <c r="BN8" s="126">
        <f aca="true" t="shared" si="23" ref="BN8:BN23">SUM(J8,AL8)</f>
        <v>49056</v>
      </c>
      <c r="BO8" s="127">
        <f aca="true" t="shared" si="24" ref="BO8:BO23">SUM(K8,AM8)</f>
        <v>0</v>
      </c>
      <c r="BP8" s="126">
        <f aca="true" t="shared" si="25" ref="BP8:BP23">SUM(L8,AN8)</f>
        <v>3261575</v>
      </c>
      <c r="BQ8" s="126">
        <f aca="true" t="shared" si="26" ref="BQ8:BQ23">SUM(M8,AO8)</f>
        <v>1028645</v>
      </c>
      <c r="BR8" s="126">
        <f aca="true" t="shared" si="27" ref="BR8:BR23">SUM(N8,AP8)</f>
        <v>235508</v>
      </c>
      <c r="BS8" s="126">
        <f aca="true" t="shared" si="28" ref="BS8:BS23">SUM(O8,AQ8)</f>
        <v>377821</v>
      </c>
      <c r="BT8" s="126">
        <f aca="true" t="shared" si="29" ref="BT8:BT23">SUM(P8,AR8)</f>
        <v>393029</v>
      </c>
      <c r="BU8" s="126">
        <f aca="true" t="shared" si="30" ref="BU8:BU23">SUM(Q8,AS8)</f>
        <v>22287</v>
      </c>
      <c r="BV8" s="126">
        <f aca="true" t="shared" si="31" ref="BV8:BV23">SUM(R8,AT8)</f>
        <v>525034</v>
      </c>
      <c r="BW8" s="126">
        <f aca="true" t="shared" si="32" ref="BW8:CI23">SUM(S8,AU8)</f>
        <v>38401</v>
      </c>
      <c r="BX8" s="126">
        <f t="shared" si="32"/>
        <v>456277</v>
      </c>
      <c r="BY8" s="126">
        <f t="shared" si="32"/>
        <v>30356</v>
      </c>
      <c r="BZ8" s="126">
        <f t="shared" si="32"/>
        <v>6825</v>
      </c>
      <c r="CA8" s="126">
        <f t="shared" si="32"/>
        <v>1686016</v>
      </c>
      <c r="CB8" s="126">
        <f t="shared" si="32"/>
        <v>730713</v>
      </c>
      <c r="CC8" s="126">
        <f t="shared" si="32"/>
        <v>827368</v>
      </c>
      <c r="CD8" s="126">
        <f t="shared" si="32"/>
        <v>69392</v>
      </c>
      <c r="CE8" s="126">
        <f t="shared" si="32"/>
        <v>58543</v>
      </c>
      <c r="CF8" s="127">
        <f t="shared" si="32"/>
        <v>0</v>
      </c>
      <c r="CG8" s="126">
        <f t="shared" si="32"/>
        <v>15055</v>
      </c>
      <c r="CH8" s="126">
        <f t="shared" si="32"/>
        <v>173788</v>
      </c>
      <c r="CI8" s="126">
        <f t="shared" si="32"/>
        <v>4078129</v>
      </c>
    </row>
    <row r="9" spans="1:87" s="123" customFormat="1" ht="12" customHeight="1">
      <c r="A9" s="124" t="s">
        <v>212</v>
      </c>
      <c r="B9" s="125" t="s">
        <v>216</v>
      </c>
      <c r="C9" s="124" t="s">
        <v>217</v>
      </c>
      <c r="D9" s="126">
        <f t="shared" si="3"/>
        <v>91190</v>
      </c>
      <c r="E9" s="126">
        <f t="shared" si="4"/>
        <v>91190</v>
      </c>
      <c r="F9" s="126">
        <v>91190</v>
      </c>
      <c r="G9" s="126">
        <v>0</v>
      </c>
      <c r="H9" s="126">
        <v>0</v>
      </c>
      <c r="I9" s="126">
        <v>0</v>
      </c>
      <c r="J9" s="126">
        <v>0</v>
      </c>
      <c r="K9" s="127">
        <v>0</v>
      </c>
      <c r="L9" s="126">
        <f t="shared" si="5"/>
        <v>3067040</v>
      </c>
      <c r="M9" s="126">
        <f t="shared" si="6"/>
        <v>619271</v>
      </c>
      <c r="N9" s="126">
        <v>291421</v>
      </c>
      <c r="O9" s="126">
        <v>236780</v>
      </c>
      <c r="P9" s="126">
        <v>45535</v>
      </c>
      <c r="Q9" s="126">
        <v>45535</v>
      </c>
      <c r="R9" s="126">
        <f t="shared" si="7"/>
        <v>1016896</v>
      </c>
      <c r="S9" s="126">
        <v>16935</v>
      </c>
      <c r="T9" s="126">
        <v>894006</v>
      </c>
      <c r="U9" s="126">
        <v>105955</v>
      </c>
      <c r="V9" s="126">
        <v>0</v>
      </c>
      <c r="W9" s="126">
        <f t="shared" si="8"/>
        <v>1430873</v>
      </c>
      <c r="X9" s="126">
        <v>1017755</v>
      </c>
      <c r="Y9" s="126">
        <v>322733</v>
      </c>
      <c r="Z9" s="126">
        <v>26460</v>
      </c>
      <c r="AA9" s="126">
        <v>63925</v>
      </c>
      <c r="AB9" s="127">
        <v>17309</v>
      </c>
      <c r="AC9" s="126"/>
      <c r="AD9" s="126">
        <v>255620</v>
      </c>
      <c r="AE9" s="126">
        <f t="shared" si="9"/>
        <v>3413850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362293</v>
      </c>
      <c r="AO9" s="126">
        <f t="shared" si="13"/>
        <v>81963</v>
      </c>
      <c r="AP9" s="126">
        <v>54642</v>
      </c>
      <c r="AQ9" s="126">
        <v>0</v>
      </c>
      <c r="AR9" s="126">
        <v>27321</v>
      </c>
      <c r="AS9" s="126">
        <v>0</v>
      </c>
      <c r="AT9" s="126">
        <f t="shared" si="14"/>
        <v>192929</v>
      </c>
      <c r="AU9" s="126">
        <v>0</v>
      </c>
      <c r="AV9" s="126">
        <v>192929</v>
      </c>
      <c r="AW9" s="126">
        <v>0</v>
      </c>
      <c r="AX9" s="126">
        <v>0</v>
      </c>
      <c r="AY9" s="126">
        <f t="shared" si="15"/>
        <v>87401</v>
      </c>
      <c r="AZ9" s="126">
        <v>36785</v>
      </c>
      <c r="BA9" s="126">
        <v>42000</v>
      </c>
      <c r="BB9" s="126">
        <v>0</v>
      </c>
      <c r="BC9" s="126">
        <v>8616</v>
      </c>
      <c r="BD9" s="127">
        <v>45687</v>
      </c>
      <c r="BE9" s="126">
        <v>0</v>
      </c>
      <c r="BF9" s="126">
        <v>14955</v>
      </c>
      <c r="BG9" s="126">
        <f t="shared" si="16"/>
        <v>377248</v>
      </c>
      <c r="BH9" s="126">
        <f t="shared" si="17"/>
        <v>91190</v>
      </c>
      <c r="BI9" s="126">
        <f t="shared" si="18"/>
        <v>91190</v>
      </c>
      <c r="BJ9" s="126">
        <f t="shared" si="19"/>
        <v>91190</v>
      </c>
      <c r="BK9" s="126">
        <f t="shared" si="20"/>
        <v>0</v>
      </c>
      <c r="BL9" s="126">
        <f t="shared" si="21"/>
        <v>0</v>
      </c>
      <c r="BM9" s="126">
        <f t="shared" si="22"/>
        <v>0</v>
      </c>
      <c r="BN9" s="126">
        <f t="shared" si="23"/>
        <v>0</v>
      </c>
      <c r="BO9" s="127">
        <f t="shared" si="24"/>
        <v>0</v>
      </c>
      <c r="BP9" s="126">
        <f t="shared" si="25"/>
        <v>3429333</v>
      </c>
      <c r="BQ9" s="126">
        <f t="shared" si="26"/>
        <v>701234</v>
      </c>
      <c r="BR9" s="126">
        <f t="shared" si="27"/>
        <v>346063</v>
      </c>
      <c r="BS9" s="126">
        <f t="shared" si="28"/>
        <v>236780</v>
      </c>
      <c r="BT9" s="126">
        <f t="shared" si="29"/>
        <v>72856</v>
      </c>
      <c r="BU9" s="126">
        <f t="shared" si="30"/>
        <v>45535</v>
      </c>
      <c r="BV9" s="126">
        <f t="shared" si="31"/>
        <v>1209825</v>
      </c>
      <c r="BW9" s="126">
        <f t="shared" si="32"/>
        <v>16935</v>
      </c>
      <c r="BX9" s="126">
        <f t="shared" si="32"/>
        <v>1086935</v>
      </c>
      <c r="BY9" s="126">
        <f t="shared" si="32"/>
        <v>105955</v>
      </c>
      <c r="BZ9" s="126">
        <f t="shared" si="32"/>
        <v>0</v>
      </c>
      <c r="CA9" s="126">
        <f t="shared" si="32"/>
        <v>1518274</v>
      </c>
      <c r="CB9" s="126">
        <f t="shared" si="32"/>
        <v>1054540</v>
      </c>
      <c r="CC9" s="126">
        <f t="shared" si="32"/>
        <v>364733</v>
      </c>
      <c r="CD9" s="126">
        <f t="shared" si="32"/>
        <v>26460</v>
      </c>
      <c r="CE9" s="126">
        <f t="shared" si="32"/>
        <v>72541</v>
      </c>
      <c r="CF9" s="127">
        <f t="shared" si="32"/>
        <v>62996</v>
      </c>
      <c r="CG9" s="126">
        <f t="shared" si="32"/>
        <v>0</v>
      </c>
      <c r="CH9" s="126">
        <f t="shared" si="32"/>
        <v>270575</v>
      </c>
      <c r="CI9" s="126">
        <f t="shared" si="32"/>
        <v>3791098</v>
      </c>
    </row>
    <row r="10" spans="1:87" s="123" customFormat="1" ht="12" customHeight="1">
      <c r="A10" s="124" t="s">
        <v>212</v>
      </c>
      <c r="B10" s="125" t="s">
        <v>218</v>
      </c>
      <c r="C10" s="124" t="s">
        <v>219</v>
      </c>
      <c r="D10" s="126">
        <f t="shared" si="3"/>
        <v>59408</v>
      </c>
      <c r="E10" s="126">
        <f t="shared" si="4"/>
        <v>59408</v>
      </c>
      <c r="F10" s="126">
        <v>0</v>
      </c>
      <c r="G10" s="126">
        <v>57665</v>
      </c>
      <c r="H10" s="126">
        <v>1743</v>
      </c>
      <c r="I10" s="126">
        <v>0</v>
      </c>
      <c r="J10" s="126">
        <v>0</v>
      </c>
      <c r="K10" s="127">
        <v>0</v>
      </c>
      <c r="L10" s="126">
        <f t="shared" si="5"/>
        <v>1367774</v>
      </c>
      <c r="M10" s="126">
        <f t="shared" si="6"/>
        <v>210514</v>
      </c>
      <c r="N10" s="126">
        <v>210514</v>
      </c>
      <c r="O10" s="126">
        <v>0</v>
      </c>
      <c r="P10" s="126">
        <v>0</v>
      </c>
      <c r="Q10" s="126">
        <v>0</v>
      </c>
      <c r="R10" s="126">
        <f t="shared" si="7"/>
        <v>175348</v>
      </c>
      <c r="S10" s="126">
        <v>5779</v>
      </c>
      <c r="T10" s="126">
        <v>168348</v>
      </c>
      <c r="U10" s="126">
        <v>1221</v>
      </c>
      <c r="V10" s="126">
        <v>0</v>
      </c>
      <c r="W10" s="126">
        <f t="shared" si="8"/>
        <v>981912</v>
      </c>
      <c r="X10" s="126">
        <v>400733</v>
      </c>
      <c r="Y10" s="126">
        <v>572632</v>
      </c>
      <c r="Z10" s="126">
        <v>8547</v>
      </c>
      <c r="AA10" s="126">
        <v>0</v>
      </c>
      <c r="AB10" s="127">
        <v>0</v>
      </c>
      <c r="AC10" s="126">
        <v>0</v>
      </c>
      <c r="AD10" s="126">
        <v>275085</v>
      </c>
      <c r="AE10" s="126">
        <f t="shared" si="9"/>
        <v>1702267</v>
      </c>
      <c r="AF10" s="126">
        <f t="shared" si="10"/>
        <v>106020</v>
      </c>
      <c r="AG10" s="126">
        <f t="shared" si="11"/>
        <v>106020</v>
      </c>
      <c r="AH10" s="126">
        <v>0</v>
      </c>
      <c r="AI10" s="126">
        <v>106020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251663</v>
      </c>
      <c r="AO10" s="126">
        <f t="shared" si="13"/>
        <v>46568</v>
      </c>
      <c r="AP10" s="126">
        <v>46568</v>
      </c>
      <c r="AQ10" s="126">
        <v>0</v>
      </c>
      <c r="AR10" s="126">
        <v>0</v>
      </c>
      <c r="AS10" s="126">
        <v>0</v>
      </c>
      <c r="AT10" s="126">
        <f t="shared" si="14"/>
        <v>129635</v>
      </c>
      <c r="AU10" s="126">
        <v>1644</v>
      </c>
      <c r="AV10" s="126">
        <v>127991</v>
      </c>
      <c r="AW10" s="126">
        <v>0</v>
      </c>
      <c r="AX10" s="126">
        <v>0</v>
      </c>
      <c r="AY10" s="126">
        <f t="shared" si="15"/>
        <v>75460</v>
      </c>
      <c r="AZ10" s="126">
        <v>19505</v>
      </c>
      <c r="BA10" s="126">
        <v>55955</v>
      </c>
      <c r="BB10" s="126">
        <v>0</v>
      </c>
      <c r="BC10" s="126">
        <v>0</v>
      </c>
      <c r="BD10" s="127">
        <v>0</v>
      </c>
      <c r="BE10" s="126">
        <v>0</v>
      </c>
      <c r="BF10" s="126">
        <v>22210</v>
      </c>
      <c r="BG10" s="126">
        <f t="shared" si="16"/>
        <v>379893</v>
      </c>
      <c r="BH10" s="126">
        <f t="shared" si="17"/>
        <v>165428</v>
      </c>
      <c r="BI10" s="126">
        <f t="shared" si="18"/>
        <v>165428</v>
      </c>
      <c r="BJ10" s="126">
        <f t="shared" si="19"/>
        <v>0</v>
      </c>
      <c r="BK10" s="126">
        <f t="shared" si="20"/>
        <v>163685</v>
      </c>
      <c r="BL10" s="126">
        <f t="shared" si="21"/>
        <v>1743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1619437</v>
      </c>
      <c r="BQ10" s="126">
        <f t="shared" si="26"/>
        <v>257082</v>
      </c>
      <c r="BR10" s="126">
        <f t="shared" si="27"/>
        <v>257082</v>
      </c>
      <c r="BS10" s="126">
        <f t="shared" si="28"/>
        <v>0</v>
      </c>
      <c r="BT10" s="126">
        <f t="shared" si="29"/>
        <v>0</v>
      </c>
      <c r="BU10" s="126">
        <f t="shared" si="30"/>
        <v>0</v>
      </c>
      <c r="BV10" s="126">
        <f t="shared" si="31"/>
        <v>304983</v>
      </c>
      <c r="BW10" s="126">
        <f t="shared" si="32"/>
        <v>7423</v>
      </c>
      <c r="BX10" s="126">
        <f t="shared" si="32"/>
        <v>296339</v>
      </c>
      <c r="BY10" s="126">
        <f t="shared" si="32"/>
        <v>1221</v>
      </c>
      <c r="BZ10" s="126">
        <f t="shared" si="32"/>
        <v>0</v>
      </c>
      <c r="CA10" s="126">
        <f t="shared" si="32"/>
        <v>1057372</v>
      </c>
      <c r="CB10" s="126">
        <f t="shared" si="32"/>
        <v>420238</v>
      </c>
      <c r="CC10" s="126">
        <f t="shared" si="32"/>
        <v>628587</v>
      </c>
      <c r="CD10" s="126">
        <f t="shared" si="32"/>
        <v>8547</v>
      </c>
      <c r="CE10" s="126">
        <f t="shared" si="32"/>
        <v>0</v>
      </c>
      <c r="CF10" s="127">
        <f t="shared" si="32"/>
        <v>0</v>
      </c>
      <c r="CG10" s="126">
        <f t="shared" si="32"/>
        <v>0</v>
      </c>
      <c r="CH10" s="126">
        <f t="shared" si="32"/>
        <v>297295</v>
      </c>
      <c r="CI10" s="126">
        <f t="shared" si="32"/>
        <v>2082160</v>
      </c>
    </row>
    <row r="11" spans="1:87" s="123" customFormat="1" ht="12" customHeight="1">
      <c r="A11" s="124" t="s">
        <v>212</v>
      </c>
      <c r="B11" s="125" t="s">
        <v>220</v>
      </c>
      <c r="C11" s="124" t="s">
        <v>221</v>
      </c>
      <c r="D11" s="126">
        <f t="shared" si="3"/>
        <v>208321</v>
      </c>
      <c r="E11" s="126">
        <f t="shared" si="4"/>
        <v>198052</v>
      </c>
      <c r="F11" s="126">
        <v>0</v>
      </c>
      <c r="G11" s="126">
        <v>176243</v>
      </c>
      <c r="H11" s="126">
        <v>21809</v>
      </c>
      <c r="I11" s="126">
        <v>0</v>
      </c>
      <c r="J11" s="126">
        <v>10269</v>
      </c>
      <c r="K11" s="127">
        <v>0</v>
      </c>
      <c r="L11" s="126">
        <f t="shared" si="5"/>
        <v>1572135</v>
      </c>
      <c r="M11" s="126">
        <f t="shared" si="6"/>
        <v>171476</v>
      </c>
      <c r="N11" s="126">
        <v>113781</v>
      </c>
      <c r="O11" s="126">
        <v>57695</v>
      </c>
      <c r="P11" s="126">
        <v>0</v>
      </c>
      <c r="Q11" s="126">
        <v>0</v>
      </c>
      <c r="R11" s="126">
        <f t="shared" si="7"/>
        <v>394832</v>
      </c>
      <c r="S11" s="126">
        <v>16242</v>
      </c>
      <c r="T11" s="126">
        <v>343829</v>
      </c>
      <c r="U11" s="126">
        <v>34761</v>
      </c>
      <c r="V11" s="126">
        <v>0</v>
      </c>
      <c r="W11" s="126">
        <f t="shared" si="8"/>
        <v>1005827</v>
      </c>
      <c r="X11" s="126">
        <v>400446</v>
      </c>
      <c r="Y11" s="126">
        <v>508368</v>
      </c>
      <c r="Z11" s="126">
        <v>20527</v>
      </c>
      <c r="AA11" s="126">
        <v>76486</v>
      </c>
      <c r="AB11" s="127">
        <v>0</v>
      </c>
      <c r="AC11" s="126">
        <v>0</v>
      </c>
      <c r="AD11" s="126">
        <v>0</v>
      </c>
      <c r="AE11" s="126">
        <f t="shared" si="9"/>
        <v>1780456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360791</v>
      </c>
      <c r="AO11" s="126">
        <f t="shared" si="13"/>
        <v>31964</v>
      </c>
      <c r="AP11" s="126">
        <v>31964</v>
      </c>
      <c r="AQ11" s="126">
        <v>0</v>
      </c>
      <c r="AR11" s="126">
        <v>0</v>
      </c>
      <c r="AS11" s="126">
        <v>0</v>
      </c>
      <c r="AT11" s="126">
        <f t="shared" si="14"/>
        <v>235123</v>
      </c>
      <c r="AU11" s="126">
        <v>0</v>
      </c>
      <c r="AV11" s="126">
        <v>235123</v>
      </c>
      <c r="AW11" s="126">
        <v>0</v>
      </c>
      <c r="AX11" s="126">
        <v>0</v>
      </c>
      <c r="AY11" s="126">
        <f t="shared" si="15"/>
        <v>93704</v>
      </c>
      <c r="AZ11" s="126">
        <v>0</v>
      </c>
      <c r="BA11" s="126">
        <v>88305</v>
      </c>
      <c r="BB11" s="126">
        <v>0</v>
      </c>
      <c r="BC11" s="126">
        <v>5399</v>
      </c>
      <c r="BD11" s="127">
        <v>0</v>
      </c>
      <c r="BE11" s="126">
        <v>0</v>
      </c>
      <c r="BF11" s="126">
        <v>0</v>
      </c>
      <c r="BG11" s="126">
        <f t="shared" si="16"/>
        <v>360791</v>
      </c>
      <c r="BH11" s="126">
        <f t="shared" si="17"/>
        <v>208321</v>
      </c>
      <c r="BI11" s="126">
        <f t="shared" si="18"/>
        <v>198052</v>
      </c>
      <c r="BJ11" s="126">
        <f t="shared" si="19"/>
        <v>0</v>
      </c>
      <c r="BK11" s="126">
        <f t="shared" si="20"/>
        <v>176243</v>
      </c>
      <c r="BL11" s="126">
        <f t="shared" si="21"/>
        <v>21809</v>
      </c>
      <c r="BM11" s="126">
        <f t="shared" si="22"/>
        <v>0</v>
      </c>
      <c r="BN11" s="126">
        <f t="shared" si="23"/>
        <v>10269</v>
      </c>
      <c r="BO11" s="127">
        <f t="shared" si="24"/>
        <v>0</v>
      </c>
      <c r="BP11" s="126">
        <f t="shared" si="25"/>
        <v>1932926</v>
      </c>
      <c r="BQ11" s="126">
        <f t="shared" si="26"/>
        <v>203440</v>
      </c>
      <c r="BR11" s="126">
        <f t="shared" si="27"/>
        <v>145745</v>
      </c>
      <c r="BS11" s="126">
        <f t="shared" si="28"/>
        <v>57695</v>
      </c>
      <c r="BT11" s="126">
        <f t="shared" si="29"/>
        <v>0</v>
      </c>
      <c r="BU11" s="126">
        <f t="shared" si="30"/>
        <v>0</v>
      </c>
      <c r="BV11" s="126">
        <f t="shared" si="31"/>
        <v>629955</v>
      </c>
      <c r="BW11" s="126">
        <f t="shared" si="32"/>
        <v>16242</v>
      </c>
      <c r="BX11" s="126">
        <f t="shared" si="32"/>
        <v>578952</v>
      </c>
      <c r="BY11" s="126">
        <f t="shared" si="32"/>
        <v>34761</v>
      </c>
      <c r="BZ11" s="126">
        <f t="shared" si="32"/>
        <v>0</v>
      </c>
      <c r="CA11" s="126">
        <f t="shared" si="32"/>
        <v>1099531</v>
      </c>
      <c r="CB11" s="126">
        <f t="shared" si="32"/>
        <v>400446</v>
      </c>
      <c r="CC11" s="126">
        <f t="shared" si="32"/>
        <v>596673</v>
      </c>
      <c r="CD11" s="126">
        <f t="shared" si="32"/>
        <v>20527</v>
      </c>
      <c r="CE11" s="126">
        <f t="shared" si="32"/>
        <v>81885</v>
      </c>
      <c r="CF11" s="127">
        <f t="shared" si="32"/>
        <v>0</v>
      </c>
      <c r="CG11" s="126">
        <f t="shared" si="32"/>
        <v>0</v>
      </c>
      <c r="CH11" s="126">
        <f t="shared" si="32"/>
        <v>0</v>
      </c>
      <c r="CI11" s="126">
        <f t="shared" si="32"/>
        <v>2141247</v>
      </c>
    </row>
    <row r="12" spans="1:87" s="123" customFormat="1" ht="12" customHeight="1">
      <c r="A12" s="124" t="s">
        <v>212</v>
      </c>
      <c r="B12" s="125" t="s">
        <v>222</v>
      </c>
      <c r="C12" s="124" t="s">
        <v>223</v>
      </c>
      <c r="D12" s="139">
        <f t="shared" si="3"/>
        <v>0</v>
      </c>
      <c r="E12" s="139">
        <f t="shared" si="4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40">
        <v>0</v>
      </c>
      <c r="L12" s="139">
        <f t="shared" si="5"/>
        <v>1773981</v>
      </c>
      <c r="M12" s="139">
        <f t="shared" si="6"/>
        <v>245394</v>
      </c>
      <c r="N12" s="139">
        <v>173279</v>
      </c>
      <c r="O12" s="139">
        <v>27098</v>
      </c>
      <c r="P12" s="139">
        <v>45017</v>
      </c>
      <c r="Q12" s="139">
        <v>0</v>
      </c>
      <c r="R12" s="139">
        <f t="shared" si="7"/>
        <v>392961</v>
      </c>
      <c r="S12" s="139">
        <v>12037</v>
      </c>
      <c r="T12" s="139">
        <v>377009</v>
      </c>
      <c r="U12" s="139">
        <v>3915</v>
      </c>
      <c r="V12" s="139">
        <v>0</v>
      </c>
      <c r="W12" s="139">
        <f t="shared" si="8"/>
        <v>1135626</v>
      </c>
      <c r="X12" s="139">
        <v>582793</v>
      </c>
      <c r="Y12" s="139">
        <v>393911</v>
      </c>
      <c r="Z12" s="139">
        <v>158922</v>
      </c>
      <c r="AA12" s="139">
        <v>0</v>
      </c>
      <c r="AB12" s="140">
        <v>249283</v>
      </c>
      <c r="AC12" s="139">
        <v>0</v>
      </c>
      <c r="AD12" s="139">
        <v>0</v>
      </c>
      <c r="AE12" s="139">
        <f t="shared" si="9"/>
        <v>1773981</v>
      </c>
      <c r="AF12" s="139">
        <f t="shared" si="10"/>
        <v>4410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4410</v>
      </c>
      <c r="AM12" s="140">
        <v>0</v>
      </c>
      <c r="AN12" s="139">
        <f t="shared" si="12"/>
        <v>325840</v>
      </c>
      <c r="AO12" s="139">
        <f t="shared" si="13"/>
        <v>30166</v>
      </c>
      <c r="AP12" s="139">
        <v>30166</v>
      </c>
      <c r="AQ12" s="139">
        <v>0</v>
      </c>
      <c r="AR12" s="139">
        <v>0</v>
      </c>
      <c r="AS12" s="139">
        <v>0</v>
      </c>
      <c r="AT12" s="139">
        <f t="shared" si="14"/>
        <v>33189</v>
      </c>
      <c r="AU12" s="139">
        <v>0</v>
      </c>
      <c r="AV12" s="139">
        <v>33189</v>
      </c>
      <c r="AW12" s="139">
        <v>0</v>
      </c>
      <c r="AX12" s="139">
        <v>0</v>
      </c>
      <c r="AY12" s="139">
        <f t="shared" si="15"/>
        <v>261918</v>
      </c>
      <c r="AZ12" s="139">
        <v>25320</v>
      </c>
      <c r="BA12" s="139">
        <v>229950</v>
      </c>
      <c r="BB12" s="139">
        <v>6648</v>
      </c>
      <c r="BC12" s="139">
        <v>0</v>
      </c>
      <c r="BD12" s="140">
        <v>0</v>
      </c>
      <c r="BE12" s="139">
        <v>567</v>
      </c>
      <c r="BF12" s="139">
        <v>0</v>
      </c>
      <c r="BG12" s="139">
        <f t="shared" si="16"/>
        <v>330250</v>
      </c>
      <c r="BH12" s="139">
        <f t="shared" si="17"/>
        <v>4410</v>
      </c>
      <c r="BI12" s="139">
        <f t="shared" si="18"/>
        <v>0</v>
      </c>
      <c r="BJ12" s="139">
        <f t="shared" si="19"/>
        <v>0</v>
      </c>
      <c r="BK12" s="139">
        <f t="shared" si="20"/>
        <v>0</v>
      </c>
      <c r="BL12" s="139">
        <f t="shared" si="21"/>
        <v>0</v>
      </c>
      <c r="BM12" s="139">
        <f t="shared" si="22"/>
        <v>0</v>
      </c>
      <c r="BN12" s="139">
        <f t="shared" si="23"/>
        <v>4410</v>
      </c>
      <c r="BO12" s="140">
        <f t="shared" si="24"/>
        <v>0</v>
      </c>
      <c r="BP12" s="139">
        <f t="shared" si="25"/>
        <v>2099821</v>
      </c>
      <c r="BQ12" s="139">
        <f t="shared" si="26"/>
        <v>275560</v>
      </c>
      <c r="BR12" s="139">
        <f t="shared" si="27"/>
        <v>203445</v>
      </c>
      <c r="BS12" s="139">
        <f t="shared" si="28"/>
        <v>27098</v>
      </c>
      <c r="BT12" s="139">
        <f t="shared" si="29"/>
        <v>45017</v>
      </c>
      <c r="BU12" s="139">
        <f t="shared" si="30"/>
        <v>0</v>
      </c>
      <c r="BV12" s="139">
        <f t="shared" si="31"/>
        <v>426150</v>
      </c>
      <c r="BW12" s="139">
        <f t="shared" si="32"/>
        <v>12037</v>
      </c>
      <c r="BX12" s="139">
        <f t="shared" si="32"/>
        <v>410198</v>
      </c>
      <c r="BY12" s="139">
        <f t="shared" si="32"/>
        <v>3915</v>
      </c>
      <c r="BZ12" s="139">
        <f t="shared" si="32"/>
        <v>0</v>
      </c>
      <c r="CA12" s="139">
        <f t="shared" si="32"/>
        <v>1397544</v>
      </c>
      <c r="CB12" s="139">
        <f t="shared" si="32"/>
        <v>608113</v>
      </c>
      <c r="CC12" s="139">
        <f t="shared" si="32"/>
        <v>623861</v>
      </c>
      <c r="CD12" s="139">
        <f t="shared" si="32"/>
        <v>165570</v>
      </c>
      <c r="CE12" s="139">
        <f t="shared" si="32"/>
        <v>0</v>
      </c>
      <c r="CF12" s="140">
        <f t="shared" si="32"/>
        <v>249283</v>
      </c>
      <c r="CG12" s="139">
        <f t="shared" si="32"/>
        <v>567</v>
      </c>
      <c r="CH12" s="139">
        <f t="shared" si="32"/>
        <v>0</v>
      </c>
      <c r="CI12" s="139">
        <f t="shared" si="32"/>
        <v>2104231</v>
      </c>
    </row>
    <row r="13" spans="1:87" s="123" customFormat="1" ht="12" customHeight="1">
      <c r="A13" s="124" t="s">
        <v>212</v>
      </c>
      <c r="B13" s="125" t="s">
        <v>224</v>
      </c>
      <c r="C13" s="124" t="s">
        <v>225</v>
      </c>
      <c r="D13" s="139">
        <f t="shared" si="3"/>
        <v>20666</v>
      </c>
      <c r="E13" s="139">
        <f t="shared" si="4"/>
        <v>20666</v>
      </c>
      <c r="F13" s="139">
        <v>0</v>
      </c>
      <c r="G13" s="139">
        <v>0</v>
      </c>
      <c r="H13" s="139">
        <v>20666</v>
      </c>
      <c r="I13" s="139">
        <v>0</v>
      </c>
      <c r="J13" s="139">
        <v>0</v>
      </c>
      <c r="K13" s="140">
        <v>0</v>
      </c>
      <c r="L13" s="139">
        <f t="shared" si="5"/>
        <v>244125</v>
      </c>
      <c r="M13" s="139">
        <f t="shared" si="6"/>
        <v>57965</v>
      </c>
      <c r="N13" s="139">
        <v>32142</v>
      </c>
      <c r="O13" s="139">
        <v>0</v>
      </c>
      <c r="P13" s="139">
        <v>0</v>
      </c>
      <c r="Q13" s="139">
        <v>25823</v>
      </c>
      <c r="R13" s="139">
        <f t="shared" si="7"/>
        <v>28796</v>
      </c>
      <c r="S13" s="139">
        <v>10910</v>
      </c>
      <c r="T13" s="139">
        <v>495</v>
      </c>
      <c r="U13" s="139">
        <v>17391</v>
      </c>
      <c r="V13" s="139">
        <v>0</v>
      </c>
      <c r="W13" s="139">
        <f t="shared" si="8"/>
        <v>156512</v>
      </c>
      <c r="X13" s="139">
        <v>119209</v>
      </c>
      <c r="Y13" s="139">
        <v>17769</v>
      </c>
      <c r="Z13" s="139">
        <v>19534</v>
      </c>
      <c r="AA13" s="139">
        <v>0</v>
      </c>
      <c r="AB13" s="140">
        <v>316059</v>
      </c>
      <c r="AC13" s="139">
        <v>852</v>
      </c>
      <c r="AD13" s="139">
        <v>0</v>
      </c>
      <c r="AE13" s="139">
        <f t="shared" si="9"/>
        <v>264791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0</v>
      </c>
      <c r="AN13" s="139">
        <f t="shared" si="12"/>
        <v>1041</v>
      </c>
      <c r="AO13" s="139">
        <f t="shared" si="13"/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f t="shared" si="14"/>
        <v>1041</v>
      </c>
      <c r="AU13" s="139">
        <v>1041</v>
      </c>
      <c r="AV13" s="139">
        <v>0</v>
      </c>
      <c r="AW13" s="139">
        <v>0</v>
      </c>
      <c r="AX13" s="139">
        <v>0</v>
      </c>
      <c r="AY13" s="139">
        <f t="shared" si="15"/>
        <v>0</v>
      </c>
      <c r="AZ13" s="139">
        <v>0</v>
      </c>
      <c r="BA13" s="139">
        <v>0</v>
      </c>
      <c r="BB13" s="139">
        <v>0</v>
      </c>
      <c r="BC13" s="139">
        <v>0</v>
      </c>
      <c r="BD13" s="140">
        <v>112147</v>
      </c>
      <c r="BE13" s="139">
        <v>0</v>
      </c>
      <c r="BF13" s="139">
        <v>0</v>
      </c>
      <c r="BG13" s="139">
        <f t="shared" si="16"/>
        <v>1041</v>
      </c>
      <c r="BH13" s="139">
        <f t="shared" si="17"/>
        <v>20666</v>
      </c>
      <c r="BI13" s="139">
        <f t="shared" si="18"/>
        <v>20666</v>
      </c>
      <c r="BJ13" s="139">
        <f t="shared" si="19"/>
        <v>0</v>
      </c>
      <c r="BK13" s="139">
        <f t="shared" si="20"/>
        <v>0</v>
      </c>
      <c r="BL13" s="139">
        <f t="shared" si="21"/>
        <v>20666</v>
      </c>
      <c r="BM13" s="139">
        <f t="shared" si="22"/>
        <v>0</v>
      </c>
      <c r="BN13" s="139">
        <f t="shared" si="23"/>
        <v>0</v>
      </c>
      <c r="BO13" s="140">
        <f t="shared" si="24"/>
        <v>0</v>
      </c>
      <c r="BP13" s="139">
        <f t="shared" si="25"/>
        <v>245166</v>
      </c>
      <c r="BQ13" s="139">
        <f t="shared" si="26"/>
        <v>57965</v>
      </c>
      <c r="BR13" s="139">
        <f t="shared" si="27"/>
        <v>32142</v>
      </c>
      <c r="BS13" s="139">
        <f t="shared" si="28"/>
        <v>0</v>
      </c>
      <c r="BT13" s="139">
        <f t="shared" si="29"/>
        <v>0</v>
      </c>
      <c r="BU13" s="139">
        <f t="shared" si="30"/>
        <v>25823</v>
      </c>
      <c r="BV13" s="139">
        <f t="shared" si="31"/>
        <v>29837</v>
      </c>
      <c r="BW13" s="139">
        <f t="shared" si="32"/>
        <v>11951</v>
      </c>
      <c r="BX13" s="139">
        <f t="shared" si="32"/>
        <v>495</v>
      </c>
      <c r="BY13" s="139">
        <f t="shared" si="32"/>
        <v>17391</v>
      </c>
      <c r="BZ13" s="139">
        <f t="shared" si="32"/>
        <v>0</v>
      </c>
      <c r="CA13" s="139">
        <f t="shared" si="32"/>
        <v>156512</v>
      </c>
      <c r="CB13" s="139">
        <f t="shared" si="32"/>
        <v>119209</v>
      </c>
      <c r="CC13" s="139">
        <f t="shared" si="32"/>
        <v>17769</v>
      </c>
      <c r="CD13" s="139">
        <f t="shared" si="32"/>
        <v>19534</v>
      </c>
      <c r="CE13" s="139">
        <f t="shared" si="32"/>
        <v>0</v>
      </c>
      <c r="CF13" s="140">
        <f t="shared" si="32"/>
        <v>428206</v>
      </c>
      <c r="CG13" s="139">
        <f t="shared" si="32"/>
        <v>852</v>
      </c>
      <c r="CH13" s="139">
        <f t="shared" si="32"/>
        <v>0</v>
      </c>
      <c r="CI13" s="139">
        <f t="shared" si="32"/>
        <v>265832</v>
      </c>
    </row>
    <row r="14" spans="1:87" s="123" customFormat="1" ht="12" customHeight="1">
      <c r="A14" s="124" t="s">
        <v>212</v>
      </c>
      <c r="B14" s="125" t="s">
        <v>226</v>
      </c>
      <c r="C14" s="124" t="s">
        <v>227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31326</v>
      </c>
      <c r="L14" s="139">
        <f t="shared" si="5"/>
        <v>893484</v>
      </c>
      <c r="M14" s="139">
        <f t="shared" si="6"/>
        <v>64978</v>
      </c>
      <c r="N14" s="139">
        <v>58481</v>
      </c>
      <c r="O14" s="139">
        <v>0</v>
      </c>
      <c r="P14" s="139">
        <v>0</v>
      </c>
      <c r="Q14" s="139">
        <v>6497</v>
      </c>
      <c r="R14" s="139">
        <f t="shared" si="7"/>
        <v>112037</v>
      </c>
      <c r="S14" s="139">
        <v>0</v>
      </c>
      <c r="T14" s="139">
        <v>104195</v>
      </c>
      <c r="U14" s="139">
        <v>7842</v>
      </c>
      <c r="V14" s="139">
        <v>0</v>
      </c>
      <c r="W14" s="139">
        <f t="shared" si="8"/>
        <v>716469</v>
      </c>
      <c r="X14" s="139">
        <v>243133</v>
      </c>
      <c r="Y14" s="139">
        <v>391465</v>
      </c>
      <c r="Z14" s="139">
        <v>81871</v>
      </c>
      <c r="AA14" s="139">
        <v>0</v>
      </c>
      <c r="AB14" s="140">
        <v>0</v>
      </c>
      <c r="AC14" s="139">
        <v>0</v>
      </c>
      <c r="AD14" s="139">
        <v>0</v>
      </c>
      <c r="AE14" s="139">
        <f t="shared" si="9"/>
        <v>893484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0</v>
      </c>
      <c r="AO14" s="139">
        <f t="shared" si="13"/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0</v>
      </c>
      <c r="AZ14" s="139">
        <v>0</v>
      </c>
      <c r="BA14" s="139">
        <v>0</v>
      </c>
      <c r="BB14" s="139">
        <v>0</v>
      </c>
      <c r="BC14" s="139">
        <v>0</v>
      </c>
      <c r="BD14" s="140">
        <v>147008</v>
      </c>
      <c r="BE14" s="139">
        <v>0</v>
      </c>
      <c r="BF14" s="139">
        <v>0</v>
      </c>
      <c r="BG14" s="139">
        <f t="shared" si="16"/>
        <v>0</v>
      </c>
      <c r="BH14" s="139">
        <f t="shared" si="17"/>
        <v>0</v>
      </c>
      <c r="BI14" s="139">
        <f t="shared" si="18"/>
        <v>0</v>
      </c>
      <c r="BJ14" s="139">
        <f t="shared" si="19"/>
        <v>0</v>
      </c>
      <c r="BK14" s="139">
        <f t="shared" si="20"/>
        <v>0</v>
      </c>
      <c r="BL14" s="139">
        <f t="shared" si="21"/>
        <v>0</v>
      </c>
      <c r="BM14" s="139">
        <f t="shared" si="22"/>
        <v>0</v>
      </c>
      <c r="BN14" s="139">
        <f t="shared" si="23"/>
        <v>0</v>
      </c>
      <c r="BO14" s="140">
        <f t="shared" si="24"/>
        <v>31326</v>
      </c>
      <c r="BP14" s="139">
        <f t="shared" si="25"/>
        <v>893484</v>
      </c>
      <c r="BQ14" s="139">
        <f t="shared" si="26"/>
        <v>64978</v>
      </c>
      <c r="BR14" s="139">
        <f t="shared" si="27"/>
        <v>58481</v>
      </c>
      <c r="BS14" s="139">
        <f t="shared" si="28"/>
        <v>0</v>
      </c>
      <c r="BT14" s="139">
        <f t="shared" si="29"/>
        <v>0</v>
      </c>
      <c r="BU14" s="139">
        <f t="shared" si="30"/>
        <v>6497</v>
      </c>
      <c r="BV14" s="139">
        <f t="shared" si="31"/>
        <v>112037</v>
      </c>
      <c r="BW14" s="139">
        <f t="shared" si="32"/>
        <v>0</v>
      </c>
      <c r="BX14" s="139">
        <f t="shared" si="32"/>
        <v>104195</v>
      </c>
      <c r="BY14" s="139">
        <f t="shared" si="32"/>
        <v>7842</v>
      </c>
      <c r="BZ14" s="139">
        <f t="shared" si="32"/>
        <v>0</v>
      </c>
      <c r="CA14" s="139">
        <f t="shared" si="32"/>
        <v>716469</v>
      </c>
      <c r="CB14" s="139">
        <f t="shared" si="32"/>
        <v>243133</v>
      </c>
      <c r="CC14" s="139">
        <f t="shared" si="32"/>
        <v>391465</v>
      </c>
      <c r="CD14" s="139">
        <f t="shared" si="32"/>
        <v>81871</v>
      </c>
      <c r="CE14" s="139">
        <f t="shared" si="32"/>
        <v>0</v>
      </c>
      <c r="CF14" s="140">
        <f t="shared" si="32"/>
        <v>147008</v>
      </c>
      <c r="CG14" s="139">
        <f t="shared" si="32"/>
        <v>0</v>
      </c>
      <c r="CH14" s="139">
        <f t="shared" si="32"/>
        <v>0</v>
      </c>
      <c r="CI14" s="139">
        <f t="shared" si="32"/>
        <v>893484</v>
      </c>
    </row>
    <row r="15" spans="1:87" s="123" customFormat="1" ht="12" customHeight="1">
      <c r="A15" s="124" t="s">
        <v>212</v>
      </c>
      <c r="B15" s="125" t="s">
        <v>228</v>
      </c>
      <c r="C15" s="124" t="s">
        <v>229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0</v>
      </c>
      <c r="L15" s="139">
        <f t="shared" si="5"/>
        <v>297816</v>
      </c>
      <c r="M15" s="139">
        <f t="shared" si="6"/>
        <v>54767</v>
      </c>
      <c r="N15" s="139">
        <v>25705</v>
      </c>
      <c r="O15" s="139">
        <v>29062</v>
      </c>
      <c r="P15" s="139">
        <v>0</v>
      </c>
      <c r="Q15" s="139">
        <v>0</v>
      </c>
      <c r="R15" s="139">
        <f t="shared" si="7"/>
        <v>33737</v>
      </c>
      <c r="S15" s="139">
        <v>33737</v>
      </c>
      <c r="T15" s="139">
        <v>0</v>
      </c>
      <c r="U15" s="139">
        <v>0</v>
      </c>
      <c r="V15" s="139">
        <v>1036</v>
      </c>
      <c r="W15" s="139">
        <f t="shared" si="8"/>
        <v>208276</v>
      </c>
      <c r="X15" s="139">
        <v>208276</v>
      </c>
      <c r="Y15" s="139">
        <v>0</v>
      </c>
      <c r="Z15" s="139">
        <v>0</v>
      </c>
      <c r="AA15" s="139">
        <v>0</v>
      </c>
      <c r="AB15" s="140">
        <v>392005</v>
      </c>
      <c r="AC15" s="139">
        <v>0</v>
      </c>
      <c r="AD15" s="139">
        <v>42015</v>
      </c>
      <c r="AE15" s="139">
        <f t="shared" si="9"/>
        <v>339831</v>
      </c>
      <c r="AF15" s="139">
        <f t="shared" si="10"/>
        <v>8642</v>
      </c>
      <c r="AG15" s="139">
        <f t="shared" si="11"/>
        <v>8642</v>
      </c>
      <c r="AH15" s="139">
        <v>0</v>
      </c>
      <c r="AI15" s="139">
        <v>8642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34902</v>
      </c>
      <c r="AO15" s="139">
        <f t="shared" si="13"/>
        <v>6712</v>
      </c>
      <c r="AP15" s="139">
        <v>6712</v>
      </c>
      <c r="AQ15" s="139">
        <v>0</v>
      </c>
      <c r="AR15" s="139">
        <v>0</v>
      </c>
      <c r="AS15" s="139">
        <v>0</v>
      </c>
      <c r="AT15" s="139">
        <f t="shared" si="14"/>
        <v>8775</v>
      </c>
      <c r="AU15" s="139">
        <v>0</v>
      </c>
      <c r="AV15" s="139">
        <v>8775</v>
      </c>
      <c r="AW15" s="139">
        <v>0</v>
      </c>
      <c r="AX15" s="139">
        <v>0</v>
      </c>
      <c r="AY15" s="139">
        <f t="shared" si="15"/>
        <v>19415</v>
      </c>
      <c r="AZ15" s="139">
        <v>0</v>
      </c>
      <c r="BA15" s="139">
        <v>19415</v>
      </c>
      <c r="BB15" s="139">
        <v>0</v>
      </c>
      <c r="BC15" s="139">
        <v>0</v>
      </c>
      <c r="BD15" s="140">
        <v>83967</v>
      </c>
      <c r="BE15" s="139">
        <v>0</v>
      </c>
      <c r="BF15" s="139">
        <v>19225</v>
      </c>
      <c r="BG15" s="139">
        <f t="shared" si="16"/>
        <v>62769</v>
      </c>
      <c r="BH15" s="139">
        <f t="shared" si="17"/>
        <v>8642</v>
      </c>
      <c r="BI15" s="139">
        <f t="shared" si="18"/>
        <v>8642</v>
      </c>
      <c r="BJ15" s="139">
        <f t="shared" si="19"/>
        <v>0</v>
      </c>
      <c r="BK15" s="139">
        <f t="shared" si="20"/>
        <v>8642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0</v>
      </c>
      <c r="BP15" s="139">
        <f t="shared" si="25"/>
        <v>332718</v>
      </c>
      <c r="BQ15" s="139">
        <f t="shared" si="26"/>
        <v>61479</v>
      </c>
      <c r="BR15" s="139">
        <f t="shared" si="27"/>
        <v>32417</v>
      </c>
      <c r="BS15" s="139">
        <f t="shared" si="28"/>
        <v>29062</v>
      </c>
      <c r="BT15" s="139">
        <f t="shared" si="29"/>
        <v>0</v>
      </c>
      <c r="BU15" s="139">
        <f t="shared" si="30"/>
        <v>0</v>
      </c>
      <c r="BV15" s="139">
        <f t="shared" si="31"/>
        <v>42512</v>
      </c>
      <c r="BW15" s="139">
        <f t="shared" si="32"/>
        <v>33737</v>
      </c>
      <c r="BX15" s="139">
        <f t="shared" si="32"/>
        <v>8775</v>
      </c>
      <c r="BY15" s="139">
        <f t="shared" si="32"/>
        <v>0</v>
      </c>
      <c r="BZ15" s="139">
        <f t="shared" si="32"/>
        <v>1036</v>
      </c>
      <c r="CA15" s="139">
        <f t="shared" si="32"/>
        <v>227691</v>
      </c>
      <c r="CB15" s="139">
        <f t="shared" si="32"/>
        <v>208276</v>
      </c>
      <c r="CC15" s="139">
        <f t="shared" si="32"/>
        <v>19415</v>
      </c>
      <c r="CD15" s="139">
        <f t="shared" si="32"/>
        <v>0</v>
      </c>
      <c r="CE15" s="139">
        <f t="shared" si="32"/>
        <v>0</v>
      </c>
      <c r="CF15" s="140">
        <f t="shared" si="32"/>
        <v>475972</v>
      </c>
      <c r="CG15" s="139">
        <f t="shared" si="32"/>
        <v>0</v>
      </c>
      <c r="CH15" s="139">
        <f t="shared" si="32"/>
        <v>61240</v>
      </c>
      <c r="CI15" s="139">
        <f t="shared" si="32"/>
        <v>402600</v>
      </c>
    </row>
    <row r="16" spans="1:87" s="123" customFormat="1" ht="12" customHeight="1">
      <c r="A16" s="124" t="s">
        <v>212</v>
      </c>
      <c r="B16" s="125" t="s">
        <v>230</v>
      </c>
      <c r="C16" s="124" t="s">
        <v>231</v>
      </c>
      <c r="D16" s="139">
        <f t="shared" si="3"/>
        <v>44509</v>
      </c>
      <c r="E16" s="139">
        <f t="shared" si="4"/>
        <v>44509</v>
      </c>
      <c r="F16" s="139">
        <v>0</v>
      </c>
      <c r="G16" s="139">
        <v>44509</v>
      </c>
      <c r="H16" s="139">
        <v>0</v>
      </c>
      <c r="I16" s="139">
        <v>0</v>
      </c>
      <c r="J16" s="139">
        <v>0</v>
      </c>
      <c r="K16" s="140">
        <v>0</v>
      </c>
      <c r="L16" s="139">
        <f t="shared" si="5"/>
        <v>608569</v>
      </c>
      <c r="M16" s="139">
        <f t="shared" si="6"/>
        <v>116387</v>
      </c>
      <c r="N16" s="139">
        <v>63116</v>
      </c>
      <c r="O16" s="139">
        <v>52234</v>
      </c>
      <c r="P16" s="139">
        <v>1037</v>
      </c>
      <c r="Q16" s="139">
        <v>0</v>
      </c>
      <c r="R16" s="139">
        <f t="shared" si="7"/>
        <v>148235</v>
      </c>
      <c r="S16" s="139">
        <v>8533</v>
      </c>
      <c r="T16" s="139">
        <v>135004</v>
      </c>
      <c r="U16" s="139">
        <v>4698</v>
      </c>
      <c r="V16" s="139">
        <v>0</v>
      </c>
      <c r="W16" s="139">
        <f t="shared" si="8"/>
        <v>343947</v>
      </c>
      <c r="X16" s="139">
        <v>94590</v>
      </c>
      <c r="Y16" s="139">
        <v>240972</v>
      </c>
      <c r="Z16" s="139">
        <v>7628</v>
      </c>
      <c r="AA16" s="139">
        <v>757</v>
      </c>
      <c r="AB16" s="140">
        <v>42235</v>
      </c>
      <c r="AC16" s="139">
        <v>0</v>
      </c>
      <c r="AD16" s="139">
        <v>14662</v>
      </c>
      <c r="AE16" s="139">
        <f t="shared" si="9"/>
        <v>667740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0</v>
      </c>
      <c r="AO16" s="139">
        <f t="shared" si="13"/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f t="shared" si="14"/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f t="shared" si="15"/>
        <v>0</v>
      </c>
      <c r="AZ16" s="139">
        <v>0</v>
      </c>
      <c r="BA16" s="139">
        <v>0</v>
      </c>
      <c r="BB16" s="139">
        <v>0</v>
      </c>
      <c r="BC16" s="139">
        <v>0</v>
      </c>
      <c r="BD16" s="140">
        <v>178674</v>
      </c>
      <c r="BE16" s="139">
        <v>0</v>
      </c>
      <c r="BF16" s="139">
        <v>0</v>
      </c>
      <c r="BG16" s="139">
        <f t="shared" si="16"/>
        <v>0</v>
      </c>
      <c r="BH16" s="139">
        <f t="shared" si="17"/>
        <v>44509</v>
      </c>
      <c r="BI16" s="139">
        <f t="shared" si="18"/>
        <v>44509</v>
      </c>
      <c r="BJ16" s="139">
        <f t="shared" si="19"/>
        <v>0</v>
      </c>
      <c r="BK16" s="139">
        <f t="shared" si="20"/>
        <v>44509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0</v>
      </c>
      <c r="BP16" s="139">
        <f t="shared" si="25"/>
        <v>608569</v>
      </c>
      <c r="BQ16" s="139">
        <f t="shared" si="26"/>
        <v>116387</v>
      </c>
      <c r="BR16" s="139">
        <f t="shared" si="27"/>
        <v>63116</v>
      </c>
      <c r="BS16" s="139">
        <f t="shared" si="28"/>
        <v>52234</v>
      </c>
      <c r="BT16" s="139">
        <f t="shared" si="29"/>
        <v>1037</v>
      </c>
      <c r="BU16" s="139">
        <f t="shared" si="30"/>
        <v>0</v>
      </c>
      <c r="BV16" s="139">
        <f t="shared" si="31"/>
        <v>148235</v>
      </c>
      <c r="BW16" s="139">
        <f t="shared" si="32"/>
        <v>8533</v>
      </c>
      <c r="BX16" s="139">
        <f t="shared" si="32"/>
        <v>135004</v>
      </c>
      <c r="BY16" s="139">
        <f t="shared" si="32"/>
        <v>4698</v>
      </c>
      <c r="BZ16" s="139">
        <f t="shared" si="32"/>
        <v>0</v>
      </c>
      <c r="CA16" s="139">
        <f t="shared" si="32"/>
        <v>343947</v>
      </c>
      <c r="CB16" s="139">
        <f t="shared" si="32"/>
        <v>94590</v>
      </c>
      <c r="CC16" s="139">
        <f t="shared" si="32"/>
        <v>240972</v>
      </c>
      <c r="CD16" s="139">
        <f t="shared" si="32"/>
        <v>7628</v>
      </c>
      <c r="CE16" s="139">
        <f t="shared" si="32"/>
        <v>757</v>
      </c>
      <c r="CF16" s="140">
        <f t="shared" si="32"/>
        <v>220909</v>
      </c>
      <c r="CG16" s="139">
        <f t="shared" si="32"/>
        <v>0</v>
      </c>
      <c r="CH16" s="139">
        <f t="shared" si="32"/>
        <v>14662</v>
      </c>
      <c r="CI16" s="139">
        <f t="shared" si="32"/>
        <v>667740</v>
      </c>
    </row>
    <row r="17" spans="1:87" s="123" customFormat="1" ht="12" customHeight="1">
      <c r="A17" s="124" t="s">
        <v>212</v>
      </c>
      <c r="B17" s="125" t="s">
        <v>232</v>
      </c>
      <c r="C17" s="124" t="s">
        <v>233</v>
      </c>
      <c r="D17" s="139">
        <f t="shared" si="3"/>
        <v>143932</v>
      </c>
      <c r="E17" s="139">
        <f t="shared" si="4"/>
        <v>143932</v>
      </c>
      <c r="F17" s="139">
        <v>0</v>
      </c>
      <c r="G17" s="139">
        <v>65925</v>
      </c>
      <c r="H17" s="139">
        <v>78007</v>
      </c>
      <c r="I17" s="139">
        <v>0</v>
      </c>
      <c r="J17" s="139">
        <v>0</v>
      </c>
      <c r="K17" s="140">
        <v>0</v>
      </c>
      <c r="L17" s="139">
        <f t="shared" si="5"/>
        <v>409097</v>
      </c>
      <c r="M17" s="139">
        <f t="shared" si="6"/>
        <v>60723</v>
      </c>
      <c r="N17" s="139">
        <v>23336</v>
      </c>
      <c r="O17" s="139">
        <v>0</v>
      </c>
      <c r="P17" s="139">
        <v>30992</v>
      </c>
      <c r="Q17" s="139">
        <v>6395</v>
      </c>
      <c r="R17" s="139">
        <f t="shared" si="7"/>
        <v>107616</v>
      </c>
      <c r="S17" s="139">
        <v>3103</v>
      </c>
      <c r="T17" s="139">
        <v>89923</v>
      </c>
      <c r="U17" s="139">
        <v>14590</v>
      </c>
      <c r="V17" s="139">
        <v>0</v>
      </c>
      <c r="W17" s="139">
        <f t="shared" si="8"/>
        <v>240758</v>
      </c>
      <c r="X17" s="139">
        <v>104440</v>
      </c>
      <c r="Y17" s="139">
        <v>118332</v>
      </c>
      <c r="Z17" s="139">
        <v>17986</v>
      </c>
      <c r="AA17" s="139">
        <v>0</v>
      </c>
      <c r="AB17" s="140">
        <v>0</v>
      </c>
      <c r="AC17" s="139">
        <v>0</v>
      </c>
      <c r="AD17" s="139">
        <v>16734</v>
      </c>
      <c r="AE17" s="139">
        <f t="shared" si="9"/>
        <v>569763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0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f t="shared" si="15"/>
        <v>0</v>
      </c>
      <c r="AZ17" s="139">
        <v>0</v>
      </c>
      <c r="BA17" s="139">
        <v>0</v>
      </c>
      <c r="BB17" s="139">
        <v>0</v>
      </c>
      <c r="BC17" s="139">
        <v>0</v>
      </c>
      <c r="BD17" s="140">
        <v>90640</v>
      </c>
      <c r="BE17" s="139">
        <v>0</v>
      </c>
      <c r="BF17" s="139">
        <v>0</v>
      </c>
      <c r="BG17" s="139">
        <f t="shared" si="16"/>
        <v>0</v>
      </c>
      <c r="BH17" s="139">
        <f t="shared" si="17"/>
        <v>143932</v>
      </c>
      <c r="BI17" s="139">
        <f t="shared" si="18"/>
        <v>143932</v>
      </c>
      <c r="BJ17" s="139">
        <f t="shared" si="19"/>
        <v>0</v>
      </c>
      <c r="BK17" s="139">
        <f t="shared" si="20"/>
        <v>65925</v>
      </c>
      <c r="BL17" s="139">
        <f t="shared" si="21"/>
        <v>78007</v>
      </c>
      <c r="BM17" s="139">
        <f t="shared" si="22"/>
        <v>0</v>
      </c>
      <c r="BN17" s="139">
        <f t="shared" si="23"/>
        <v>0</v>
      </c>
      <c r="BO17" s="140">
        <f t="shared" si="24"/>
        <v>0</v>
      </c>
      <c r="BP17" s="139">
        <f t="shared" si="25"/>
        <v>409097</v>
      </c>
      <c r="BQ17" s="139">
        <f t="shared" si="26"/>
        <v>60723</v>
      </c>
      <c r="BR17" s="139">
        <f t="shared" si="27"/>
        <v>23336</v>
      </c>
      <c r="BS17" s="139">
        <f t="shared" si="28"/>
        <v>0</v>
      </c>
      <c r="BT17" s="139">
        <f t="shared" si="29"/>
        <v>30992</v>
      </c>
      <c r="BU17" s="139">
        <f t="shared" si="30"/>
        <v>6395</v>
      </c>
      <c r="BV17" s="139">
        <f t="shared" si="31"/>
        <v>107616</v>
      </c>
      <c r="BW17" s="139">
        <f t="shared" si="32"/>
        <v>3103</v>
      </c>
      <c r="BX17" s="139">
        <f t="shared" si="32"/>
        <v>89923</v>
      </c>
      <c r="BY17" s="139">
        <f t="shared" si="32"/>
        <v>14590</v>
      </c>
      <c r="BZ17" s="139">
        <f t="shared" si="32"/>
        <v>0</v>
      </c>
      <c r="CA17" s="139">
        <f t="shared" si="32"/>
        <v>240758</v>
      </c>
      <c r="CB17" s="139">
        <f t="shared" si="32"/>
        <v>104440</v>
      </c>
      <c r="CC17" s="139">
        <f t="shared" si="32"/>
        <v>118332</v>
      </c>
      <c r="CD17" s="139">
        <f t="shared" si="32"/>
        <v>17986</v>
      </c>
      <c r="CE17" s="139">
        <f t="shared" si="32"/>
        <v>0</v>
      </c>
      <c r="CF17" s="140">
        <f t="shared" si="32"/>
        <v>90640</v>
      </c>
      <c r="CG17" s="139">
        <f t="shared" si="32"/>
        <v>0</v>
      </c>
      <c r="CH17" s="139">
        <f t="shared" si="32"/>
        <v>16734</v>
      </c>
      <c r="CI17" s="139">
        <f t="shared" si="32"/>
        <v>569763</v>
      </c>
    </row>
    <row r="18" spans="1:87" s="123" customFormat="1" ht="12" customHeight="1">
      <c r="A18" s="124" t="s">
        <v>212</v>
      </c>
      <c r="B18" s="125" t="s">
        <v>234</v>
      </c>
      <c r="C18" s="124" t="s">
        <v>235</v>
      </c>
      <c r="D18" s="139">
        <f t="shared" si="3"/>
        <v>126000</v>
      </c>
      <c r="E18" s="139">
        <f t="shared" si="4"/>
        <v>126000</v>
      </c>
      <c r="F18" s="139">
        <v>0</v>
      </c>
      <c r="G18" s="139">
        <v>126000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633320</v>
      </c>
      <c r="M18" s="139">
        <f t="shared" si="6"/>
        <v>108187</v>
      </c>
      <c r="N18" s="139">
        <v>43904</v>
      </c>
      <c r="O18" s="139">
        <v>0</v>
      </c>
      <c r="P18" s="139">
        <v>64283</v>
      </c>
      <c r="Q18" s="139">
        <v>0</v>
      </c>
      <c r="R18" s="139">
        <f t="shared" si="7"/>
        <v>202505</v>
      </c>
      <c r="S18" s="139">
        <v>0</v>
      </c>
      <c r="T18" s="139">
        <v>202100</v>
      </c>
      <c r="U18" s="139">
        <v>405</v>
      </c>
      <c r="V18" s="139">
        <v>0</v>
      </c>
      <c r="W18" s="139">
        <f t="shared" si="8"/>
        <v>322628</v>
      </c>
      <c r="X18" s="139">
        <v>147190</v>
      </c>
      <c r="Y18" s="139">
        <v>79988</v>
      </c>
      <c r="Z18" s="139">
        <v>61120</v>
      </c>
      <c r="AA18" s="139">
        <v>34330</v>
      </c>
      <c r="AB18" s="140">
        <v>0</v>
      </c>
      <c r="AC18" s="139">
        <v>0</v>
      </c>
      <c r="AD18" s="139">
        <v>19996</v>
      </c>
      <c r="AE18" s="139">
        <f t="shared" si="9"/>
        <v>779316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169363</v>
      </c>
      <c r="AO18" s="139">
        <f t="shared" si="13"/>
        <v>64077</v>
      </c>
      <c r="AP18" s="139">
        <v>32623</v>
      </c>
      <c r="AQ18" s="139">
        <v>0</v>
      </c>
      <c r="AR18" s="139">
        <v>31454</v>
      </c>
      <c r="AS18" s="139">
        <v>0</v>
      </c>
      <c r="AT18" s="139">
        <f t="shared" si="14"/>
        <v>89684</v>
      </c>
      <c r="AU18" s="139">
        <v>0</v>
      </c>
      <c r="AV18" s="139">
        <v>89684</v>
      </c>
      <c r="AW18" s="139">
        <v>0</v>
      </c>
      <c r="AX18" s="139">
        <v>0</v>
      </c>
      <c r="AY18" s="139">
        <f t="shared" si="15"/>
        <v>15602</v>
      </c>
      <c r="AZ18" s="139">
        <v>0</v>
      </c>
      <c r="BA18" s="139">
        <v>15602</v>
      </c>
      <c r="BB18" s="139">
        <v>0</v>
      </c>
      <c r="BC18" s="139">
        <v>0</v>
      </c>
      <c r="BD18" s="140">
        <v>0</v>
      </c>
      <c r="BE18" s="139">
        <v>0</v>
      </c>
      <c r="BF18" s="139">
        <v>2297</v>
      </c>
      <c r="BG18" s="139">
        <f t="shared" si="16"/>
        <v>171660</v>
      </c>
      <c r="BH18" s="139">
        <f t="shared" si="17"/>
        <v>126000</v>
      </c>
      <c r="BI18" s="139">
        <f t="shared" si="18"/>
        <v>126000</v>
      </c>
      <c r="BJ18" s="139">
        <f t="shared" si="19"/>
        <v>0</v>
      </c>
      <c r="BK18" s="139">
        <f t="shared" si="20"/>
        <v>126000</v>
      </c>
      <c r="BL18" s="139">
        <f t="shared" si="21"/>
        <v>0</v>
      </c>
      <c r="BM18" s="139">
        <f t="shared" si="22"/>
        <v>0</v>
      </c>
      <c r="BN18" s="139">
        <f t="shared" si="23"/>
        <v>0</v>
      </c>
      <c r="BO18" s="140">
        <f t="shared" si="24"/>
        <v>0</v>
      </c>
      <c r="BP18" s="139">
        <f t="shared" si="25"/>
        <v>802683</v>
      </c>
      <c r="BQ18" s="139">
        <f t="shared" si="26"/>
        <v>172264</v>
      </c>
      <c r="BR18" s="139">
        <f t="shared" si="27"/>
        <v>76527</v>
      </c>
      <c r="BS18" s="139">
        <f t="shared" si="28"/>
        <v>0</v>
      </c>
      <c r="BT18" s="139">
        <f t="shared" si="29"/>
        <v>95737</v>
      </c>
      <c r="BU18" s="139">
        <f t="shared" si="30"/>
        <v>0</v>
      </c>
      <c r="BV18" s="139">
        <f t="shared" si="31"/>
        <v>292189</v>
      </c>
      <c r="BW18" s="139">
        <f t="shared" si="32"/>
        <v>0</v>
      </c>
      <c r="BX18" s="139">
        <f t="shared" si="32"/>
        <v>291784</v>
      </c>
      <c r="BY18" s="139">
        <f t="shared" si="32"/>
        <v>405</v>
      </c>
      <c r="BZ18" s="139">
        <f t="shared" si="32"/>
        <v>0</v>
      </c>
      <c r="CA18" s="139">
        <f t="shared" si="32"/>
        <v>338230</v>
      </c>
      <c r="CB18" s="139">
        <f t="shared" si="32"/>
        <v>147190</v>
      </c>
      <c r="CC18" s="139">
        <f t="shared" si="32"/>
        <v>95590</v>
      </c>
      <c r="CD18" s="139">
        <f t="shared" si="32"/>
        <v>61120</v>
      </c>
      <c r="CE18" s="139">
        <f t="shared" si="32"/>
        <v>34330</v>
      </c>
      <c r="CF18" s="140">
        <f t="shared" si="32"/>
        <v>0</v>
      </c>
      <c r="CG18" s="139">
        <f t="shared" si="32"/>
        <v>0</v>
      </c>
      <c r="CH18" s="139">
        <f t="shared" si="32"/>
        <v>22293</v>
      </c>
      <c r="CI18" s="139">
        <f t="shared" si="32"/>
        <v>950976</v>
      </c>
    </row>
    <row r="19" spans="1:87" s="123" customFormat="1" ht="12" customHeight="1">
      <c r="A19" s="124" t="s">
        <v>212</v>
      </c>
      <c r="B19" s="125" t="s">
        <v>236</v>
      </c>
      <c r="C19" s="124" t="s">
        <v>237</v>
      </c>
      <c r="D19" s="139">
        <f t="shared" si="3"/>
        <v>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40">
        <v>0</v>
      </c>
      <c r="L19" s="139">
        <f t="shared" si="5"/>
        <v>143680</v>
      </c>
      <c r="M19" s="139">
        <f t="shared" si="6"/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f t="shared" si="7"/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f t="shared" si="8"/>
        <v>143680</v>
      </c>
      <c r="X19" s="139">
        <v>139544</v>
      </c>
      <c r="Y19" s="139">
        <v>0</v>
      </c>
      <c r="Z19" s="139">
        <v>0</v>
      </c>
      <c r="AA19" s="139">
        <v>4136</v>
      </c>
      <c r="AB19" s="140">
        <v>0</v>
      </c>
      <c r="AC19" s="139">
        <v>0</v>
      </c>
      <c r="AD19" s="139">
        <v>74078</v>
      </c>
      <c r="AE19" s="139">
        <f t="shared" si="9"/>
        <v>217758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239236</v>
      </c>
      <c r="AO19" s="139">
        <f t="shared" si="13"/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f t="shared" si="14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5"/>
        <v>239236</v>
      </c>
      <c r="AZ19" s="139">
        <v>52330</v>
      </c>
      <c r="BA19" s="139">
        <v>186906</v>
      </c>
      <c r="BB19" s="139">
        <v>0</v>
      </c>
      <c r="BC19" s="139">
        <v>0</v>
      </c>
      <c r="BD19" s="140">
        <v>0</v>
      </c>
      <c r="BE19" s="139">
        <v>0</v>
      </c>
      <c r="BF19" s="139">
        <v>11389</v>
      </c>
      <c r="BG19" s="139">
        <f t="shared" si="16"/>
        <v>250625</v>
      </c>
      <c r="BH19" s="139">
        <f t="shared" si="17"/>
        <v>0</v>
      </c>
      <c r="BI19" s="139">
        <f t="shared" si="18"/>
        <v>0</v>
      </c>
      <c r="BJ19" s="139">
        <f t="shared" si="19"/>
        <v>0</v>
      </c>
      <c r="BK19" s="139">
        <f t="shared" si="20"/>
        <v>0</v>
      </c>
      <c r="BL19" s="139">
        <f t="shared" si="21"/>
        <v>0</v>
      </c>
      <c r="BM19" s="139">
        <f t="shared" si="22"/>
        <v>0</v>
      </c>
      <c r="BN19" s="139">
        <f t="shared" si="23"/>
        <v>0</v>
      </c>
      <c r="BO19" s="140">
        <f t="shared" si="24"/>
        <v>0</v>
      </c>
      <c r="BP19" s="139">
        <f t="shared" si="25"/>
        <v>382916</v>
      </c>
      <c r="BQ19" s="139">
        <f t="shared" si="26"/>
        <v>0</v>
      </c>
      <c r="BR19" s="139">
        <f t="shared" si="27"/>
        <v>0</v>
      </c>
      <c r="BS19" s="139">
        <f t="shared" si="28"/>
        <v>0</v>
      </c>
      <c r="BT19" s="139">
        <f t="shared" si="29"/>
        <v>0</v>
      </c>
      <c r="BU19" s="139">
        <f t="shared" si="30"/>
        <v>0</v>
      </c>
      <c r="BV19" s="139">
        <f t="shared" si="31"/>
        <v>0</v>
      </c>
      <c r="BW19" s="139">
        <f t="shared" si="32"/>
        <v>0</v>
      </c>
      <c r="BX19" s="139">
        <f t="shared" si="32"/>
        <v>0</v>
      </c>
      <c r="BY19" s="139">
        <f t="shared" si="32"/>
        <v>0</v>
      </c>
      <c r="BZ19" s="139">
        <f t="shared" si="32"/>
        <v>0</v>
      </c>
      <c r="CA19" s="139">
        <f t="shared" si="32"/>
        <v>382916</v>
      </c>
      <c r="CB19" s="139">
        <f t="shared" si="32"/>
        <v>191874</v>
      </c>
      <c r="CC19" s="139">
        <f t="shared" si="32"/>
        <v>186906</v>
      </c>
      <c r="CD19" s="139">
        <f t="shared" si="32"/>
        <v>0</v>
      </c>
      <c r="CE19" s="139">
        <f t="shared" si="32"/>
        <v>4136</v>
      </c>
      <c r="CF19" s="140">
        <f t="shared" si="32"/>
        <v>0</v>
      </c>
      <c r="CG19" s="139">
        <f t="shared" si="32"/>
        <v>0</v>
      </c>
      <c r="CH19" s="139">
        <f t="shared" si="32"/>
        <v>85467</v>
      </c>
      <c r="CI19" s="139">
        <f t="shared" si="32"/>
        <v>468383</v>
      </c>
    </row>
    <row r="20" spans="1:87" s="123" customFormat="1" ht="12" customHeight="1">
      <c r="A20" s="124" t="s">
        <v>212</v>
      </c>
      <c r="B20" s="125" t="s">
        <v>238</v>
      </c>
      <c r="C20" s="124" t="s">
        <v>239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0</v>
      </c>
      <c r="L20" s="139">
        <f t="shared" si="5"/>
        <v>18561</v>
      </c>
      <c r="M20" s="139">
        <f t="shared" si="6"/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f t="shared" si="7"/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f t="shared" si="8"/>
        <v>18561</v>
      </c>
      <c r="X20" s="139">
        <v>18508</v>
      </c>
      <c r="Y20" s="139">
        <v>0</v>
      </c>
      <c r="Z20" s="139">
        <v>0</v>
      </c>
      <c r="AA20" s="139">
        <v>53</v>
      </c>
      <c r="AB20" s="140">
        <v>73231</v>
      </c>
      <c r="AC20" s="139">
        <v>0</v>
      </c>
      <c r="AD20" s="139">
        <v>0</v>
      </c>
      <c r="AE20" s="139">
        <f t="shared" si="9"/>
        <v>18561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0</v>
      </c>
      <c r="AO20" s="139">
        <f t="shared" si="13"/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0</v>
      </c>
      <c r="AZ20" s="139">
        <v>0</v>
      </c>
      <c r="BA20" s="139">
        <v>0</v>
      </c>
      <c r="BB20" s="139">
        <v>0</v>
      </c>
      <c r="BC20" s="139">
        <v>0</v>
      </c>
      <c r="BD20" s="140">
        <v>17377</v>
      </c>
      <c r="BE20" s="139">
        <v>0</v>
      </c>
      <c r="BF20" s="139">
        <v>0</v>
      </c>
      <c r="BG20" s="139">
        <f t="shared" si="16"/>
        <v>0</v>
      </c>
      <c r="BH20" s="139">
        <f t="shared" si="17"/>
        <v>0</v>
      </c>
      <c r="BI20" s="139">
        <f t="shared" si="18"/>
        <v>0</v>
      </c>
      <c r="BJ20" s="139">
        <f t="shared" si="19"/>
        <v>0</v>
      </c>
      <c r="BK20" s="139">
        <f t="shared" si="20"/>
        <v>0</v>
      </c>
      <c r="BL20" s="139">
        <f t="shared" si="21"/>
        <v>0</v>
      </c>
      <c r="BM20" s="139">
        <f t="shared" si="22"/>
        <v>0</v>
      </c>
      <c r="BN20" s="139">
        <f t="shared" si="23"/>
        <v>0</v>
      </c>
      <c r="BO20" s="140">
        <f t="shared" si="24"/>
        <v>0</v>
      </c>
      <c r="BP20" s="139">
        <f t="shared" si="25"/>
        <v>18561</v>
      </c>
      <c r="BQ20" s="139">
        <f t="shared" si="26"/>
        <v>0</v>
      </c>
      <c r="BR20" s="139">
        <f t="shared" si="27"/>
        <v>0</v>
      </c>
      <c r="BS20" s="139">
        <f t="shared" si="28"/>
        <v>0</v>
      </c>
      <c r="BT20" s="139">
        <f t="shared" si="29"/>
        <v>0</v>
      </c>
      <c r="BU20" s="139">
        <f t="shared" si="30"/>
        <v>0</v>
      </c>
      <c r="BV20" s="139">
        <f t="shared" si="31"/>
        <v>0</v>
      </c>
      <c r="BW20" s="139">
        <f t="shared" si="32"/>
        <v>0</v>
      </c>
      <c r="BX20" s="139">
        <f t="shared" si="32"/>
        <v>0</v>
      </c>
      <c r="BY20" s="139">
        <f t="shared" si="32"/>
        <v>0</v>
      </c>
      <c r="BZ20" s="139">
        <f t="shared" si="32"/>
        <v>0</v>
      </c>
      <c r="CA20" s="139">
        <f t="shared" si="32"/>
        <v>18561</v>
      </c>
      <c r="CB20" s="139">
        <f t="shared" si="32"/>
        <v>18508</v>
      </c>
      <c r="CC20" s="139">
        <f t="shared" si="32"/>
        <v>0</v>
      </c>
      <c r="CD20" s="139">
        <f t="shared" si="32"/>
        <v>0</v>
      </c>
      <c r="CE20" s="139">
        <f t="shared" si="32"/>
        <v>53</v>
      </c>
      <c r="CF20" s="140">
        <f t="shared" si="32"/>
        <v>90608</v>
      </c>
      <c r="CG20" s="139">
        <f t="shared" si="32"/>
        <v>0</v>
      </c>
      <c r="CH20" s="139">
        <f t="shared" si="32"/>
        <v>0</v>
      </c>
      <c r="CI20" s="139">
        <f t="shared" si="32"/>
        <v>18561</v>
      </c>
    </row>
    <row r="21" spans="1:87" s="123" customFormat="1" ht="12" customHeight="1">
      <c r="A21" s="124" t="s">
        <v>212</v>
      </c>
      <c r="B21" s="125" t="s">
        <v>240</v>
      </c>
      <c r="C21" s="124" t="s">
        <v>241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0</v>
      </c>
      <c r="L21" s="139">
        <f t="shared" si="5"/>
        <v>24347</v>
      </c>
      <c r="M21" s="139">
        <f t="shared" si="6"/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f t="shared" si="7"/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f t="shared" si="8"/>
        <v>24347</v>
      </c>
      <c r="X21" s="139">
        <v>24347</v>
      </c>
      <c r="Y21" s="139">
        <v>0</v>
      </c>
      <c r="Z21" s="139">
        <v>0</v>
      </c>
      <c r="AA21" s="139">
        <v>0</v>
      </c>
      <c r="AB21" s="140">
        <v>94460</v>
      </c>
      <c r="AC21" s="139">
        <v>0</v>
      </c>
      <c r="AD21" s="139">
        <v>0</v>
      </c>
      <c r="AE21" s="139">
        <f t="shared" si="9"/>
        <v>24347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0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0</v>
      </c>
      <c r="AZ21" s="139">
        <v>0</v>
      </c>
      <c r="BA21" s="139">
        <v>0</v>
      </c>
      <c r="BB21" s="139">
        <v>0</v>
      </c>
      <c r="BC21" s="139">
        <v>0</v>
      </c>
      <c r="BD21" s="140">
        <v>18717</v>
      </c>
      <c r="BE21" s="139">
        <v>0</v>
      </c>
      <c r="BF21" s="139">
        <v>0</v>
      </c>
      <c r="BG21" s="139">
        <f t="shared" si="16"/>
        <v>0</v>
      </c>
      <c r="BH21" s="139">
        <f t="shared" si="17"/>
        <v>0</v>
      </c>
      <c r="BI21" s="139">
        <f t="shared" si="18"/>
        <v>0</v>
      </c>
      <c r="BJ21" s="139">
        <f t="shared" si="19"/>
        <v>0</v>
      </c>
      <c r="BK21" s="139">
        <f t="shared" si="20"/>
        <v>0</v>
      </c>
      <c r="BL21" s="139">
        <f t="shared" si="21"/>
        <v>0</v>
      </c>
      <c r="BM21" s="139">
        <f t="shared" si="22"/>
        <v>0</v>
      </c>
      <c r="BN21" s="139">
        <f t="shared" si="23"/>
        <v>0</v>
      </c>
      <c r="BO21" s="140">
        <f t="shared" si="24"/>
        <v>0</v>
      </c>
      <c r="BP21" s="139">
        <f t="shared" si="25"/>
        <v>24347</v>
      </c>
      <c r="BQ21" s="139">
        <f t="shared" si="26"/>
        <v>0</v>
      </c>
      <c r="BR21" s="139">
        <f t="shared" si="27"/>
        <v>0</v>
      </c>
      <c r="BS21" s="139">
        <f t="shared" si="28"/>
        <v>0</v>
      </c>
      <c r="BT21" s="139">
        <f t="shared" si="29"/>
        <v>0</v>
      </c>
      <c r="BU21" s="139">
        <f t="shared" si="30"/>
        <v>0</v>
      </c>
      <c r="BV21" s="139">
        <f t="shared" si="31"/>
        <v>0</v>
      </c>
      <c r="BW21" s="139">
        <f t="shared" si="32"/>
        <v>0</v>
      </c>
      <c r="BX21" s="139">
        <f t="shared" si="32"/>
        <v>0</v>
      </c>
      <c r="BY21" s="139">
        <f t="shared" si="32"/>
        <v>0</v>
      </c>
      <c r="BZ21" s="139">
        <f t="shared" si="32"/>
        <v>0</v>
      </c>
      <c r="CA21" s="139">
        <f t="shared" si="32"/>
        <v>24347</v>
      </c>
      <c r="CB21" s="139">
        <f t="shared" si="32"/>
        <v>24347</v>
      </c>
      <c r="CC21" s="139">
        <f t="shared" si="32"/>
        <v>0</v>
      </c>
      <c r="CD21" s="139">
        <f t="shared" si="32"/>
        <v>0</v>
      </c>
      <c r="CE21" s="139">
        <f t="shared" si="32"/>
        <v>0</v>
      </c>
      <c r="CF21" s="140">
        <f t="shared" si="32"/>
        <v>113177</v>
      </c>
      <c r="CG21" s="139">
        <f t="shared" si="32"/>
        <v>0</v>
      </c>
      <c r="CH21" s="139">
        <f t="shared" si="32"/>
        <v>0</v>
      </c>
      <c r="CI21" s="139">
        <f t="shared" si="32"/>
        <v>24347</v>
      </c>
    </row>
    <row r="22" spans="1:87" s="123" customFormat="1" ht="12" customHeight="1">
      <c r="A22" s="124" t="s">
        <v>212</v>
      </c>
      <c r="B22" s="125" t="s">
        <v>242</v>
      </c>
      <c r="C22" s="124" t="s">
        <v>243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24213</v>
      </c>
      <c r="M22" s="139">
        <f t="shared" si="6"/>
        <v>2525</v>
      </c>
      <c r="N22" s="139">
        <v>0</v>
      </c>
      <c r="O22" s="139">
        <v>0</v>
      </c>
      <c r="P22" s="139">
        <v>2525</v>
      </c>
      <c r="Q22" s="139">
        <v>0</v>
      </c>
      <c r="R22" s="139">
        <f t="shared" si="7"/>
        <v>0</v>
      </c>
      <c r="S22" s="139"/>
      <c r="T22" s="139">
        <v>0</v>
      </c>
      <c r="U22" s="139">
        <v>0</v>
      </c>
      <c r="V22" s="139">
        <v>0</v>
      </c>
      <c r="W22" s="139">
        <f t="shared" si="8"/>
        <v>21688</v>
      </c>
      <c r="X22" s="139">
        <v>4784</v>
      </c>
      <c r="Y22" s="139">
        <v>16312</v>
      </c>
      <c r="Z22" s="139">
        <v>592</v>
      </c>
      <c r="AA22" s="139">
        <v>0</v>
      </c>
      <c r="AB22" s="140">
        <v>0</v>
      </c>
      <c r="AC22" s="139">
        <v>0</v>
      </c>
      <c r="AD22" s="139">
        <v>2482</v>
      </c>
      <c r="AE22" s="139">
        <f t="shared" si="9"/>
        <v>26695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0</v>
      </c>
      <c r="AO22" s="139">
        <f t="shared" si="13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4"/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f t="shared" si="15"/>
        <v>0</v>
      </c>
      <c r="AZ22" s="139">
        <v>0</v>
      </c>
      <c r="BA22" s="139">
        <v>0</v>
      </c>
      <c r="BB22" s="139">
        <v>0</v>
      </c>
      <c r="BC22" s="139">
        <v>0</v>
      </c>
      <c r="BD22" s="140">
        <v>0</v>
      </c>
      <c r="BE22" s="139">
        <v>0</v>
      </c>
      <c r="BF22" s="139">
        <v>9488</v>
      </c>
      <c r="BG22" s="139">
        <f t="shared" si="16"/>
        <v>9488</v>
      </c>
      <c r="BH22" s="139">
        <f t="shared" si="17"/>
        <v>0</v>
      </c>
      <c r="BI22" s="139">
        <f t="shared" si="18"/>
        <v>0</v>
      </c>
      <c r="BJ22" s="139">
        <f t="shared" si="19"/>
        <v>0</v>
      </c>
      <c r="BK22" s="139">
        <f t="shared" si="20"/>
        <v>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0</v>
      </c>
      <c r="BP22" s="139">
        <f t="shared" si="25"/>
        <v>24213</v>
      </c>
      <c r="BQ22" s="139">
        <f t="shared" si="26"/>
        <v>2525</v>
      </c>
      <c r="BR22" s="139">
        <f t="shared" si="27"/>
        <v>0</v>
      </c>
      <c r="BS22" s="139">
        <f t="shared" si="28"/>
        <v>0</v>
      </c>
      <c r="BT22" s="139">
        <f t="shared" si="29"/>
        <v>2525</v>
      </c>
      <c r="BU22" s="139">
        <f t="shared" si="30"/>
        <v>0</v>
      </c>
      <c r="BV22" s="139">
        <f t="shared" si="31"/>
        <v>0</v>
      </c>
      <c r="BW22" s="139">
        <f t="shared" si="32"/>
        <v>0</v>
      </c>
      <c r="BX22" s="139">
        <f t="shared" si="32"/>
        <v>0</v>
      </c>
      <c r="BY22" s="139">
        <f t="shared" si="32"/>
        <v>0</v>
      </c>
      <c r="BZ22" s="139">
        <f t="shared" si="32"/>
        <v>0</v>
      </c>
      <c r="CA22" s="139">
        <f t="shared" si="32"/>
        <v>21688</v>
      </c>
      <c r="CB22" s="139">
        <f t="shared" si="32"/>
        <v>4784</v>
      </c>
      <c r="CC22" s="139">
        <f t="shared" si="32"/>
        <v>16312</v>
      </c>
      <c r="CD22" s="139">
        <f t="shared" si="32"/>
        <v>592</v>
      </c>
      <c r="CE22" s="139">
        <f t="shared" si="32"/>
        <v>0</v>
      </c>
      <c r="CF22" s="140">
        <f t="shared" si="32"/>
        <v>0</v>
      </c>
      <c r="CG22" s="139">
        <f t="shared" si="32"/>
        <v>0</v>
      </c>
      <c r="CH22" s="139">
        <f t="shared" si="32"/>
        <v>11970</v>
      </c>
      <c r="CI22" s="139">
        <f t="shared" si="32"/>
        <v>36183</v>
      </c>
    </row>
    <row r="23" spans="1:87" s="123" customFormat="1" ht="12" customHeight="1">
      <c r="A23" s="124" t="s">
        <v>212</v>
      </c>
      <c r="B23" s="125" t="s">
        <v>244</v>
      </c>
      <c r="C23" s="124" t="s">
        <v>245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9">
        <f t="shared" si="5"/>
        <v>58031</v>
      </c>
      <c r="M23" s="139">
        <f t="shared" si="6"/>
        <v>15627</v>
      </c>
      <c r="N23" s="139">
        <v>6482</v>
      </c>
      <c r="O23" s="139">
        <v>9145</v>
      </c>
      <c r="P23" s="139">
        <v>0</v>
      </c>
      <c r="Q23" s="139">
        <v>0</v>
      </c>
      <c r="R23" s="139">
        <f t="shared" si="7"/>
        <v>32996</v>
      </c>
      <c r="S23" s="139">
        <v>2309</v>
      </c>
      <c r="T23" s="139">
        <v>30687</v>
      </c>
      <c r="U23" s="139">
        <v>0</v>
      </c>
      <c r="V23" s="139">
        <v>0</v>
      </c>
      <c r="W23" s="139">
        <f t="shared" si="8"/>
        <v>9408</v>
      </c>
      <c r="X23" s="139">
        <v>0</v>
      </c>
      <c r="Y23" s="139">
        <v>3605</v>
      </c>
      <c r="Z23" s="139">
        <v>5803</v>
      </c>
      <c r="AA23" s="139">
        <v>0</v>
      </c>
      <c r="AB23" s="140">
        <v>0</v>
      </c>
      <c r="AC23" s="139">
        <v>0</v>
      </c>
      <c r="AD23" s="139">
        <v>0</v>
      </c>
      <c r="AE23" s="139">
        <f t="shared" si="9"/>
        <v>58031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16761</v>
      </c>
      <c r="AO23" s="139">
        <f t="shared" si="13"/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f t="shared" si="14"/>
        <v>16761</v>
      </c>
      <c r="AU23" s="139">
        <v>0</v>
      </c>
      <c r="AV23" s="139">
        <v>16761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0</v>
      </c>
      <c r="BE23" s="139">
        <v>0</v>
      </c>
      <c r="BF23" s="139">
        <v>0</v>
      </c>
      <c r="BG23" s="139">
        <f t="shared" si="16"/>
        <v>16761</v>
      </c>
      <c r="BH23" s="139">
        <f t="shared" si="17"/>
        <v>0</v>
      </c>
      <c r="BI23" s="139">
        <f t="shared" si="18"/>
        <v>0</v>
      </c>
      <c r="BJ23" s="139">
        <f t="shared" si="19"/>
        <v>0</v>
      </c>
      <c r="BK23" s="139">
        <f t="shared" si="20"/>
        <v>0</v>
      </c>
      <c r="BL23" s="139">
        <f t="shared" si="21"/>
        <v>0</v>
      </c>
      <c r="BM23" s="139">
        <f t="shared" si="22"/>
        <v>0</v>
      </c>
      <c r="BN23" s="139">
        <f t="shared" si="23"/>
        <v>0</v>
      </c>
      <c r="BO23" s="140">
        <f t="shared" si="24"/>
        <v>0</v>
      </c>
      <c r="BP23" s="139">
        <f t="shared" si="25"/>
        <v>74792</v>
      </c>
      <c r="BQ23" s="139">
        <f t="shared" si="26"/>
        <v>15627</v>
      </c>
      <c r="BR23" s="139">
        <f t="shared" si="27"/>
        <v>6482</v>
      </c>
      <c r="BS23" s="139">
        <f t="shared" si="28"/>
        <v>9145</v>
      </c>
      <c r="BT23" s="139">
        <f t="shared" si="29"/>
        <v>0</v>
      </c>
      <c r="BU23" s="139">
        <f t="shared" si="30"/>
        <v>0</v>
      </c>
      <c r="BV23" s="139">
        <f t="shared" si="31"/>
        <v>49757</v>
      </c>
      <c r="BW23" s="139">
        <f t="shared" si="32"/>
        <v>2309</v>
      </c>
      <c r="BX23" s="139">
        <f t="shared" si="32"/>
        <v>47448</v>
      </c>
      <c r="BY23" s="139">
        <f t="shared" si="32"/>
        <v>0</v>
      </c>
      <c r="BZ23" s="139">
        <f t="shared" si="32"/>
        <v>0</v>
      </c>
      <c r="CA23" s="139">
        <f t="shared" si="32"/>
        <v>9408</v>
      </c>
      <c r="CB23" s="139">
        <f t="shared" si="32"/>
        <v>0</v>
      </c>
      <c r="CC23" s="139">
        <f t="shared" si="32"/>
        <v>3605</v>
      </c>
      <c r="CD23" s="139">
        <f t="shared" si="32"/>
        <v>5803</v>
      </c>
      <c r="CE23" s="139">
        <f t="shared" si="32"/>
        <v>0</v>
      </c>
      <c r="CF23" s="140">
        <f t="shared" si="32"/>
        <v>0</v>
      </c>
      <c r="CG23" s="139">
        <f t="shared" si="32"/>
        <v>0</v>
      </c>
      <c r="CH23" s="139">
        <f t="shared" si="32"/>
        <v>0</v>
      </c>
      <c r="CI23" s="139">
        <f t="shared" si="32"/>
        <v>74792</v>
      </c>
    </row>
    <row r="24" spans="1:87" s="123" customFormat="1" ht="12" customHeight="1">
      <c r="A24" s="124" t="s">
        <v>212</v>
      </c>
      <c r="B24" s="125" t="s">
        <v>246</v>
      </c>
      <c r="C24" s="124" t="s">
        <v>247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24113</v>
      </c>
      <c r="L24" s="139">
        <f t="shared" si="5"/>
        <v>0</v>
      </c>
      <c r="M24" s="139">
        <f t="shared" si="6"/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 t="shared" si="7"/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f t="shared" si="8"/>
        <v>0</v>
      </c>
      <c r="X24" s="139">
        <v>0</v>
      </c>
      <c r="Y24" s="139">
        <v>0</v>
      </c>
      <c r="Z24" s="139">
        <v>0</v>
      </c>
      <c r="AA24" s="139">
        <v>0</v>
      </c>
      <c r="AB24" s="140">
        <v>78180</v>
      </c>
      <c r="AC24" s="139">
        <v>0</v>
      </c>
      <c r="AD24" s="139">
        <v>0</v>
      </c>
      <c r="AE24" s="139">
        <f t="shared" si="9"/>
        <v>0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4300</v>
      </c>
      <c r="AN24" s="139">
        <f t="shared" si="12"/>
        <v>0</v>
      </c>
      <c r="AO24" s="139">
        <f t="shared" si="13"/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64180</v>
      </c>
      <c r="BE24" s="139">
        <v>0</v>
      </c>
      <c r="BF24" s="139">
        <v>0</v>
      </c>
      <c r="BG24" s="139">
        <f t="shared" si="16"/>
        <v>0</v>
      </c>
      <c r="BH24" s="139">
        <f t="shared" si="17"/>
        <v>0</v>
      </c>
      <c r="BI24" s="139">
        <f aca="true" t="shared" si="33" ref="BI24:BV24">SUM(E24,AG24)</f>
        <v>0</v>
      </c>
      <c r="BJ24" s="139">
        <f t="shared" si="33"/>
        <v>0</v>
      </c>
      <c r="BK24" s="139">
        <f t="shared" si="33"/>
        <v>0</v>
      </c>
      <c r="BL24" s="139">
        <f t="shared" si="33"/>
        <v>0</v>
      </c>
      <c r="BM24" s="139">
        <f t="shared" si="33"/>
        <v>0</v>
      </c>
      <c r="BN24" s="139">
        <f t="shared" si="33"/>
        <v>0</v>
      </c>
      <c r="BO24" s="140">
        <f t="shared" si="33"/>
        <v>28413</v>
      </c>
      <c r="BP24" s="139">
        <f t="shared" si="33"/>
        <v>0</v>
      </c>
      <c r="BQ24" s="139">
        <f t="shared" si="33"/>
        <v>0</v>
      </c>
      <c r="BR24" s="139">
        <f t="shared" si="33"/>
        <v>0</v>
      </c>
      <c r="BS24" s="139">
        <f t="shared" si="33"/>
        <v>0</v>
      </c>
      <c r="BT24" s="139">
        <f t="shared" si="33"/>
        <v>0</v>
      </c>
      <c r="BU24" s="139">
        <f t="shared" si="33"/>
        <v>0</v>
      </c>
      <c r="BV24" s="139">
        <f t="shared" si="33"/>
        <v>0</v>
      </c>
      <c r="BW24" s="139">
        <f aca="true" t="shared" si="34" ref="BW24:CI43">SUM(S24,AU24)</f>
        <v>0</v>
      </c>
      <c r="BX24" s="139">
        <f t="shared" si="34"/>
        <v>0</v>
      </c>
      <c r="BY24" s="139">
        <f t="shared" si="34"/>
        <v>0</v>
      </c>
      <c r="BZ24" s="139">
        <f t="shared" si="34"/>
        <v>0</v>
      </c>
      <c r="CA24" s="139">
        <f t="shared" si="34"/>
        <v>0</v>
      </c>
      <c r="CB24" s="139">
        <f t="shared" si="34"/>
        <v>0</v>
      </c>
      <c r="CC24" s="139">
        <f t="shared" si="34"/>
        <v>0</v>
      </c>
      <c r="CD24" s="139">
        <f t="shared" si="34"/>
        <v>0</v>
      </c>
      <c r="CE24" s="139">
        <f t="shared" si="34"/>
        <v>0</v>
      </c>
      <c r="CF24" s="140">
        <f t="shared" si="34"/>
        <v>142360</v>
      </c>
      <c r="CG24" s="139">
        <f t="shared" si="34"/>
        <v>0</v>
      </c>
      <c r="CH24" s="139">
        <f t="shared" si="34"/>
        <v>0</v>
      </c>
      <c r="CI24" s="139">
        <f t="shared" si="34"/>
        <v>0</v>
      </c>
    </row>
    <row r="25" spans="1:87" s="123" customFormat="1" ht="12" customHeight="1">
      <c r="A25" s="124" t="s">
        <v>212</v>
      </c>
      <c r="B25" s="125" t="s">
        <v>248</v>
      </c>
      <c r="C25" s="124" t="s">
        <v>213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6833</v>
      </c>
      <c r="L25" s="139">
        <f t="shared" si="5"/>
        <v>0</v>
      </c>
      <c r="M25" s="139">
        <f t="shared" si="6"/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si="7"/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f t="shared" si="8"/>
        <v>0</v>
      </c>
      <c r="X25" s="139">
        <v>0</v>
      </c>
      <c r="Y25" s="139">
        <v>0</v>
      </c>
      <c r="Z25" s="139">
        <v>0</v>
      </c>
      <c r="AA25" s="139">
        <v>0</v>
      </c>
      <c r="AB25" s="140">
        <v>22154</v>
      </c>
      <c r="AC25" s="139">
        <v>0</v>
      </c>
      <c r="AD25" s="139">
        <v>0</v>
      </c>
      <c r="AE25" s="139">
        <f t="shared" si="9"/>
        <v>0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1218</v>
      </c>
      <c r="AN25" s="139">
        <f t="shared" si="12"/>
        <v>0</v>
      </c>
      <c r="AO25" s="139">
        <f t="shared" si="13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0</v>
      </c>
      <c r="AZ25" s="139">
        <v>0</v>
      </c>
      <c r="BA25" s="139">
        <v>0</v>
      </c>
      <c r="BB25" s="139">
        <v>0</v>
      </c>
      <c r="BC25" s="139">
        <v>0</v>
      </c>
      <c r="BD25" s="140">
        <v>18186</v>
      </c>
      <c r="BE25" s="139">
        <v>0</v>
      </c>
      <c r="BF25" s="139">
        <v>0</v>
      </c>
      <c r="BG25" s="139">
        <f t="shared" si="16"/>
        <v>0</v>
      </c>
      <c r="BH25" s="139">
        <f aca="true" t="shared" si="35" ref="BH25:BV41">SUM(D25,AF25)</f>
        <v>0</v>
      </c>
      <c r="BI25" s="139">
        <f t="shared" si="35"/>
        <v>0</v>
      </c>
      <c r="BJ25" s="139">
        <f t="shared" si="35"/>
        <v>0</v>
      </c>
      <c r="BK25" s="139">
        <f t="shared" si="35"/>
        <v>0</v>
      </c>
      <c r="BL25" s="139">
        <f t="shared" si="35"/>
        <v>0</v>
      </c>
      <c r="BM25" s="139">
        <f t="shared" si="35"/>
        <v>0</v>
      </c>
      <c r="BN25" s="139">
        <f t="shared" si="35"/>
        <v>0</v>
      </c>
      <c r="BO25" s="140">
        <f t="shared" si="35"/>
        <v>8051</v>
      </c>
      <c r="BP25" s="139">
        <f t="shared" si="35"/>
        <v>0</v>
      </c>
      <c r="BQ25" s="139">
        <f t="shared" si="35"/>
        <v>0</v>
      </c>
      <c r="BR25" s="139">
        <f t="shared" si="35"/>
        <v>0</v>
      </c>
      <c r="BS25" s="139">
        <f t="shared" si="35"/>
        <v>0</v>
      </c>
      <c r="BT25" s="139">
        <f t="shared" si="35"/>
        <v>0</v>
      </c>
      <c r="BU25" s="139">
        <f t="shared" si="35"/>
        <v>0</v>
      </c>
      <c r="BV25" s="139">
        <f t="shared" si="35"/>
        <v>0</v>
      </c>
      <c r="BW25" s="139">
        <f t="shared" si="34"/>
        <v>0</v>
      </c>
      <c r="BX25" s="139">
        <f t="shared" si="34"/>
        <v>0</v>
      </c>
      <c r="BY25" s="139">
        <f t="shared" si="34"/>
        <v>0</v>
      </c>
      <c r="BZ25" s="139">
        <f t="shared" si="34"/>
        <v>0</v>
      </c>
      <c r="CA25" s="139">
        <f t="shared" si="34"/>
        <v>0</v>
      </c>
      <c r="CB25" s="139">
        <f t="shared" si="34"/>
        <v>0</v>
      </c>
      <c r="CC25" s="139">
        <f t="shared" si="34"/>
        <v>0</v>
      </c>
      <c r="CD25" s="139">
        <f t="shared" si="34"/>
        <v>0</v>
      </c>
      <c r="CE25" s="139">
        <f t="shared" si="34"/>
        <v>0</v>
      </c>
      <c r="CF25" s="140">
        <f t="shared" si="34"/>
        <v>40340</v>
      </c>
      <c r="CG25" s="139">
        <f t="shared" si="34"/>
        <v>0</v>
      </c>
      <c r="CH25" s="139">
        <f t="shared" si="34"/>
        <v>0</v>
      </c>
      <c r="CI25" s="139">
        <f t="shared" si="34"/>
        <v>0</v>
      </c>
    </row>
    <row r="26" spans="1:87" s="123" customFormat="1" ht="12" customHeight="1">
      <c r="A26" s="124" t="s">
        <v>212</v>
      </c>
      <c r="B26" s="125" t="s">
        <v>249</v>
      </c>
      <c r="C26" s="124" t="s">
        <v>250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9">
        <f t="shared" si="5"/>
        <v>126161</v>
      </c>
      <c r="M26" s="139">
        <f t="shared" si="6"/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si="7"/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f t="shared" si="8"/>
        <v>126161</v>
      </c>
      <c r="X26" s="139">
        <v>21663</v>
      </c>
      <c r="Y26" s="139">
        <v>91297</v>
      </c>
      <c r="Z26" s="139">
        <v>12254</v>
      </c>
      <c r="AA26" s="139">
        <v>947</v>
      </c>
      <c r="AB26" s="140">
        <v>0</v>
      </c>
      <c r="AC26" s="139">
        <v>0</v>
      </c>
      <c r="AD26" s="139">
        <v>0</v>
      </c>
      <c r="AE26" s="139">
        <f t="shared" si="9"/>
        <v>126161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0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f t="shared" si="15"/>
        <v>0</v>
      </c>
      <c r="AZ26" s="139">
        <v>0</v>
      </c>
      <c r="BA26" s="139">
        <v>0</v>
      </c>
      <c r="BB26" s="139">
        <v>0</v>
      </c>
      <c r="BC26" s="139">
        <v>0</v>
      </c>
      <c r="BD26" s="140">
        <v>15961</v>
      </c>
      <c r="BE26" s="139">
        <v>0</v>
      </c>
      <c r="BF26" s="139">
        <v>0</v>
      </c>
      <c r="BG26" s="139">
        <f t="shared" si="16"/>
        <v>0</v>
      </c>
      <c r="BH26" s="139">
        <f t="shared" si="35"/>
        <v>0</v>
      </c>
      <c r="BI26" s="139">
        <f t="shared" si="35"/>
        <v>0</v>
      </c>
      <c r="BJ26" s="139">
        <f t="shared" si="35"/>
        <v>0</v>
      </c>
      <c r="BK26" s="139">
        <f t="shared" si="35"/>
        <v>0</v>
      </c>
      <c r="BL26" s="139">
        <f t="shared" si="35"/>
        <v>0</v>
      </c>
      <c r="BM26" s="139">
        <f t="shared" si="35"/>
        <v>0</v>
      </c>
      <c r="BN26" s="139">
        <f t="shared" si="35"/>
        <v>0</v>
      </c>
      <c r="BO26" s="140">
        <f t="shared" si="35"/>
        <v>0</v>
      </c>
      <c r="BP26" s="139">
        <f t="shared" si="35"/>
        <v>126161</v>
      </c>
      <c r="BQ26" s="139">
        <f t="shared" si="35"/>
        <v>0</v>
      </c>
      <c r="BR26" s="139">
        <f t="shared" si="35"/>
        <v>0</v>
      </c>
      <c r="BS26" s="139">
        <f t="shared" si="35"/>
        <v>0</v>
      </c>
      <c r="BT26" s="139">
        <f t="shared" si="35"/>
        <v>0</v>
      </c>
      <c r="BU26" s="139">
        <f t="shared" si="35"/>
        <v>0</v>
      </c>
      <c r="BV26" s="139">
        <f t="shared" si="35"/>
        <v>0</v>
      </c>
      <c r="BW26" s="139">
        <f t="shared" si="34"/>
        <v>0</v>
      </c>
      <c r="BX26" s="139">
        <f t="shared" si="34"/>
        <v>0</v>
      </c>
      <c r="BY26" s="139">
        <f t="shared" si="34"/>
        <v>0</v>
      </c>
      <c r="BZ26" s="139">
        <f t="shared" si="34"/>
        <v>0</v>
      </c>
      <c r="CA26" s="139">
        <f t="shared" si="34"/>
        <v>126161</v>
      </c>
      <c r="CB26" s="139">
        <f t="shared" si="34"/>
        <v>21663</v>
      </c>
      <c r="CC26" s="139">
        <f t="shared" si="34"/>
        <v>91297</v>
      </c>
      <c r="CD26" s="139">
        <f t="shared" si="34"/>
        <v>12254</v>
      </c>
      <c r="CE26" s="139">
        <f t="shared" si="34"/>
        <v>947</v>
      </c>
      <c r="CF26" s="140">
        <f t="shared" si="34"/>
        <v>15961</v>
      </c>
      <c r="CG26" s="139">
        <f t="shared" si="34"/>
        <v>0</v>
      </c>
      <c r="CH26" s="139">
        <f t="shared" si="34"/>
        <v>0</v>
      </c>
      <c r="CI26" s="139">
        <f t="shared" si="34"/>
        <v>126161</v>
      </c>
    </row>
    <row r="27" spans="1:87" s="123" customFormat="1" ht="12" customHeight="1">
      <c r="A27" s="124" t="s">
        <v>212</v>
      </c>
      <c r="B27" s="125" t="s">
        <v>251</v>
      </c>
      <c r="C27" s="124" t="s">
        <v>252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9669</v>
      </c>
      <c r="L27" s="139">
        <f t="shared" si="5"/>
        <v>0</v>
      </c>
      <c r="M27" s="139">
        <f t="shared" si="6"/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si="7"/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f t="shared" si="8"/>
        <v>0</v>
      </c>
      <c r="X27" s="139">
        <v>0</v>
      </c>
      <c r="Y27" s="139">
        <v>0</v>
      </c>
      <c r="Z27" s="139">
        <v>0</v>
      </c>
      <c r="AA27" s="139">
        <v>0</v>
      </c>
      <c r="AB27" s="140">
        <v>138821</v>
      </c>
      <c r="AC27" s="139">
        <v>0</v>
      </c>
      <c r="AD27" s="139">
        <v>0</v>
      </c>
      <c r="AE27" s="139">
        <f t="shared" si="9"/>
        <v>0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0</v>
      </c>
      <c r="AO27" s="139">
        <f t="shared" si="13"/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f t="shared" si="14"/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f t="shared" si="15"/>
        <v>0</v>
      </c>
      <c r="AZ27" s="139">
        <v>0</v>
      </c>
      <c r="BA27" s="139">
        <v>0</v>
      </c>
      <c r="BB27" s="139">
        <v>0</v>
      </c>
      <c r="BC27" s="139">
        <v>0</v>
      </c>
      <c r="BD27" s="140">
        <v>37675</v>
      </c>
      <c r="BE27" s="139">
        <v>0</v>
      </c>
      <c r="BF27" s="139">
        <v>0</v>
      </c>
      <c r="BG27" s="139">
        <f t="shared" si="16"/>
        <v>0</v>
      </c>
      <c r="BH27" s="139">
        <f t="shared" si="35"/>
        <v>0</v>
      </c>
      <c r="BI27" s="139">
        <f t="shared" si="35"/>
        <v>0</v>
      </c>
      <c r="BJ27" s="139">
        <f t="shared" si="35"/>
        <v>0</v>
      </c>
      <c r="BK27" s="139">
        <f t="shared" si="35"/>
        <v>0</v>
      </c>
      <c r="BL27" s="139">
        <f t="shared" si="35"/>
        <v>0</v>
      </c>
      <c r="BM27" s="139">
        <f t="shared" si="35"/>
        <v>0</v>
      </c>
      <c r="BN27" s="139">
        <f t="shared" si="35"/>
        <v>0</v>
      </c>
      <c r="BO27" s="140">
        <f t="shared" si="35"/>
        <v>9669</v>
      </c>
      <c r="BP27" s="139">
        <f t="shared" si="35"/>
        <v>0</v>
      </c>
      <c r="BQ27" s="139">
        <f t="shared" si="35"/>
        <v>0</v>
      </c>
      <c r="BR27" s="139">
        <f t="shared" si="35"/>
        <v>0</v>
      </c>
      <c r="BS27" s="139">
        <f t="shared" si="35"/>
        <v>0</v>
      </c>
      <c r="BT27" s="139">
        <f t="shared" si="35"/>
        <v>0</v>
      </c>
      <c r="BU27" s="139">
        <f t="shared" si="35"/>
        <v>0</v>
      </c>
      <c r="BV27" s="139">
        <f t="shared" si="35"/>
        <v>0</v>
      </c>
      <c r="BW27" s="139">
        <f t="shared" si="34"/>
        <v>0</v>
      </c>
      <c r="BX27" s="139">
        <f t="shared" si="34"/>
        <v>0</v>
      </c>
      <c r="BY27" s="139">
        <f t="shared" si="34"/>
        <v>0</v>
      </c>
      <c r="BZ27" s="139">
        <f t="shared" si="34"/>
        <v>0</v>
      </c>
      <c r="CA27" s="139">
        <f t="shared" si="34"/>
        <v>0</v>
      </c>
      <c r="CB27" s="139">
        <f t="shared" si="34"/>
        <v>0</v>
      </c>
      <c r="CC27" s="139">
        <f t="shared" si="34"/>
        <v>0</v>
      </c>
      <c r="CD27" s="139">
        <f t="shared" si="34"/>
        <v>0</v>
      </c>
      <c r="CE27" s="139">
        <f t="shared" si="34"/>
        <v>0</v>
      </c>
      <c r="CF27" s="140">
        <f t="shared" si="34"/>
        <v>176496</v>
      </c>
      <c r="CG27" s="139">
        <f t="shared" si="34"/>
        <v>0</v>
      </c>
      <c r="CH27" s="139">
        <f t="shared" si="34"/>
        <v>0</v>
      </c>
      <c r="CI27" s="139">
        <f t="shared" si="34"/>
        <v>0</v>
      </c>
    </row>
    <row r="28" spans="1:87" s="123" customFormat="1" ht="12" customHeight="1">
      <c r="A28" s="124" t="s">
        <v>212</v>
      </c>
      <c r="B28" s="125" t="s">
        <v>253</v>
      </c>
      <c r="C28" s="124" t="s">
        <v>254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4022</v>
      </c>
      <c r="L28" s="139">
        <f t="shared" si="5"/>
        <v>0</v>
      </c>
      <c r="M28" s="139">
        <f t="shared" si="6"/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f t="shared" si="7"/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f t="shared" si="8"/>
        <v>0</v>
      </c>
      <c r="X28" s="139">
        <v>0</v>
      </c>
      <c r="Y28" s="139">
        <v>0</v>
      </c>
      <c r="Z28" s="139">
        <v>0</v>
      </c>
      <c r="AA28" s="139">
        <v>0</v>
      </c>
      <c r="AB28" s="140">
        <v>119581</v>
      </c>
      <c r="AC28" s="139">
        <v>0</v>
      </c>
      <c r="AD28" s="139">
        <v>0</v>
      </c>
      <c r="AE28" s="139">
        <f t="shared" si="9"/>
        <v>0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0</v>
      </c>
      <c r="AO28" s="139">
        <f t="shared" si="13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31280</v>
      </c>
      <c r="BE28" s="139">
        <v>0</v>
      </c>
      <c r="BF28" s="139">
        <v>0</v>
      </c>
      <c r="BG28" s="139">
        <f t="shared" si="16"/>
        <v>0</v>
      </c>
      <c r="BH28" s="139">
        <f t="shared" si="35"/>
        <v>0</v>
      </c>
      <c r="BI28" s="139">
        <f t="shared" si="35"/>
        <v>0</v>
      </c>
      <c r="BJ28" s="139">
        <f t="shared" si="35"/>
        <v>0</v>
      </c>
      <c r="BK28" s="139">
        <f t="shared" si="35"/>
        <v>0</v>
      </c>
      <c r="BL28" s="139">
        <f t="shared" si="35"/>
        <v>0</v>
      </c>
      <c r="BM28" s="139">
        <f t="shared" si="35"/>
        <v>0</v>
      </c>
      <c r="BN28" s="139">
        <f t="shared" si="35"/>
        <v>0</v>
      </c>
      <c r="BO28" s="140">
        <f t="shared" si="35"/>
        <v>4022</v>
      </c>
      <c r="BP28" s="139">
        <f t="shared" si="35"/>
        <v>0</v>
      </c>
      <c r="BQ28" s="139">
        <f t="shared" si="35"/>
        <v>0</v>
      </c>
      <c r="BR28" s="139">
        <f t="shared" si="35"/>
        <v>0</v>
      </c>
      <c r="BS28" s="139">
        <f t="shared" si="35"/>
        <v>0</v>
      </c>
      <c r="BT28" s="139">
        <f t="shared" si="35"/>
        <v>0</v>
      </c>
      <c r="BU28" s="139">
        <f t="shared" si="35"/>
        <v>0</v>
      </c>
      <c r="BV28" s="139">
        <f t="shared" si="35"/>
        <v>0</v>
      </c>
      <c r="BW28" s="139">
        <f t="shared" si="34"/>
        <v>0</v>
      </c>
      <c r="BX28" s="139">
        <f t="shared" si="34"/>
        <v>0</v>
      </c>
      <c r="BY28" s="139">
        <f t="shared" si="34"/>
        <v>0</v>
      </c>
      <c r="BZ28" s="139">
        <f t="shared" si="34"/>
        <v>0</v>
      </c>
      <c r="CA28" s="139">
        <f t="shared" si="34"/>
        <v>0</v>
      </c>
      <c r="CB28" s="139">
        <f t="shared" si="34"/>
        <v>0</v>
      </c>
      <c r="CC28" s="139">
        <f t="shared" si="34"/>
        <v>0</v>
      </c>
      <c r="CD28" s="139">
        <f t="shared" si="34"/>
        <v>0</v>
      </c>
      <c r="CE28" s="139">
        <f t="shared" si="34"/>
        <v>0</v>
      </c>
      <c r="CF28" s="140">
        <f t="shared" si="34"/>
        <v>150861</v>
      </c>
      <c r="CG28" s="139">
        <f t="shared" si="34"/>
        <v>0</v>
      </c>
      <c r="CH28" s="139">
        <f t="shared" si="34"/>
        <v>0</v>
      </c>
      <c r="CI28" s="139">
        <f t="shared" si="34"/>
        <v>0</v>
      </c>
    </row>
    <row r="29" spans="1:87" s="123" customFormat="1" ht="12" customHeight="1">
      <c r="A29" s="124" t="s">
        <v>212</v>
      </c>
      <c r="B29" s="125" t="s">
        <v>255</v>
      </c>
      <c r="C29" s="124" t="s">
        <v>256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7107</v>
      </c>
      <c r="L29" s="139">
        <f t="shared" si="5"/>
        <v>0</v>
      </c>
      <c r="M29" s="139">
        <f t="shared" si="6"/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f t="shared" si="7"/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f t="shared" si="8"/>
        <v>0</v>
      </c>
      <c r="X29" s="139">
        <v>0</v>
      </c>
      <c r="Y29" s="139">
        <v>0</v>
      </c>
      <c r="Z29" s="139">
        <v>0</v>
      </c>
      <c r="AA29" s="139">
        <v>0</v>
      </c>
      <c r="AB29" s="140">
        <v>159049</v>
      </c>
      <c r="AC29" s="139">
        <v>0</v>
      </c>
      <c r="AD29" s="139">
        <v>0</v>
      </c>
      <c r="AE29" s="139">
        <f t="shared" si="9"/>
        <v>0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0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/>
      <c r="AW29" s="139">
        <v>0</v>
      </c>
      <c r="AX29" s="139">
        <v>0</v>
      </c>
      <c r="AY29" s="139">
        <f t="shared" si="15"/>
        <v>0</v>
      </c>
      <c r="AZ29" s="139">
        <v>0</v>
      </c>
      <c r="BA29" s="139">
        <v>0</v>
      </c>
      <c r="BB29" s="139">
        <v>0</v>
      </c>
      <c r="BC29" s="139">
        <v>0</v>
      </c>
      <c r="BD29" s="140">
        <v>40306</v>
      </c>
      <c r="BE29" s="139">
        <v>0</v>
      </c>
      <c r="BF29" s="139">
        <v>0</v>
      </c>
      <c r="BG29" s="139">
        <f t="shared" si="16"/>
        <v>0</v>
      </c>
      <c r="BH29" s="139">
        <f t="shared" si="35"/>
        <v>0</v>
      </c>
      <c r="BI29" s="139">
        <f t="shared" si="35"/>
        <v>0</v>
      </c>
      <c r="BJ29" s="139">
        <f t="shared" si="35"/>
        <v>0</v>
      </c>
      <c r="BK29" s="139">
        <f t="shared" si="35"/>
        <v>0</v>
      </c>
      <c r="BL29" s="139">
        <f t="shared" si="35"/>
        <v>0</v>
      </c>
      <c r="BM29" s="139">
        <f t="shared" si="35"/>
        <v>0</v>
      </c>
      <c r="BN29" s="139">
        <f t="shared" si="35"/>
        <v>0</v>
      </c>
      <c r="BO29" s="140">
        <f t="shared" si="35"/>
        <v>7107</v>
      </c>
      <c r="BP29" s="139">
        <f t="shared" si="35"/>
        <v>0</v>
      </c>
      <c r="BQ29" s="139">
        <f t="shared" si="35"/>
        <v>0</v>
      </c>
      <c r="BR29" s="139">
        <f t="shared" si="35"/>
        <v>0</v>
      </c>
      <c r="BS29" s="139">
        <f t="shared" si="35"/>
        <v>0</v>
      </c>
      <c r="BT29" s="139">
        <f t="shared" si="35"/>
        <v>0</v>
      </c>
      <c r="BU29" s="139">
        <f t="shared" si="35"/>
        <v>0</v>
      </c>
      <c r="BV29" s="139">
        <f t="shared" si="35"/>
        <v>0</v>
      </c>
      <c r="BW29" s="139">
        <f t="shared" si="34"/>
        <v>0</v>
      </c>
      <c r="BX29" s="139">
        <f t="shared" si="34"/>
        <v>0</v>
      </c>
      <c r="BY29" s="139">
        <f t="shared" si="34"/>
        <v>0</v>
      </c>
      <c r="BZ29" s="139">
        <f t="shared" si="34"/>
        <v>0</v>
      </c>
      <c r="CA29" s="139">
        <f t="shared" si="34"/>
        <v>0</v>
      </c>
      <c r="CB29" s="139">
        <f t="shared" si="34"/>
        <v>0</v>
      </c>
      <c r="CC29" s="139">
        <f t="shared" si="34"/>
        <v>0</v>
      </c>
      <c r="CD29" s="139">
        <f t="shared" si="34"/>
        <v>0</v>
      </c>
      <c r="CE29" s="139">
        <f t="shared" si="34"/>
        <v>0</v>
      </c>
      <c r="CF29" s="140">
        <f t="shared" si="34"/>
        <v>199355</v>
      </c>
      <c r="CG29" s="139">
        <f t="shared" si="34"/>
        <v>0</v>
      </c>
      <c r="CH29" s="139">
        <f t="shared" si="34"/>
        <v>0</v>
      </c>
      <c r="CI29" s="139">
        <f t="shared" si="34"/>
        <v>0</v>
      </c>
    </row>
    <row r="30" spans="1:87" s="123" customFormat="1" ht="12" customHeight="1">
      <c r="A30" s="124" t="s">
        <v>212</v>
      </c>
      <c r="B30" s="125" t="s">
        <v>257</v>
      </c>
      <c r="C30" s="124" t="s">
        <v>258</v>
      </c>
      <c r="D30" s="139">
        <f t="shared" si="3"/>
        <v>27594</v>
      </c>
      <c r="E30" s="139">
        <f t="shared" si="4"/>
        <v>27594</v>
      </c>
      <c r="F30" s="139">
        <v>0</v>
      </c>
      <c r="G30" s="139">
        <v>27594</v>
      </c>
      <c r="H30" s="139">
        <v>0</v>
      </c>
      <c r="I30" s="139">
        <v>0</v>
      </c>
      <c r="J30" s="139">
        <v>0</v>
      </c>
      <c r="K30" s="140">
        <v>0</v>
      </c>
      <c r="L30" s="139">
        <f t="shared" si="5"/>
        <v>167918</v>
      </c>
      <c r="M30" s="139">
        <f t="shared" si="6"/>
        <v>59947</v>
      </c>
      <c r="N30" s="139">
        <v>59947</v>
      </c>
      <c r="O30" s="139">
        <v>0</v>
      </c>
      <c r="P30" s="139">
        <v>0</v>
      </c>
      <c r="Q30" s="139">
        <v>0</v>
      </c>
      <c r="R30" s="139">
        <f t="shared" si="7"/>
        <v>44179</v>
      </c>
      <c r="S30" s="139">
        <v>0</v>
      </c>
      <c r="T30" s="139">
        <v>44179</v>
      </c>
      <c r="U30" s="139">
        <v>0</v>
      </c>
      <c r="V30" s="139">
        <v>0</v>
      </c>
      <c r="W30" s="139">
        <f t="shared" si="8"/>
        <v>63792</v>
      </c>
      <c r="X30" s="139">
        <v>51905</v>
      </c>
      <c r="Y30" s="139">
        <v>11887</v>
      </c>
      <c r="Z30" s="139">
        <v>0</v>
      </c>
      <c r="AA30" s="139">
        <v>0</v>
      </c>
      <c r="AB30" s="140">
        <v>0</v>
      </c>
      <c r="AC30" s="139">
        <v>0</v>
      </c>
      <c r="AD30" s="139">
        <v>0</v>
      </c>
      <c r="AE30" s="139">
        <f t="shared" si="9"/>
        <v>195512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0</v>
      </c>
      <c r="AO30" s="139">
        <f t="shared" si="13"/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21759</v>
      </c>
      <c r="BE30" s="139">
        <v>0</v>
      </c>
      <c r="BF30" s="139">
        <v>0</v>
      </c>
      <c r="BG30" s="139">
        <f t="shared" si="16"/>
        <v>0</v>
      </c>
      <c r="BH30" s="139">
        <f t="shared" si="35"/>
        <v>27594</v>
      </c>
      <c r="BI30" s="139">
        <f t="shared" si="35"/>
        <v>27594</v>
      </c>
      <c r="BJ30" s="139">
        <f t="shared" si="35"/>
        <v>0</v>
      </c>
      <c r="BK30" s="139">
        <f t="shared" si="35"/>
        <v>27594</v>
      </c>
      <c r="BL30" s="139">
        <f t="shared" si="35"/>
        <v>0</v>
      </c>
      <c r="BM30" s="139">
        <f t="shared" si="35"/>
        <v>0</v>
      </c>
      <c r="BN30" s="139">
        <f t="shared" si="35"/>
        <v>0</v>
      </c>
      <c r="BO30" s="140">
        <f t="shared" si="35"/>
        <v>0</v>
      </c>
      <c r="BP30" s="139">
        <f t="shared" si="35"/>
        <v>167918</v>
      </c>
      <c r="BQ30" s="139">
        <f t="shared" si="35"/>
        <v>59947</v>
      </c>
      <c r="BR30" s="139">
        <f t="shared" si="35"/>
        <v>59947</v>
      </c>
      <c r="BS30" s="139">
        <f t="shared" si="35"/>
        <v>0</v>
      </c>
      <c r="BT30" s="139">
        <f t="shared" si="35"/>
        <v>0</v>
      </c>
      <c r="BU30" s="139">
        <f t="shared" si="35"/>
        <v>0</v>
      </c>
      <c r="BV30" s="139">
        <f t="shared" si="35"/>
        <v>44179</v>
      </c>
      <c r="BW30" s="139">
        <f t="shared" si="34"/>
        <v>0</v>
      </c>
      <c r="BX30" s="139">
        <f t="shared" si="34"/>
        <v>44179</v>
      </c>
      <c r="BY30" s="139">
        <f t="shared" si="34"/>
        <v>0</v>
      </c>
      <c r="BZ30" s="139">
        <f t="shared" si="34"/>
        <v>0</v>
      </c>
      <c r="CA30" s="139">
        <f t="shared" si="34"/>
        <v>63792</v>
      </c>
      <c r="CB30" s="139">
        <f t="shared" si="34"/>
        <v>51905</v>
      </c>
      <c r="CC30" s="139">
        <f t="shared" si="34"/>
        <v>11887</v>
      </c>
      <c r="CD30" s="139">
        <f t="shared" si="34"/>
        <v>0</v>
      </c>
      <c r="CE30" s="139">
        <f t="shared" si="34"/>
        <v>0</v>
      </c>
      <c r="CF30" s="140">
        <f t="shared" si="34"/>
        <v>21759</v>
      </c>
      <c r="CG30" s="139">
        <f t="shared" si="34"/>
        <v>0</v>
      </c>
      <c r="CH30" s="139">
        <f t="shared" si="34"/>
        <v>0</v>
      </c>
      <c r="CI30" s="139">
        <f t="shared" si="34"/>
        <v>195512</v>
      </c>
    </row>
    <row r="31" spans="1:87" s="123" customFormat="1" ht="12" customHeight="1">
      <c r="A31" s="124" t="s">
        <v>212</v>
      </c>
      <c r="B31" s="125" t="s">
        <v>259</v>
      </c>
      <c r="C31" s="124" t="s">
        <v>214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2225</v>
      </c>
      <c r="L31" s="139">
        <f t="shared" si="5"/>
        <v>0</v>
      </c>
      <c r="M31" s="139">
        <f t="shared" si="6"/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f t="shared" si="7"/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f t="shared" si="8"/>
        <v>0</v>
      </c>
      <c r="X31" s="139">
        <v>0</v>
      </c>
      <c r="Y31" s="139">
        <v>0</v>
      </c>
      <c r="Z31" s="139">
        <v>0</v>
      </c>
      <c r="AA31" s="139">
        <v>0</v>
      </c>
      <c r="AB31" s="140">
        <v>29905</v>
      </c>
      <c r="AC31" s="139">
        <v>0</v>
      </c>
      <c r="AD31" s="139">
        <v>0</v>
      </c>
      <c r="AE31" s="139">
        <f t="shared" si="9"/>
        <v>0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0</v>
      </c>
      <c r="AN31" s="139">
        <f t="shared" si="12"/>
        <v>0</v>
      </c>
      <c r="AO31" s="139">
        <f t="shared" si="13"/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13434</v>
      </c>
      <c r="BE31" s="139">
        <v>0</v>
      </c>
      <c r="BF31" s="139">
        <v>0</v>
      </c>
      <c r="BG31" s="139">
        <f t="shared" si="16"/>
        <v>0</v>
      </c>
      <c r="BH31" s="139">
        <f t="shared" si="35"/>
        <v>0</v>
      </c>
      <c r="BI31" s="139">
        <f t="shared" si="35"/>
        <v>0</v>
      </c>
      <c r="BJ31" s="139">
        <f t="shared" si="35"/>
        <v>0</v>
      </c>
      <c r="BK31" s="139">
        <f t="shared" si="35"/>
        <v>0</v>
      </c>
      <c r="BL31" s="139">
        <f t="shared" si="35"/>
        <v>0</v>
      </c>
      <c r="BM31" s="139">
        <f t="shared" si="35"/>
        <v>0</v>
      </c>
      <c r="BN31" s="139">
        <f t="shared" si="35"/>
        <v>0</v>
      </c>
      <c r="BO31" s="140">
        <f t="shared" si="35"/>
        <v>2225</v>
      </c>
      <c r="BP31" s="139">
        <f t="shared" si="35"/>
        <v>0</v>
      </c>
      <c r="BQ31" s="139">
        <f t="shared" si="35"/>
        <v>0</v>
      </c>
      <c r="BR31" s="139">
        <f t="shared" si="35"/>
        <v>0</v>
      </c>
      <c r="BS31" s="139">
        <f t="shared" si="35"/>
        <v>0</v>
      </c>
      <c r="BT31" s="139">
        <f t="shared" si="35"/>
        <v>0</v>
      </c>
      <c r="BU31" s="139">
        <f t="shared" si="35"/>
        <v>0</v>
      </c>
      <c r="BV31" s="139">
        <f t="shared" si="35"/>
        <v>0</v>
      </c>
      <c r="BW31" s="139">
        <f t="shared" si="34"/>
        <v>0</v>
      </c>
      <c r="BX31" s="139">
        <f t="shared" si="34"/>
        <v>0</v>
      </c>
      <c r="BY31" s="139">
        <f t="shared" si="34"/>
        <v>0</v>
      </c>
      <c r="BZ31" s="139">
        <f t="shared" si="34"/>
        <v>0</v>
      </c>
      <c r="CA31" s="139">
        <f t="shared" si="34"/>
        <v>0</v>
      </c>
      <c r="CB31" s="139">
        <f t="shared" si="34"/>
        <v>0</v>
      </c>
      <c r="CC31" s="139">
        <f t="shared" si="34"/>
        <v>0</v>
      </c>
      <c r="CD31" s="139">
        <f t="shared" si="34"/>
        <v>0</v>
      </c>
      <c r="CE31" s="139">
        <f t="shared" si="34"/>
        <v>0</v>
      </c>
      <c r="CF31" s="140">
        <f t="shared" si="34"/>
        <v>43339</v>
      </c>
      <c r="CG31" s="139">
        <f t="shared" si="34"/>
        <v>0</v>
      </c>
      <c r="CH31" s="139">
        <f t="shared" si="34"/>
        <v>0</v>
      </c>
      <c r="CI31" s="139">
        <f t="shared" si="34"/>
        <v>0</v>
      </c>
    </row>
    <row r="32" spans="1:87" s="123" customFormat="1" ht="12" customHeight="1">
      <c r="A32" s="124" t="s">
        <v>212</v>
      </c>
      <c r="B32" s="125" t="s">
        <v>260</v>
      </c>
      <c r="C32" s="124" t="s">
        <v>261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7603</v>
      </c>
      <c r="L32" s="139">
        <f t="shared" si="5"/>
        <v>0</v>
      </c>
      <c r="M32" s="139">
        <f t="shared" si="6"/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f t="shared" si="7"/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f t="shared" si="8"/>
        <v>0</v>
      </c>
      <c r="X32" s="139">
        <v>0</v>
      </c>
      <c r="Y32" s="139">
        <v>0</v>
      </c>
      <c r="Z32" s="139">
        <v>0</v>
      </c>
      <c r="AA32" s="139">
        <v>0</v>
      </c>
      <c r="AB32" s="140">
        <v>104762</v>
      </c>
      <c r="AC32" s="139">
        <v>0</v>
      </c>
      <c r="AD32" s="139">
        <v>0</v>
      </c>
      <c r="AE32" s="139">
        <f t="shared" si="9"/>
        <v>0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46999</v>
      </c>
      <c r="BE32" s="139">
        <v>0</v>
      </c>
      <c r="BF32" s="139">
        <v>0</v>
      </c>
      <c r="BG32" s="139">
        <f t="shared" si="16"/>
        <v>0</v>
      </c>
      <c r="BH32" s="139">
        <f t="shared" si="35"/>
        <v>0</v>
      </c>
      <c r="BI32" s="139">
        <f t="shared" si="35"/>
        <v>0</v>
      </c>
      <c r="BJ32" s="139">
        <f t="shared" si="35"/>
        <v>0</v>
      </c>
      <c r="BK32" s="139">
        <f t="shared" si="35"/>
        <v>0</v>
      </c>
      <c r="BL32" s="139">
        <f t="shared" si="35"/>
        <v>0</v>
      </c>
      <c r="BM32" s="139">
        <f t="shared" si="35"/>
        <v>0</v>
      </c>
      <c r="BN32" s="139">
        <f t="shared" si="35"/>
        <v>0</v>
      </c>
      <c r="BO32" s="140">
        <f t="shared" si="35"/>
        <v>7603</v>
      </c>
      <c r="BP32" s="139">
        <f t="shared" si="35"/>
        <v>0</v>
      </c>
      <c r="BQ32" s="139">
        <f t="shared" si="35"/>
        <v>0</v>
      </c>
      <c r="BR32" s="139">
        <f t="shared" si="35"/>
        <v>0</v>
      </c>
      <c r="BS32" s="139">
        <f t="shared" si="35"/>
        <v>0</v>
      </c>
      <c r="BT32" s="139">
        <f t="shared" si="35"/>
        <v>0</v>
      </c>
      <c r="BU32" s="139">
        <f t="shared" si="35"/>
        <v>0</v>
      </c>
      <c r="BV32" s="139">
        <f t="shared" si="35"/>
        <v>0</v>
      </c>
      <c r="BW32" s="139">
        <f t="shared" si="34"/>
        <v>0</v>
      </c>
      <c r="BX32" s="139">
        <f t="shared" si="34"/>
        <v>0</v>
      </c>
      <c r="BY32" s="139">
        <f t="shared" si="34"/>
        <v>0</v>
      </c>
      <c r="BZ32" s="139">
        <f t="shared" si="34"/>
        <v>0</v>
      </c>
      <c r="CA32" s="139">
        <f t="shared" si="34"/>
        <v>0</v>
      </c>
      <c r="CB32" s="139">
        <f t="shared" si="34"/>
        <v>0</v>
      </c>
      <c r="CC32" s="139">
        <f t="shared" si="34"/>
        <v>0</v>
      </c>
      <c r="CD32" s="139">
        <f t="shared" si="34"/>
        <v>0</v>
      </c>
      <c r="CE32" s="139">
        <f t="shared" si="34"/>
        <v>0</v>
      </c>
      <c r="CF32" s="140">
        <f t="shared" si="34"/>
        <v>151761</v>
      </c>
      <c r="CG32" s="139">
        <f t="shared" si="34"/>
        <v>0</v>
      </c>
      <c r="CH32" s="139">
        <f t="shared" si="34"/>
        <v>0</v>
      </c>
      <c r="CI32" s="139">
        <f t="shared" si="34"/>
        <v>0</v>
      </c>
    </row>
    <row r="33" spans="1:87" s="123" customFormat="1" ht="12" customHeight="1">
      <c r="A33" s="124" t="s">
        <v>212</v>
      </c>
      <c r="B33" s="125" t="s">
        <v>262</v>
      </c>
      <c r="C33" s="124" t="s">
        <v>263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0</v>
      </c>
      <c r="L33" s="139">
        <f t="shared" si="5"/>
        <v>0</v>
      </c>
      <c r="M33" s="139">
        <f t="shared" si="6"/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f t="shared" si="7"/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f t="shared" si="8"/>
        <v>0</v>
      </c>
      <c r="X33" s="139">
        <v>0</v>
      </c>
      <c r="Y33" s="139">
        <v>0</v>
      </c>
      <c r="Z33" s="139">
        <v>0</v>
      </c>
      <c r="AA33" s="139">
        <v>0</v>
      </c>
      <c r="AB33" s="140">
        <v>115725</v>
      </c>
      <c r="AC33" s="139">
        <v>0</v>
      </c>
      <c r="AD33" s="139">
        <v>0</v>
      </c>
      <c r="AE33" s="139">
        <f t="shared" si="9"/>
        <v>0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0</v>
      </c>
      <c r="BE33" s="139">
        <v>0</v>
      </c>
      <c r="BF33" s="139">
        <v>0</v>
      </c>
      <c r="BG33" s="139">
        <f t="shared" si="16"/>
        <v>0</v>
      </c>
      <c r="BH33" s="139">
        <f t="shared" si="35"/>
        <v>0</v>
      </c>
      <c r="BI33" s="139">
        <f t="shared" si="35"/>
        <v>0</v>
      </c>
      <c r="BJ33" s="139">
        <f t="shared" si="35"/>
        <v>0</v>
      </c>
      <c r="BK33" s="139">
        <f t="shared" si="35"/>
        <v>0</v>
      </c>
      <c r="BL33" s="139">
        <f t="shared" si="35"/>
        <v>0</v>
      </c>
      <c r="BM33" s="139">
        <f t="shared" si="35"/>
        <v>0</v>
      </c>
      <c r="BN33" s="139">
        <f t="shared" si="35"/>
        <v>0</v>
      </c>
      <c r="BO33" s="140">
        <f t="shared" si="35"/>
        <v>0</v>
      </c>
      <c r="BP33" s="139">
        <f t="shared" si="35"/>
        <v>0</v>
      </c>
      <c r="BQ33" s="139">
        <f t="shared" si="35"/>
        <v>0</v>
      </c>
      <c r="BR33" s="139">
        <f t="shared" si="35"/>
        <v>0</v>
      </c>
      <c r="BS33" s="139">
        <f t="shared" si="35"/>
        <v>0</v>
      </c>
      <c r="BT33" s="139">
        <f t="shared" si="35"/>
        <v>0</v>
      </c>
      <c r="BU33" s="139">
        <f t="shared" si="35"/>
        <v>0</v>
      </c>
      <c r="BV33" s="139">
        <f t="shared" si="35"/>
        <v>0</v>
      </c>
      <c r="BW33" s="139">
        <f t="shared" si="34"/>
        <v>0</v>
      </c>
      <c r="BX33" s="139">
        <f t="shared" si="34"/>
        <v>0</v>
      </c>
      <c r="BY33" s="139">
        <f t="shared" si="34"/>
        <v>0</v>
      </c>
      <c r="BZ33" s="139">
        <f t="shared" si="34"/>
        <v>0</v>
      </c>
      <c r="CA33" s="139">
        <f t="shared" si="34"/>
        <v>0</v>
      </c>
      <c r="CB33" s="139">
        <f t="shared" si="34"/>
        <v>0</v>
      </c>
      <c r="CC33" s="139">
        <f t="shared" si="34"/>
        <v>0</v>
      </c>
      <c r="CD33" s="139">
        <f t="shared" si="34"/>
        <v>0</v>
      </c>
      <c r="CE33" s="139">
        <f t="shared" si="34"/>
        <v>0</v>
      </c>
      <c r="CF33" s="140">
        <f t="shared" si="34"/>
        <v>115725</v>
      </c>
      <c r="CG33" s="139">
        <f t="shared" si="34"/>
        <v>0</v>
      </c>
      <c r="CH33" s="139">
        <f t="shared" si="34"/>
        <v>0</v>
      </c>
      <c r="CI33" s="139">
        <f t="shared" si="34"/>
        <v>0</v>
      </c>
    </row>
    <row r="34" spans="1:87" s="123" customFormat="1" ht="12" customHeight="1">
      <c r="A34" s="124" t="s">
        <v>212</v>
      </c>
      <c r="B34" s="125" t="s">
        <v>264</v>
      </c>
      <c r="C34" s="124" t="s">
        <v>265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13434</v>
      </c>
      <c r="M34" s="139">
        <f t="shared" si="6"/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f t="shared" si="7"/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f t="shared" si="8"/>
        <v>13434</v>
      </c>
      <c r="X34" s="139">
        <v>11254</v>
      </c>
      <c r="Y34" s="139">
        <v>1129</v>
      </c>
      <c r="Z34" s="139">
        <v>306</v>
      </c>
      <c r="AA34" s="139">
        <v>745</v>
      </c>
      <c r="AB34" s="140">
        <v>7048</v>
      </c>
      <c r="AC34" s="139">
        <v>0</v>
      </c>
      <c r="AD34" s="139">
        <v>0</v>
      </c>
      <c r="AE34" s="139">
        <f t="shared" si="9"/>
        <v>13434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0</v>
      </c>
      <c r="AO34" s="139">
        <f t="shared" si="13"/>
        <v>0</v>
      </c>
      <c r="AP34" s="139">
        <v>0</v>
      </c>
      <c r="AQ34" s="139">
        <v>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0</v>
      </c>
      <c r="AZ34" s="139">
        <v>0</v>
      </c>
      <c r="BA34" s="139">
        <v>0</v>
      </c>
      <c r="BB34" s="139">
        <v>0</v>
      </c>
      <c r="BC34" s="139">
        <v>0</v>
      </c>
      <c r="BD34" s="140">
        <v>8634</v>
      </c>
      <c r="BE34" s="139">
        <v>0</v>
      </c>
      <c r="BF34" s="139">
        <v>0</v>
      </c>
      <c r="BG34" s="139">
        <f t="shared" si="16"/>
        <v>0</v>
      </c>
      <c r="BH34" s="139">
        <f t="shared" si="35"/>
        <v>0</v>
      </c>
      <c r="BI34" s="139">
        <f t="shared" si="35"/>
        <v>0</v>
      </c>
      <c r="BJ34" s="139">
        <f t="shared" si="35"/>
        <v>0</v>
      </c>
      <c r="BK34" s="139">
        <f t="shared" si="35"/>
        <v>0</v>
      </c>
      <c r="BL34" s="139">
        <f t="shared" si="35"/>
        <v>0</v>
      </c>
      <c r="BM34" s="139">
        <f t="shared" si="35"/>
        <v>0</v>
      </c>
      <c r="BN34" s="139">
        <f t="shared" si="35"/>
        <v>0</v>
      </c>
      <c r="BO34" s="140">
        <f t="shared" si="35"/>
        <v>0</v>
      </c>
      <c r="BP34" s="139">
        <f t="shared" si="35"/>
        <v>13434</v>
      </c>
      <c r="BQ34" s="139">
        <f t="shared" si="35"/>
        <v>0</v>
      </c>
      <c r="BR34" s="139">
        <f t="shared" si="35"/>
        <v>0</v>
      </c>
      <c r="BS34" s="139">
        <f t="shared" si="35"/>
        <v>0</v>
      </c>
      <c r="BT34" s="139">
        <f t="shared" si="35"/>
        <v>0</v>
      </c>
      <c r="BU34" s="139">
        <f t="shared" si="35"/>
        <v>0</v>
      </c>
      <c r="BV34" s="139">
        <f t="shared" si="35"/>
        <v>0</v>
      </c>
      <c r="BW34" s="139">
        <f t="shared" si="34"/>
        <v>0</v>
      </c>
      <c r="BX34" s="139">
        <f t="shared" si="34"/>
        <v>0</v>
      </c>
      <c r="BY34" s="139">
        <f t="shared" si="34"/>
        <v>0</v>
      </c>
      <c r="BZ34" s="139">
        <f t="shared" si="34"/>
        <v>0</v>
      </c>
      <c r="CA34" s="139">
        <f t="shared" si="34"/>
        <v>13434</v>
      </c>
      <c r="CB34" s="139">
        <f t="shared" si="34"/>
        <v>11254</v>
      </c>
      <c r="CC34" s="139">
        <f t="shared" si="34"/>
        <v>1129</v>
      </c>
      <c r="CD34" s="139">
        <f t="shared" si="34"/>
        <v>306</v>
      </c>
      <c r="CE34" s="139">
        <f t="shared" si="34"/>
        <v>745</v>
      </c>
      <c r="CF34" s="140">
        <f t="shared" si="34"/>
        <v>15682</v>
      </c>
      <c r="CG34" s="139">
        <f t="shared" si="34"/>
        <v>0</v>
      </c>
      <c r="CH34" s="139">
        <f t="shared" si="34"/>
        <v>0</v>
      </c>
      <c r="CI34" s="139">
        <f t="shared" si="34"/>
        <v>13434</v>
      </c>
    </row>
    <row r="35" spans="1:87" s="123" customFormat="1" ht="12" customHeight="1">
      <c r="A35" s="124" t="s">
        <v>212</v>
      </c>
      <c r="B35" s="125" t="s">
        <v>266</v>
      </c>
      <c r="C35" s="124" t="s">
        <v>210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9274</v>
      </c>
      <c r="M35" s="139">
        <f t="shared" si="6"/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f t="shared" si="7"/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f t="shared" si="8"/>
        <v>9274</v>
      </c>
      <c r="X35" s="139">
        <v>5814</v>
      </c>
      <c r="Y35" s="139">
        <v>2550</v>
      </c>
      <c r="Z35" s="139">
        <v>910</v>
      </c>
      <c r="AA35" s="139">
        <v>0</v>
      </c>
      <c r="AB35" s="140">
        <v>10972</v>
      </c>
      <c r="AC35" s="139">
        <v>0</v>
      </c>
      <c r="AD35" s="139">
        <v>0</v>
      </c>
      <c r="AE35" s="139">
        <f t="shared" si="9"/>
        <v>9274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0</v>
      </c>
      <c r="AO35" s="139">
        <f t="shared" si="13"/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f t="shared" si="14"/>
        <v>0</v>
      </c>
      <c r="AU35" s="139">
        <v>0</v>
      </c>
      <c r="AV35" s="139">
        <v>0</v>
      </c>
      <c r="AW35" s="139">
        <v>0</v>
      </c>
      <c r="AX35" s="139">
        <v>0</v>
      </c>
      <c r="AY35" s="139">
        <f t="shared" si="15"/>
        <v>0</v>
      </c>
      <c r="AZ35" s="139">
        <v>0</v>
      </c>
      <c r="BA35" s="139">
        <v>0</v>
      </c>
      <c r="BB35" s="139">
        <v>0</v>
      </c>
      <c r="BC35" s="139">
        <v>0</v>
      </c>
      <c r="BD35" s="140">
        <v>14606</v>
      </c>
      <c r="BE35" s="139">
        <v>0</v>
      </c>
      <c r="BF35" s="139">
        <v>0</v>
      </c>
      <c r="BG35" s="139">
        <f t="shared" si="16"/>
        <v>0</v>
      </c>
      <c r="BH35" s="139">
        <f t="shared" si="35"/>
        <v>0</v>
      </c>
      <c r="BI35" s="139">
        <f t="shared" si="35"/>
        <v>0</v>
      </c>
      <c r="BJ35" s="139">
        <f t="shared" si="35"/>
        <v>0</v>
      </c>
      <c r="BK35" s="139">
        <f t="shared" si="35"/>
        <v>0</v>
      </c>
      <c r="BL35" s="139">
        <f t="shared" si="35"/>
        <v>0</v>
      </c>
      <c r="BM35" s="139">
        <f t="shared" si="35"/>
        <v>0</v>
      </c>
      <c r="BN35" s="139">
        <f t="shared" si="35"/>
        <v>0</v>
      </c>
      <c r="BO35" s="140">
        <f t="shared" si="35"/>
        <v>0</v>
      </c>
      <c r="BP35" s="139">
        <f t="shared" si="35"/>
        <v>9274</v>
      </c>
      <c r="BQ35" s="139">
        <f t="shared" si="35"/>
        <v>0</v>
      </c>
      <c r="BR35" s="139">
        <f t="shared" si="35"/>
        <v>0</v>
      </c>
      <c r="BS35" s="139">
        <f t="shared" si="35"/>
        <v>0</v>
      </c>
      <c r="BT35" s="139">
        <f t="shared" si="35"/>
        <v>0</v>
      </c>
      <c r="BU35" s="139">
        <f t="shared" si="35"/>
        <v>0</v>
      </c>
      <c r="BV35" s="139">
        <f t="shared" si="35"/>
        <v>0</v>
      </c>
      <c r="BW35" s="139">
        <f t="shared" si="34"/>
        <v>0</v>
      </c>
      <c r="BX35" s="139">
        <f t="shared" si="34"/>
        <v>0</v>
      </c>
      <c r="BY35" s="139">
        <f t="shared" si="34"/>
        <v>0</v>
      </c>
      <c r="BZ35" s="139">
        <f t="shared" si="34"/>
        <v>0</v>
      </c>
      <c r="CA35" s="139">
        <f t="shared" si="34"/>
        <v>9274</v>
      </c>
      <c r="CB35" s="139">
        <f t="shared" si="34"/>
        <v>5814</v>
      </c>
      <c r="CC35" s="139">
        <f t="shared" si="34"/>
        <v>2550</v>
      </c>
      <c r="CD35" s="139">
        <f t="shared" si="34"/>
        <v>910</v>
      </c>
      <c r="CE35" s="139">
        <f t="shared" si="34"/>
        <v>0</v>
      </c>
      <c r="CF35" s="140">
        <f t="shared" si="34"/>
        <v>25578</v>
      </c>
      <c r="CG35" s="139">
        <f t="shared" si="34"/>
        <v>0</v>
      </c>
      <c r="CH35" s="139">
        <f t="shared" si="34"/>
        <v>0</v>
      </c>
      <c r="CI35" s="139">
        <f t="shared" si="34"/>
        <v>9274</v>
      </c>
    </row>
    <row r="36" spans="1:87" s="123" customFormat="1" ht="12" customHeight="1">
      <c r="A36" s="124" t="s">
        <v>212</v>
      </c>
      <c r="B36" s="125" t="s">
        <v>267</v>
      </c>
      <c r="C36" s="124" t="s">
        <v>268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0</v>
      </c>
      <c r="L36" s="139">
        <f t="shared" si="5"/>
        <v>436889</v>
      </c>
      <c r="M36" s="139">
        <f t="shared" si="6"/>
        <v>84541</v>
      </c>
      <c r="N36" s="139">
        <v>47247</v>
      </c>
      <c r="O36" s="139">
        <v>37294</v>
      </c>
      <c r="P36" s="139">
        <v>0</v>
      </c>
      <c r="Q36" s="139">
        <v>0</v>
      </c>
      <c r="R36" s="139">
        <f t="shared" si="7"/>
        <v>50414</v>
      </c>
      <c r="S36" s="139">
        <v>12892</v>
      </c>
      <c r="T36" s="139">
        <v>37522</v>
      </c>
      <c r="U36" s="139">
        <v>0</v>
      </c>
      <c r="V36" s="139">
        <v>6945</v>
      </c>
      <c r="W36" s="139">
        <f t="shared" si="8"/>
        <v>294989</v>
      </c>
      <c r="X36" s="139">
        <v>45751</v>
      </c>
      <c r="Y36" s="139">
        <v>249238</v>
      </c>
      <c r="Z36" s="139">
        <v>0</v>
      </c>
      <c r="AA36" s="139">
        <v>0</v>
      </c>
      <c r="AB36" s="140">
        <v>0</v>
      </c>
      <c r="AC36" s="139">
        <v>0</v>
      </c>
      <c r="AD36" s="139">
        <v>54941</v>
      </c>
      <c r="AE36" s="139">
        <f t="shared" si="9"/>
        <v>491830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71448</v>
      </c>
      <c r="AO36" s="139">
        <f t="shared" si="13"/>
        <v>31766</v>
      </c>
      <c r="AP36" s="139">
        <v>31766</v>
      </c>
      <c r="AQ36" s="139">
        <v>0</v>
      </c>
      <c r="AR36" s="139">
        <v>0</v>
      </c>
      <c r="AS36" s="139">
        <v>0</v>
      </c>
      <c r="AT36" s="139">
        <f t="shared" si="14"/>
        <v>30148</v>
      </c>
      <c r="AU36" s="139">
        <v>0</v>
      </c>
      <c r="AV36" s="139">
        <v>30148</v>
      </c>
      <c r="AW36" s="139">
        <v>0</v>
      </c>
      <c r="AX36" s="139">
        <v>0</v>
      </c>
      <c r="AY36" s="139">
        <f t="shared" si="15"/>
        <v>9534</v>
      </c>
      <c r="AZ36" s="139">
        <v>0</v>
      </c>
      <c r="BA36" s="139">
        <v>9534</v>
      </c>
      <c r="BB36" s="139">
        <v>0</v>
      </c>
      <c r="BC36" s="139">
        <v>0</v>
      </c>
      <c r="BD36" s="140">
        <v>0</v>
      </c>
      <c r="BE36" s="139">
        <v>0</v>
      </c>
      <c r="BF36" s="139">
        <v>35465</v>
      </c>
      <c r="BG36" s="139">
        <f t="shared" si="16"/>
        <v>106913</v>
      </c>
      <c r="BH36" s="139">
        <f t="shared" si="35"/>
        <v>0</v>
      </c>
      <c r="BI36" s="139">
        <f t="shared" si="35"/>
        <v>0</v>
      </c>
      <c r="BJ36" s="139">
        <f t="shared" si="35"/>
        <v>0</v>
      </c>
      <c r="BK36" s="139">
        <f t="shared" si="35"/>
        <v>0</v>
      </c>
      <c r="BL36" s="139">
        <f t="shared" si="35"/>
        <v>0</v>
      </c>
      <c r="BM36" s="139">
        <f t="shared" si="35"/>
        <v>0</v>
      </c>
      <c r="BN36" s="139">
        <f t="shared" si="35"/>
        <v>0</v>
      </c>
      <c r="BO36" s="140">
        <f t="shared" si="35"/>
        <v>0</v>
      </c>
      <c r="BP36" s="139">
        <f t="shared" si="35"/>
        <v>508337</v>
      </c>
      <c r="BQ36" s="139">
        <f t="shared" si="35"/>
        <v>116307</v>
      </c>
      <c r="BR36" s="139">
        <f t="shared" si="35"/>
        <v>79013</v>
      </c>
      <c r="BS36" s="139">
        <f t="shared" si="35"/>
        <v>37294</v>
      </c>
      <c r="BT36" s="139">
        <f t="shared" si="35"/>
        <v>0</v>
      </c>
      <c r="BU36" s="139">
        <f t="shared" si="35"/>
        <v>0</v>
      </c>
      <c r="BV36" s="139">
        <f t="shared" si="35"/>
        <v>80562</v>
      </c>
      <c r="BW36" s="139">
        <f t="shared" si="34"/>
        <v>12892</v>
      </c>
      <c r="BX36" s="139">
        <f t="shared" si="34"/>
        <v>67670</v>
      </c>
      <c r="BY36" s="139">
        <f t="shared" si="34"/>
        <v>0</v>
      </c>
      <c r="BZ36" s="139">
        <f t="shared" si="34"/>
        <v>6945</v>
      </c>
      <c r="CA36" s="139">
        <f t="shared" si="34"/>
        <v>304523</v>
      </c>
      <c r="CB36" s="139">
        <f t="shared" si="34"/>
        <v>45751</v>
      </c>
      <c r="CC36" s="139">
        <f t="shared" si="34"/>
        <v>258772</v>
      </c>
      <c r="CD36" s="139">
        <f t="shared" si="34"/>
        <v>0</v>
      </c>
      <c r="CE36" s="139">
        <f t="shared" si="34"/>
        <v>0</v>
      </c>
      <c r="CF36" s="140">
        <f t="shared" si="34"/>
        <v>0</v>
      </c>
      <c r="CG36" s="139">
        <f t="shared" si="34"/>
        <v>0</v>
      </c>
      <c r="CH36" s="139">
        <f t="shared" si="34"/>
        <v>90406</v>
      </c>
      <c r="CI36" s="139">
        <f t="shared" si="34"/>
        <v>598743</v>
      </c>
    </row>
    <row r="37" spans="1:87" s="123" customFormat="1" ht="12" customHeight="1">
      <c r="A37" s="124" t="s">
        <v>212</v>
      </c>
      <c r="B37" s="125" t="s">
        <v>269</v>
      </c>
      <c r="C37" s="124" t="s">
        <v>270</v>
      </c>
      <c r="D37" s="139">
        <f t="shared" si="3"/>
        <v>1320923</v>
      </c>
      <c r="E37" s="139">
        <f t="shared" si="4"/>
        <v>1320923</v>
      </c>
      <c r="F37" s="139">
        <v>0</v>
      </c>
      <c r="G37" s="139">
        <v>1320923</v>
      </c>
      <c r="H37" s="139">
        <v>0</v>
      </c>
      <c r="I37" s="139">
        <v>0</v>
      </c>
      <c r="J37" s="139">
        <v>0</v>
      </c>
      <c r="K37" s="140">
        <v>0</v>
      </c>
      <c r="L37" s="139">
        <f t="shared" si="5"/>
        <v>431754</v>
      </c>
      <c r="M37" s="139">
        <f t="shared" si="6"/>
        <v>15037</v>
      </c>
      <c r="N37" s="139">
        <v>15037</v>
      </c>
      <c r="O37" s="139">
        <v>0</v>
      </c>
      <c r="P37" s="139">
        <v>0</v>
      </c>
      <c r="Q37" s="139">
        <v>0</v>
      </c>
      <c r="R37" s="139">
        <f t="shared" si="7"/>
        <v>57887</v>
      </c>
      <c r="S37" s="139">
        <v>0</v>
      </c>
      <c r="T37" s="139">
        <v>57887</v>
      </c>
      <c r="U37" s="139">
        <v>0</v>
      </c>
      <c r="V37" s="139">
        <v>0</v>
      </c>
      <c r="W37" s="139">
        <f t="shared" si="8"/>
        <v>358830</v>
      </c>
      <c r="X37" s="139">
        <v>81667</v>
      </c>
      <c r="Y37" s="139">
        <v>229484</v>
      </c>
      <c r="Z37" s="139">
        <v>47679</v>
      </c>
      <c r="AA37" s="139">
        <v>0</v>
      </c>
      <c r="AB37" s="140">
        <v>0</v>
      </c>
      <c r="AC37" s="139">
        <v>0</v>
      </c>
      <c r="AD37" s="139">
        <v>5739</v>
      </c>
      <c r="AE37" s="139">
        <f t="shared" si="9"/>
        <v>1758416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44397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0</v>
      </c>
      <c r="AU37" s="139">
        <v>0</v>
      </c>
      <c r="AV37" s="139">
        <v>0</v>
      </c>
      <c r="AW37" s="139">
        <v>0</v>
      </c>
      <c r="AX37" s="139">
        <v>0</v>
      </c>
      <c r="AY37" s="139">
        <f t="shared" si="15"/>
        <v>44397</v>
      </c>
      <c r="AZ37" s="139">
        <v>0</v>
      </c>
      <c r="BA37" s="139">
        <v>0</v>
      </c>
      <c r="BB37" s="139">
        <v>44397</v>
      </c>
      <c r="BC37" s="139">
        <v>0</v>
      </c>
      <c r="BD37" s="140">
        <v>0</v>
      </c>
      <c r="BE37" s="139">
        <v>0</v>
      </c>
      <c r="BF37" s="139">
        <v>0</v>
      </c>
      <c r="BG37" s="139">
        <f t="shared" si="16"/>
        <v>44397</v>
      </c>
      <c r="BH37" s="139">
        <f t="shared" si="35"/>
        <v>1320923</v>
      </c>
      <c r="BI37" s="139">
        <f t="shared" si="35"/>
        <v>1320923</v>
      </c>
      <c r="BJ37" s="139">
        <f t="shared" si="35"/>
        <v>0</v>
      </c>
      <c r="BK37" s="139">
        <f t="shared" si="35"/>
        <v>1320923</v>
      </c>
      <c r="BL37" s="139">
        <f t="shared" si="35"/>
        <v>0</v>
      </c>
      <c r="BM37" s="139">
        <f t="shared" si="35"/>
        <v>0</v>
      </c>
      <c r="BN37" s="139">
        <f t="shared" si="35"/>
        <v>0</v>
      </c>
      <c r="BO37" s="140">
        <f t="shared" si="35"/>
        <v>0</v>
      </c>
      <c r="BP37" s="139">
        <f t="shared" si="35"/>
        <v>476151</v>
      </c>
      <c r="BQ37" s="139">
        <f t="shared" si="35"/>
        <v>15037</v>
      </c>
      <c r="BR37" s="139">
        <f t="shared" si="35"/>
        <v>15037</v>
      </c>
      <c r="BS37" s="139">
        <f t="shared" si="35"/>
        <v>0</v>
      </c>
      <c r="BT37" s="139">
        <f t="shared" si="35"/>
        <v>0</v>
      </c>
      <c r="BU37" s="139">
        <f t="shared" si="35"/>
        <v>0</v>
      </c>
      <c r="BV37" s="139">
        <f t="shared" si="35"/>
        <v>57887</v>
      </c>
      <c r="BW37" s="139">
        <f t="shared" si="34"/>
        <v>0</v>
      </c>
      <c r="BX37" s="139">
        <f t="shared" si="34"/>
        <v>57887</v>
      </c>
      <c r="BY37" s="139">
        <f t="shared" si="34"/>
        <v>0</v>
      </c>
      <c r="BZ37" s="139">
        <f t="shared" si="34"/>
        <v>0</v>
      </c>
      <c r="CA37" s="139">
        <f t="shared" si="34"/>
        <v>403227</v>
      </c>
      <c r="CB37" s="139">
        <f t="shared" si="34"/>
        <v>81667</v>
      </c>
      <c r="CC37" s="139">
        <f t="shared" si="34"/>
        <v>229484</v>
      </c>
      <c r="CD37" s="139">
        <f t="shared" si="34"/>
        <v>92076</v>
      </c>
      <c r="CE37" s="139">
        <f t="shared" si="34"/>
        <v>0</v>
      </c>
      <c r="CF37" s="140">
        <f t="shared" si="34"/>
        <v>0</v>
      </c>
      <c r="CG37" s="139">
        <f t="shared" si="34"/>
        <v>0</v>
      </c>
      <c r="CH37" s="139">
        <f t="shared" si="34"/>
        <v>5739</v>
      </c>
      <c r="CI37" s="139">
        <f t="shared" si="34"/>
        <v>1802813</v>
      </c>
    </row>
    <row r="38" spans="1:87" s="123" customFormat="1" ht="12" customHeight="1">
      <c r="A38" s="124" t="s">
        <v>212</v>
      </c>
      <c r="B38" s="125" t="s">
        <v>271</v>
      </c>
      <c r="C38" s="124" t="s">
        <v>272</v>
      </c>
      <c r="D38" s="139">
        <f t="shared" si="3"/>
        <v>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7441</v>
      </c>
      <c r="L38" s="139">
        <f t="shared" si="5"/>
        <v>200082</v>
      </c>
      <c r="M38" s="139">
        <f t="shared" si="6"/>
        <v>43871</v>
      </c>
      <c r="N38" s="139">
        <v>43871</v>
      </c>
      <c r="O38" s="139">
        <v>0</v>
      </c>
      <c r="P38" s="139">
        <v>0</v>
      </c>
      <c r="Q38" s="139">
        <v>0</v>
      </c>
      <c r="R38" s="139">
        <f t="shared" si="7"/>
        <v>84002</v>
      </c>
      <c r="S38" s="139">
        <v>0</v>
      </c>
      <c r="T38" s="139">
        <v>84002</v>
      </c>
      <c r="U38" s="139">
        <v>0</v>
      </c>
      <c r="V38" s="139">
        <v>0</v>
      </c>
      <c r="W38" s="139">
        <f t="shared" si="8"/>
        <v>72209</v>
      </c>
      <c r="X38" s="139">
        <v>30101</v>
      </c>
      <c r="Y38" s="139">
        <v>23362</v>
      </c>
      <c r="Z38" s="139">
        <v>9099</v>
      </c>
      <c r="AA38" s="139">
        <v>9647</v>
      </c>
      <c r="AB38" s="140">
        <v>0</v>
      </c>
      <c r="AC38" s="139">
        <v>0</v>
      </c>
      <c r="AD38" s="139">
        <v>6585</v>
      </c>
      <c r="AE38" s="139">
        <f t="shared" si="9"/>
        <v>206667</v>
      </c>
      <c r="AF38" s="139">
        <f t="shared" si="10"/>
        <v>0</v>
      </c>
      <c r="AG38" s="139">
        <f t="shared" si="11"/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0</v>
      </c>
      <c r="AO38" s="139">
        <f t="shared" si="13"/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f t="shared" si="14"/>
        <v>0</v>
      </c>
      <c r="AU38" s="139">
        <v>0</v>
      </c>
      <c r="AV38" s="139">
        <v>0</v>
      </c>
      <c r="AW38" s="139">
        <v>0</v>
      </c>
      <c r="AX38" s="139">
        <v>0</v>
      </c>
      <c r="AY38" s="139">
        <f t="shared" si="15"/>
        <v>0</v>
      </c>
      <c r="AZ38" s="139">
        <v>0</v>
      </c>
      <c r="BA38" s="139">
        <v>0</v>
      </c>
      <c r="BB38" s="139">
        <v>0</v>
      </c>
      <c r="BC38" s="139">
        <v>0</v>
      </c>
      <c r="BD38" s="140">
        <v>43696</v>
      </c>
      <c r="BE38" s="139">
        <v>0</v>
      </c>
      <c r="BF38" s="139">
        <v>0</v>
      </c>
      <c r="BG38" s="139">
        <f t="shared" si="16"/>
        <v>0</v>
      </c>
      <c r="BH38" s="139">
        <f t="shared" si="35"/>
        <v>0</v>
      </c>
      <c r="BI38" s="139">
        <f t="shared" si="35"/>
        <v>0</v>
      </c>
      <c r="BJ38" s="139">
        <f t="shared" si="35"/>
        <v>0</v>
      </c>
      <c r="BK38" s="139">
        <f t="shared" si="35"/>
        <v>0</v>
      </c>
      <c r="BL38" s="139">
        <f t="shared" si="35"/>
        <v>0</v>
      </c>
      <c r="BM38" s="139">
        <f t="shared" si="35"/>
        <v>0</v>
      </c>
      <c r="BN38" s="139">
        <f t="shared" si="35"/>
        <v>0</v>
      </c>
      <c r="BO38" s="140">
        <f t="shared" si="35"/>
        <v>7441</v>
      </c>
      <c r="BP38" s="139">
        <f t="shared" si="35"/>
        <v>200082</v>
      </c>
      <c r="BQ38" s="139">
        <f t="shared" si="35"/>
        <v>43871</v>
      </c>
      <c r="BR38" s="139">
        <f t="shared" si="35"/>
        <v>43871</v>
      </c>
      <c r="BS38" s="139">
        <f t="shared" si="35"/>
        <v>0</v>
      </c>
      <c r="BT38" s="139">
        <f t="shared" si="35"/>
        <v>0</v>
      </c>
      <c r="BU38" s="139">
        <f t="shared" si="35"/>
        <v>0</v>
      </c>
      <c r="BV38" s="139">
        <f t="shared" si="35"/>
        <v>84002</v>
      </c>
      <c r="BW38" s="139">
        <f t="shared" si="34"/>
        <v>0</v>
      </c>
      <c r="BX38" s="139">
        <f t="shared" si="34"/>
        <v>84002</v>
      </c>
      <c r="BY38" s="139">
        <f t="shared" si="34"/>
        <v>0</v>
      </c>
      <c r="BZ38" s="139">
        <f t="shared" si="34"/>
        <v>0</v>
      </c>
      <c r="CA38" s="139">
        <f t="shared" si="34"/>
        <v>72209</v>
      </c>
      <c r="CB38" s="139">
        <f t="shared" si="34"/>
        <v>30101</v>
      </c>
      <c r="CC38" s="139">
        <f t="shared" si="34"/>
        <v>23362</v>
      </c>
      <c r="CD38" s="139">
        <f t="shared" si="34"/>
        <v>9099</v>
      </c>
      <c r="CE38" s="139">
        <f t="shared" si="34"/>
        <v>9647</v>
      </c>
      <c r="CF38" s="140">
        <f t="shared" si="34"/>
        <v>43696</v>
      </c>
      <c r="CG38" s="139">
        <f t="shared" si="34"/>
        <v>0</v>
      </c>
      <c r="CH38" s="139">
        <f t="shared" si="34"/>
        <v>6585</v>
      </c>
      <c r="CI38" s="139">
        <f t="shared" si="34"/>
        <v>206667</v>
      </c>
    </row>
    <row r="39" spans="1:87" s="123" customFormat="1" ht="12" customHeight="1">
      <c r="A39" s="124" t="s">
        <v>212</v>
      </c>
      <c r="B39" s="125" t="s">
        <v>273</v>
      </c>
      <c r="C39" s="124" t="s">
        <v>200</v>
      </c>
      <c r="D39" s="139">
        <f t="shared" si="3"/>
        <v>0</v>
      </c>
      <c r="E39" s="139">
        <f t="shared" si="4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40">
        <v>5793</v>
      </c>
      <c r="L39" s="139">
        <f t="shared" si="5"/>
        <v>120364</v>
      </c>
      <c r="M39" s="139">
        <f t="shared" si="6"/>
        <v>3695</v>
      </c>
      <c r="N39" s="139">
        <v>3597</v>
      </c>
      <c r="O39" s="139">
        <v>98</v>
      </c>
      <c r="P39" s="139">
        <v>0</v>
      </c>
      <c r="Q39" s="139">
        <v>0</v>
      </c>
      <c r="R39" s="139">
        <f t="shared" si="7"/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f t="shared" si="8"/>
        <v>116669</v>
      </c>
      <c r="X39" s="139">
        <v>6355</v>
      </c>
      <c r="Y39" s="139">
        <v>93643</v>
      </c>
      <c r="Z39" s="139">
        <v>10421</v>
      </c>
      <c r="AA39" s="139">
        <v>6250</v>
      </c>
      <c r="AB39" s="140">
        <v>0</v>
      </c>
      <c r="AC39" s="139">
        <v>0</v>
      </c>
      <c r="AD39" s="139">
        <v>18392</v>
      </c>
      <c r="AE39" s="139">
        <f t="shared" si="9"/>
        <v>138756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0</v>
      </c>
      <c r="AO39" s="139">
        <f t="shared" si="13"/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f t="shared" si="14"/>
        <v>0</v>
      </c>
      <c r="AU39" s="139">
        <v>0</v>
      </c>
      <c r="AV39" s="139">
        <v>0</v>
      </c>
      <c r="AW39" s="139">
        <v>0</v>
      </c>
      <c r="AX39" s="139">
        <v>0</v>
      </c>
      <c r="AY39" s="139">
        <f t="shared" si="15"/>
        <v>0</v>
      </c>
      <c r="AZ39" s="139">
        <v>0</v>
      </c>
      <c r="BA39" s="139">
        <v>0</v>
      </c>
      <c r="BB39" s="139">
        <v>0</v>
      </c>
      <c r="BC39" s="139">
        <v>0</v>
      </c>
      <c r="BD39" s="140">
        <v>26943</v>
      </c>
      <c r="BE39" s="139">
        <v>0</v>
      </c>
      <c r="BF39" s="139">
        <v>0</v>
      </c>
      <c r="BG39" s="139">
        <f t="shared" si="16"/>
        <v>0</v>
      </c>
      <c r="BH39" s="139">
        <f t="shared" si="35"/>
        <v>0</v>
      </c>
      <c r="BI39" s="139">
        <f t="shared" si="35"/>
        <v>0</v>
      </c>
      <c r="BJ39" s="139">
        <f t="shared" si="35"/>
        <v>0</v>
      </c>
      <c r="BK39" s="139">
        <f t="shared" si="35"/>
        <v>0</v>
      </c>
      <c r="BL39" s="139">
        <f t="shared" si="35"/>
        <v>0</v>
      </c>
      <c r="BM39" s="139">
        <f t="shared" si="35"/>
        <v>0</v>
      </c>
      <c r="BN39" s="139">
        <f t="shared" si="35"/>
        <v>0</v>
      </c>
      <c r="BO39" s="140">
        <f t="shared" si="35"/>
        <v>5793</v>
      </c>
      <c r="BP39" s="139">
        <f t="shared" si="35"/>
        <v>120364</v>
      </c>
      <c r="BQ39" s="139">
        <f t="shared" si="35"/>
        <v>3695</v>
      </c>
      <c r="BR39" s="139">
        <f t="shared" si="35"/>
        <v>3597</v>
      </c>
      <c r="BS39" s="139">
        <f t="shared" si="35"/>
        <v>98</v>
      </c>
      <c r="BT39" s="139">
        <f t="shared" si="35"/>
        <v>0</v>
      </c>
      <c r="BU39" s="139">
        <f t="shared" si="35"/>
        <v>0</v>
      </c>
      <c r="BV39" s="139">
        <f t="shared" si="35"/>
        <v>0</v>
      </c>
      <c r="BW39" s="139">
        <f t="shared" si="34"/>
        <v>0</v>
      </c>
      <c r="BX39" s="139">
        <f t="shared" si="34"/>
        <v>0</v>
      </c>
      <c r="BY39" s="139">
        <f t="shared" si="34"/>
        <v>0</v>
      </c>
      <c r="BZ39" s="139">
        <f t="shared" si="34"/>
        <v>0</v>
      </c>
      <c r="CA39" s="139">
        <f t="shared" si="34"/>
        <v>116669</v>
      </c>
      <c r="CB39" s="139">
        <f t="shared" si="34"/>
        <v>6355</v>
      </c>
      <c r="CC39" s="139">
        <f t="shared" si="34"/>
        <v>93643</v>
      </c>
      <c r="CD39" s="139">
        <f t="shared" si="34"/>
        <v>10421</v>
      </c>
      <c r="CE39" s="139">
        <f t="shared" si="34"/>
        <v>6250</v>
      </c>
      <c r="CF39" s="140">
        <f t="shared" si="34"/>
        <v>26943</v>
      </c>
      <c r="CG39" s="139">
        <f t="shared" si="34"/>
        <v>0</v>
      </c>
      <c r="CH39" s="139">
        <f t="shared" si="34"/>
        <v>18392</v>
      </c>
      <c r="CI39" s="139">
        <f t="shared" si="34"/>
        <v>138756</v>
      </c>
    </row>
    <row r="40" spans="1:87" s="123" customFormat="1" ht="12" customHeight="1">
      <c r="A40" s="124" t="s">
        <v>212</v>
      </c>
      <c r="B40" s="125" t="s">
        <v>274</v>
      </c>
      <c r="C40" s="124" t="s">
        <v>275</v>
      </c>
      <c r="D40" s="139">
        <f t="shared" si="3"/>
        <v>0</v>
      </c>
      <c r="E40" s="139">
        <f t="shared" si="4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0</v>
      </c>
      <c r="M40" s="139">
        <f t="shared" si="6"/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f t="shared" si="7"/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f t="shared" si="8"/>
        <v>0</v>
      </c>
      <c r="X40" s="139">
        <v>0</v>
      </c>
      <c r="Y40" s="139">
        <v>0</v>
      </c>
      <c r="Z40" s="139">
        <v>0</v>
      </c>
      <c r="AA40" s="139">
        <v>0</v>
      </c>
      <c r="AB40" s="140">
        <v>162398</v>
      </c>
      <c r="AC40" s="139">
        <v>0</v>
      </c>
      <c r="AD40" s="139">
        <v>0</v>
      </c>
      <c r="AE40" s="139">
        <f t="shared" si="9"/>
        <v>0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0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f t="shared" si="15"/>
        <v>0</v>
      </c>
      <c r="AZ40" s="139">
        <v>0</v>
      </c>
      <c r="BA40" s="139">
        <v>0</v>
      </c>
      <c r="BB40" s="139">
        <v>0</v>
      </c>
      <c r="BC40" s="139">
        <v>0</v>
      </c>
      <c r="BD40" s="140">
        <v>35857</v>
      </c>
      <c r="BE40" s="139">
        <v>0</v>
      </c>
      <c r="BF40" s="139">
        <v>0</v>
      </c>
      <c r="BG40" s="139">
        <f t="shared" si="16"/>
        <v>0</v>
      </c>
      <c r="BH40" s="139">
        <f t="shared" si="35"/>
        <v>0</v>
      </c>
      <c r="BI40" s="139">
        <f t="shared" si="35"/>
        <v>0</v>
      </c>
      <c r="BJ40" s="139">
        <f t="shared" si="35"/>
        <v>0</v>
      </c>
      <c r="BK40" s="139">
        <f t="shared" si="35"/>
        <v>0</v>
      </c>
      <c r="BL40" s="139">
        <f t="shared" si="35"/>
        <v>0</v>
      </c>
      <c r="BM40" s="139">
        <f t="shared" si="35"/>
        <v>0</v>
      </c>
      <c r="BN40" s="139">
        <f t="shared" si="35"/>
        <v>0</v>
      </c>
      <c r="BO40" s="140">
        <f t="shared" si="35"/>
        <v>0</v>
      </c>
      <c r="BP40" s="139">
        <f t="shared" si="35"/>
        <v>0</v>
      </c>
      <c r="BQ40" s="139">
        <f t="shared" si="35"/>
        <v>0</v>
      </c>
      <c r="BR40" s="139">
        <f t="shared" si="35"/>
        <v>0</v>
      </c>
      <c r="BS40" s="139">
        <f t="shared" si="35"/>
        <v>0</v>
      </c>
      <c r="BT40" s="139">
        <f t="shared" si="35"/>
        <v>0</v>
      </c>
      <c r="BU40" s="139">
        <f t="shared" si="35"/>
        <v>0</v>
      </c>
      <c r="BV40" s="139">
        <f t="shared" si="35"/>
        <v>0</v>
      </c>
      <c r="BW40" s="139">
        <f t="shared" si="34"/>
        <v>0</v>
      </c>
      <c r="BX40" s="139">
        <f t="shared" si="34"/>
        <v>0</v>
      </c>
      <c r="BY40" s="139">
        <f t="shared" si="34"/>
        <v>0</v>
      </c>
      <c r="BZ40" s="139">
        <f t="shared" si="34"/>
        <v>0</v>
      </c>
      <c r="CA40" s="139">
        <f t="shared" si="34"/>
        <v>0</v>
      </c>
      <c r="CB40" s="139">
        <f t="shared" si="34"/>
        <v>0</v>
      </c>
      <c r="CC40" s="139">
        <f t="shared" si="34"/>
        <v>0</v>
      </c>
      <c r="CD40" s="139">
        <f t="shared" si="34"/>
        <v>0</v>
      </c>
      <c r="CE40" s="139">
        <f t="shared" si="34"/>
        <v>0</v>
      </c>
      <c r="CF40" s="140">
        <f t="shared" si="34"/>
        <v>198255</v>
      </c>
      <c r="CG40" s="139">
        <f t="shared" si="34"/>
        <v>0</v>
      </c>
      <c r="CH40" s="139">
        <f t="shared" si="34"/>
        <v>0</v>
      </c>
      <c r="CI40" s="139">
        <f t="shared" si="34"/>
        <v>0</v>
      </c>
    </row>
    <row r="41" spans="1:87" s="123" customFormat="1" ht="12" customHeight="1">
      <c r="A41" s="124" t="s">
        <v>212</v>
      </c>
      <c r="B41" s="125" t="s">
        <v>276</v>
      </c>
      <c r="C41" s="124" t="s">
        <v>277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0</v>
      </c>
      <c r="L41" s="139">
        <f t="shared" si="5"/>
        <v>0</v>
      </c>
      <c r="M41" s="139">
        <f t="shared" si="6"/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f t="shared" si="7"/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f t="shared" si="8"/>
        <v>0</v>
      </c>
      <c r="X41" s="139">
        <v>0</v>
      </c>
      <c r="Y41" s="139">
        <v>0</v>
      </c>
      <c r="Z41" s="139">
        <v>0</v>
      </c>
      <c r="AA41" s="139">
        <v>0</v>
      </c>
      <c r="AB41" s="140">
        <v>470568</v>
      </c>
      <c r="AC41" s="139">
        <v>0</v>
      </c>
      <c r="AD41" s="139">
        <v>20713</v>
      </c>
      <c r="AE41" s="139">
        <f t="shared" si="9"/>
        <v>20713</v>
      </c>
      <c r="AF41" s="139">
        <f t="shared" si="10"/>
        <v>8789</v>
      </c>
      <c r="AG41" s="139">
        <f t="shared" si="11"/>
        <v>8789</v>
      </c>
      <c r="AH41" s="139">
        <v>0</v>
      </c>
      <c r="AI41" s="139">
        <v>8789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271934</v>
      </c>
      <c r="AO41" s="139">
        <f t="shared" si="13"/>
        <v>9702</v>
      </c>
      <c r="AP41" s="139">
        <v>9702</v>
      </c>
      <c r="AQ41" s="139">
        <v>0</v>
      </c>
      <c r="AR41" s="139">
        <v>0</v>
      </c>
      <c r="AS41" s="139">
        <v>0</v>
      </c>
      <c r="AT41" s="139">
        <f t="shared" si="14"/>
        <v>99784</v>
      </c>
      <c r="AU41" s="139">
        <v>0</v>
      </c>
      <c r="AV41" s="139">
        <v>99624</v>
      </c>
      <c r="AW41" s="139">
        <v>160</v>
      </c>
      <c r="AX41" s="139">
        <v>0</v>
      </c>
      <c r="AY41" s="139">
        <f t="shared" si="15"/>
        <v>162448</v>
      </c>
      <c r="AZ41" s="139">
        <v>5055</v>
      </c>
      <c r="BA41" s="139">
        <v>156812</v>
      </c>
      <c r="BB41" s="139">
        <v>0</v>
      </c>
      <c r="BC41" s="139">
        <v>581</v>
      </c>
      <c r="BD41" s="140">
        <v>0</v>
      </c>
      <c r="BE41" s="139">
        <v>0</v>
      </c>
      <c r="BF41" s="139">
        <v>0</v>
      </c>
      <c r="BG41" s="139">
        <f t="shared" si="16"/>
        <v>280723</v>
      </c>
      <c r="BH41" s="139">
        <f t="shared" si="35"/>
        <v>8789</v>
      </c>
      <c r="BI41" s="139">
        <f t="shared" si="35"/>
        <v>8789</v>
      </c>
      <c r="BJ41" s="139">
        <f t="shared" si="35"/>
        <v>0</v>
      </c>
      <c r="BK41" s="139">
        <f t="shared" si="35"/>
        <v>8789</v>
      </c>
      <c r="BL41" s="139">
        <f t="shared" si="35"/>
        <v>0</v>
      </c>
      <c r="BM41" s="139">
        <f t="shared" si="35"/>
        <v>0</v>
      </c>
      <c r="BN41" s="139">
        <f t="shared" si="35"/>
        <v>0</v>
      </c>
      <c r="BO41" s="140">
        <f t="shared" si="35"/>
        <v>0</v>
      </c>
      <c r="BP41" s="139">
        <f t="shared" si="35"/>
        <v>271934</v>
      </c>
      <c r="BQ41" s="139">
        <f t="shared" si="35"/>
        <v>9702</v>
      </c>
      <c r="BR41" s="139">
        <f t="shared" si="35"/>
        <v>9702</v>
      </c>
      <c r="BS41" s="139">
        <f t="shared" si="35"/>
        <v>0</v>
      </c>
      <c r="BT41" s="139">
        <f t="shared" si="35"/>
        <v>0</v>
      </c>
      <c r="BU41" s="139">
        <f t="shared" si="35"/>
        <v>0</v>
      </c>
      <c r="BV41" s="139">
        <f t="shared" si="35"/>
        <v>99784</v>
      </c>
      <c r="BW41" s="139">
        <f t="shared" si="34"/>
        <v>0</v>
      </c>
      <c r="BX41" s="139">
        <f t="shared" si="34"/>
        <v>99624</v>
      </c>
      <c r="BY41" s="139">
        <f t="shared" si="34"/>
        <v>160</v>
      </c>
      <c r="BZ41" s="139">
        <f t="shared" si="34"/>
        <v>0</v>
      </c>
      <c r="CA41" s="139">
        <f t="shared" si="34"/>
        <v>162448</v>
      </c>
      <c r="CB41" s="139">
        <f t="shared" si="34"/>
        <v>5055</v>
      </c>
      <c r="CC41" s="139">
        <f t="shared" si="34"/>
        <v>156812</v>
      </c>
      <c r="CD41" s="139">
        <f t="shared" si="34"/>
        <v>0</v>
      </c>
      <c r="CE41" s="139">
        <f t="shared" si="34"/>
        <v>581</v>
      </c>
      <c r="CF41" s="140">
        <f t="shared" si="34"/>
        <v>470568</v>
      </c>
      <c r="CG41" s="139">
        <f t="shared" si="34"/>
        <v>0</v>
      </c>
      <c r="CH41" s="139">
        <f t="shared" si="34"/>
        <v>20713</v>
      </c>
      <c r="CI41" s="139">
        <f t="shared" si="34"/>
        <v>301436</v>
      </c>
    </row>
    <row r="42" spans="1:87" s="123" customFormat="1" ht="12" customHeight="1">
      <c r="A42" s="124" t="s">
        <v>212</v>
      </c>
      <c r="B42" s="125" t="s">
        <v>278</v>
      </c>
      <c r="C42" s="124" t="s">
        <v>279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0</v>
      </c>
      <c r="L42" s="139">
        <f t="shared" si="5"/>
        <v>50511</v>
      </c>
      <c r="M42" s="139">
        <f t="shared" si="6"/>
        <v>10516</v>
      </c>
      <c r="N42" s="139">
        <v>9379</v>
      </c>
      <c r="O42" s="139">
        <v>1137</v>
      </c>
      <c r="P42" s="139">
        <v>0</v>
      </c>
      <c r="Q42" s="139">
        <v>0</v>
      </c>
      <c r="R42" s="139">
        <f t="shared" si="7"/>
        <v>1137</v>
      </c>
      <c r="S42" s="139">
        <v>1137</v>
      </c>
      <c r="T42" s="139">
        <v>0</v>
      </c>
      <c r="U42" s="139">
        <v>0</v>
      </c>
      <c r="V42" s="139">
        <v>0</v>
      </c>
      <c r="W42" s="139">
        <f t="shared" si="8"/>
        <v>38858</v>
      </c>
      <c r="X42" s="139">
        <v>38858</v>
      </c>
      <c r="Y42" s="139">
        <v>0</v>
      </c>
      <c r="Z42" s="139">
        <v>0</v>
      </c>
      <c r="AA42" s="139">
        <v>0</v>
      </c>
      <c r="AB42" s="140">
        <v>210597</v>
      </c>
      <c r="AC42" s="139">
        <v>0</v>
      </c>
      <c r="AD42" s="139">
        <v>1050</v>
      </c>
      <c r="AE42" s="139">
        <f t="shared" si="9"/>
        <v>51561</v>
      </c>
      <c r="AF42" s="139">
        <f t="shared" si="10"/>
        <v>3691</v>
      </c>
      <c r="AG42" s="139">
        <f t="shared" si="11"/>
        <v>3691</v>
      </c>
      <c r="AH42" s="139">
        <v>0</v>
      </c>
      <c r="AI42" s="139">
        <v>3691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162296</v>
      </c>
      <c r="AO42" s="139">
        <f t="shared" si="13"/>
        <v>0</v>
      </c>
      <c r="AP42" s="139">
        <v>0</v>
      </c>
      <c r="AQ42" s="139">
        <v>0</v>
      </c>
      <c r="AR42" s="139">
        <v>0</v>
      </c>
      <c r="AS42" s="139">
        <v>0</v>
      </c>
      <c r="AT42" s="139">
        <f t="shared" si="14"/>
        <v>48085</v>
      </c>
      <c r="AU42" s="139">
        <v>0</v>
      </c>
      <c r="AV42" s="139">
        <v>48085</v>
      </c>
      <c r="AW42" s="139">
        <v>0</v>
      </c>
      <c r="AX42" s="139">
        <v>0</v>
      </c>
      <c r="AY42" s="139">
        <f t="shared" si="15"/>
        <v>114211</v>
      </c>
      <c r="AZ42" s="139">
        <v>0</v>
      </c>
      <c r="BA42" s="139">
        <v>114211</v>
      </c>
      <c r="BB42" s="139">
        <v>0</v>
      </c>
      <c r="BC42" s="139">
        <v>0</v>
      </c>
      <c r="BD42" s="140">
        <v>0</v>
      </c>
      <c r="BE42" s="139">
        <v>0</v>
      </c>
      <c r="BF42" s="139">
        <v>0</v>
      </c>
      <c r="BG42" s="139">
        <f t="shared" si="16"/>
        <v>165987</v>
      </c>
      <c r="BH42" s="139">
        <f aca="true" t="shared" si="36" ref="BH42:BH54">SUM(D42,AF42)</f>
        <v>3691</v>
      </c>
      <c r="BI42" s="139">
        <f aca="true" t="shared" si="37" ref="BI42:BI54">SUM(E42,AG42)</f>
        <v>3691</v>
      </c>
      <c r="BJ42" s="139">
        <f aca="true" t="shared" si="38" ref="BJ42:BJ54">SUM(F42,AH42)</f>
        <v>0</v>
      </c>
      <c r="BK42" s="139">
        <f aca="true" t="shared" si="39" ref="BK42:BK54">SUM(G42,AI42)</f>
        <v>3691</v>
      </c>
      <c r="BL42" s="139">
        <f aca="true" t="shared" si="40" ref="BL42:BL54">SUM(H42,AJ42)</f>
        <v>0</v>
      </c>
      <c r="BM42" s="139">
        <f aca="true" t="shared" si="41" ref="BM42:BM54">SUM(I42,AK42)</f>
        <v>0</v>
      </c>
      <c r="BN42" s="139">
        <f aca="true" t="shared" si="42" ref="BN42:BN54">SUM(J42,AL42)</f>
        <v>0</v>
      </c>
      <c r="BO42" s="140">
        <f>SUM(K42,AM42)</f>
        <v>0</v>
      </c>
      <c r="BP42" s="139">
        <f aca="true" t="shared" si="43" ref="BP42:BP54">SUM(L42,AN42)</f>
        <v>212807</v>
      </c>
      <c r="BQ42" s="139">
        <f aca="true" t="shared" si="44" ref="BQ42:BQ54">SUM(M42,AO42)</f>
        <v>10516</v>
      </c>
      <c r="BR42" s="139">
        <f aca="true" t="shared" si="45" ref="BR42:BR54">SUM(N42,AP42)</f>
        <v>9379</v>
      </c>
      <c r="BS42" s="139">
        <f aca="true" t="shared" si="46" ref="BS42:BS54">SUM(O42,AQ42)</f>
        <v>1137</v>
      </c>
      <c r="BT42" s="139">
        <f aca="true" t="shared" si="47" ref="BT42:BT54">SUM(P42,AR42)</f>
        <v>0</v>
      </c>
      <c r="BU42" s="139">
        <f aca="true" t="shared" si="48" ref="BU42:BU54">SUM(Q42,AS42)</f>
        <v>0</v>
      </c>
      <c r="BV42" s="139">
        <f aca="true" t="shared" si="49" ref="BV42:BV54">SUM(R42,AT42)</f>
        <v>49222</v>
      </c>
      <c r="BW42" s="139">
        <f t="shared" si="34"/>
        <v>1137</v>
      </c>
      <c r="BX42" s="139">
        <f t="shared" si="34"/>
        <v>48085</v>
      </c>
      <c r="BY42" s="139">
        <f t="shared" si="34"/>
        <v>0</v>
      </c>
      <c r="BZ42" s="139">
        <f t="shared" si="34"/>
        <v>0</v>
      </c>
      <c r="CA42" s="139">
        <f t="shared" si="34"/>
        <v>153069</v>
      </c>
      <c r="CB42" s="139">
        <f t="shared" si="34"/>
        <v>38858</v>
      </c>
      <c r="CC42" s="139">
        <f t="shared" si="34"/>
        <v>114211</v>
      </c>
      <c r="CD42" s="139">
        <f t="shared" si="34"/>
        <v>0</v>
      </c>
      <c r="CE42" s="139">
        <f t="shared" si="34"/>
        <v>0</v>
      </c>
      <c r="CF42" s="140">
        <f t="shared" si="34"/>
        <v>210597</v>
      </c>
      <c r="CG42" s="139">
        <f t="shared" si="34"/>
        <v>0</v>
      </c>
      <c r="CH42" s="139">
        <f t="shared" si="34"/>
        <v>1050</v>
      </c>
      <c r="CI42" s="139">
        <f t="shared" si="34"/>
        <v>217548</v>
      </c>
    </row>
    <row r="43" spans="1:87" s="123" customFormat="1" ht="12" customHeight="1">
      <c r="A43" s="124" t="s">
        <v>212</v>
      </c>
      <c r="B43" s="125" t="s">
        <v>282</v>
      </c>
      <c r="C43" s="124" t="s">
        <v>283</v>
      </c>
      <c r="D43" s="139">
        <f t="shared" si="3"/>
        <v>0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40">
        <v>0</v>
      </c>
      <c r="L43" s="139">
        <f t="shared" si="5"/>
        <v>0</v>
      </c>
      <c r="M43" s="139">
        <f t="shared" si="6"/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f t="shared" si="7"/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f t="shared" si="8"/>
        <v>0</v>
      </c>
      <c r="X43" s="139">
        <v>0</v>
      </c>
      <c r="Y43" s="139">
        <v>0</v>
      </c>
      <c r="Z43" s="139">
        <v>0</v>
      </c>
      <c r="AA43" s="139">
        <v>0</v>
      </c>
      <c r="AB43" s="140">
        <v>0</v>
      </c>
      <c r="AC43" s="139">
        <v>0</v>
      </c>
      <c r="AD43" s="139">
        <v>0</v>
      </c>
      <c r="AE43" s="139">
        <f t="shared" si="9"/>
        <v>0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135410</v>
      </c>
      <c r="AO43" s="139">
        <f t="shared" si="13"/>
        <v>57488</v>
      </c>
      <c r="AP43" s="139">
        <v>57488</v>
      </c>
      <c r="AQ43" s="139">
        <v>0</v>
      </c>
      <c r="AR43" s="139">
        <v>0</v>
      </c>
      <c r="AS43" s="139">
        <v>0</v>
      </c>
      <c r="AT43" s="139">
        <f t="shared" si="14"/>
        <v>70727</v>
      </c>
      <c r="AU43" s="139">
        <v>0</v>
      </c>
      <c r="AV43" s="139">
        <v>70727</v>
      </c>
      <c r="AW43" s="139">
        <v>0</v>
      </c>
      <c r="AX43" s="139">
        <v>0</v>
      </c>
      <c r="AY43" s="139">
        <f t="shared" si="15"/>
        <v>7195</v>
      </c>
      <c r="AZ43" s="139">
        <v>0</v>
      </c>
      <c r="BA43" s="139">
        <v>0</v>
      </c>
      <c r="BB43" s="139">
        <v>0</v>
      </c>
      <c r="BC43" s="139">
        <v>7195</v>
      </c>
      <c r="BD43" s="140">
        <v>0</v>
      </c>
      <c r="BE43" s="139">
        <v>0</v>
      </c>
      <c r="BF43" s="139">
        <v>16482</v>
      </c>
      <c r="BG43" s="139">
        <f t="shared" si="16"/>
        <v>151892</v>
      </c>
      <c r="BH43" s="139">
        <f t="shared" si="36"/>
        <v>0</v>
      </c>
      <c r="BI43" s="139">
        <f t="shared" si="37"/>
        <v>0</v>
      </c>
      <c r="BJ43" s="139">
        <f t="shared" si="38"/>
        <v>0</v>
      </c>
      <c r="BK43" s="139">
        <f t="shared" si="39"/>
        <v>0</v>
      </c>
      <c r="BL43" s="139">
        <f t="shared" si="40"/>
        <v>0</v>
      </c>
      <c r="BM43" s="139">
        <f t="shared" si="41"/>
        <v>0</v>
      </c>
      <c r="BN43" s="139">
        <f t="shared" si="42"/>
        <v>0</v>
      </c>
      <c r="BO43" s="140">
        <v>0</v>
      </c>
      <c r="BP43" s="139">
        <f t="shared" si="43"/>
        <v>135410</v>
      </c>
      <c r="BQ43" s="139">
        <f t="shared" si="44"/>
        <v>57488</v>
      </c>
      <c r="BR43" s="139">
        <f t="shared" si="45"/>
        <v>57488</v>
      </c>
      <c r="BS43" s="139">
        <f t="shared" si="46"/>
        <v>0</v>
      </c>
      <c r="BT43" s="139">
        <f t="shared" si="47"/>
        <v>0</v>
      </c>
      <c r="BU43" s="139">
        <f t="shared" si="48"/>
        <v>0</v>
      </c>
      <c r="BV43" s="139">
        <f t="shared" si="49"/>
        <v>70727</v>
      </c>
      <c r="BW43" s="139">
        <f t="shared" si="34"/>
        <v>0</v>
      </c>
      <c r="BX43" s="139">
        <f t="shared" si="34"/>
        <v>70727</v>
      </c>
      <c r="BY43" s="139">
        <f t="shared" si="34"/>
        <v>0</v>
      </c>
      <c r="BZ43" s="139">
        <f t="shared" si="34"/>
        <v>0</v>
      </c>
      <c r="CA43" s="139">
        <f t="shared" si="34"/>
        <v>7195</v>
      </c>
      <c r="CB43" s="139">
        <f t="shared" si="34"/>
        <v>0</v>
      </c>
      <c r="CC43" s="139">
        <f t="shared" si="34"/>
        <v>0</v>
      </c>
      <c r="CD43" s="139">
        <f t="shared" si="34"/>
        <v>0</v>
      </c>
      <c r="CE43" s="139">
        <f aca="true" t="shared" si="50" ref="CE43:CE54">SUM(AA43,BC43)</f>
        <v>7195</v>
      </c>
      <c r="CF43" s="140">
        <v>0</v>
      </c>
      <c r="CG43" s="139">
        <f aca="true" t="shared" si="51" ref="CG43:CG54">SUM(AC43,BE43)</f>
        <v>0</v>
      </c>
      <c r="CH43" s="139">
        <f aca="true" t="shared" si="52" ref="CH43:CH54">SUM(AD43,BF43)</f>
        <v>16482</v>
      </c>
      <c r="CI43" s="139">
        <f aca="true" t="shared" si="53" ref="CI43:CI54">SUM(AE43,BG43)</f>
        <v>151892</v>
      </c>
    </row>
    <row r="44" spans="1:87" s="123" customFormat="1" ht="12" customHeight="1">
      <c r="A44" s="124" t="s">
        <v>212</v>
      </c>
      <c r="B44" s="125" t="s">
        <v>284</v>
      </c>
      <c r="C44" s="124" t="s">
        <v>285</v>
      </c>
      <c r="D44" s="139">
        <f t="shared" si="3"/>
        <v>388392</v>
      </c>
      <c r="E44" s="139">
        <f t="shared" si="4"/>
        <v>388392</v>
      </c>
      <c r="F44" s="139">
        <v>0</v>
      </c>
      <c r="G44" s="139">
        <v>388392</v>
      </c>
      <c r="H44" s="139">
        <v>0</v>
      </c>
      <c r="I44" s="139">
        <v>0</v>
      </c>
      <c r="J44" s="139">
        <v>0</v>
      </c>
      <c r="K44" s="140">
        <v>0</v>
      </c>
      <c r="L44" s="139">
        <f t="shared" si="5"/>
        <v>119220</v>
      </c>
      <c r="M44" s="139">
        <f t="shared" si="6"/>
        <v>61075</v>
      </c>
      <c r="N44" s="139">
        <v>18834</v>
      </c>
      <c r="O44" s="139">
        <v>0</v>
      </c>
      <c r="P44" s="139">
        <v>36225</v>
      </c>
      <c r="Q44" s="139">
        <v>6016</v>
      </c>
      <c r="R44" s="139">
        <f t="shared" si="7"/>
        <v>29729</v>
      </c>
      <c r="S44" s="139">
        <v>0</v>
      </c>
      <c r="T44" s="139">
        <v>22208</v>
      </c>
      <c r="U44" s="139">
        <v>7521</v>
      </c>
      <c r="V44" s="139">
        <v>0</v>
      </c>
      <c r="W44" s="139">
        <f t="shared" si="8"/>
        <v>28416</v>
      </c>
      <c r="X44" s="139">
        <v>18794</v>
      </c>
      <c r="Y44" s="139">
        <v>6848</v>
      </c>
      <c r="Z44" s="139">
        <v>2774</v>
      </c>
      <c r="AA44" s="139">
        <v>0</v>
      </c>
      <c r="AB44" s="140">
        <v>0</v>
      </c>
      <c r="AC44" s="139">
        <v>0</v>
      </c>
      <c r="AD44" s="139">
        <v>0</v>
      </c>
      <c r="AE44" s="139">
        <f t="shared" si="9"/>
        <v>507612</v>
      </c>
      <c r="AF44" s="139">
        <f t="shared" si="10"/>
        <v>5518</v>
      </c>
      <c r="AG44" s="139">
        <f t="shared" si="11"/>
        <v>5518</v>
      </c>
      <c r="AH44" s="139">
        <v>0</v>
      </c>
      <c r="AI44" s="139">
        <v>5518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82366</v>
      </c>
      <c r="AO44" s="139">
        <f t="shared" si="13"/>
        <v>26620</v>
      </c>
      <c r="AP44" s="139">
        <v>9417</v>
      </c>
      <c r="AQ44" s="139">
        <v>0</v>
      </c>
      <c r="AR44" s="139">
        <v>17203</v>
      </c>
      <c r="AS44" s="139">
        <v>0</v>
      </c>
      <c r="AT44" s="139">
        <f t="shared" si="14"/>
        <v>37080</v>
      </c>
      <c r="AU44" s="139">
        <v>0</v>
      </c>
      <c r="AV44" s="139">
        <v>37080</v>
      </c>
      <c r="AW44" s="139">
        <v>0</v>
      </c>
      <c r="AX44" s="139">
        <v>0</v>
      </c>
      <c r="AY44" s="139">
        <f t="shared" si="15"/>
        <v>18666</v>
      </c>
      <c r="AZ44" s="139">
        <v>0</v>
      </c>
      <c r="BA44" s="139">
        <v>18666</v>
      </c>
      <c r="BB44" s="139">
        <v>0</v>
      </c>
      <c r="BC44" s="139">
        <v>0</v>
      </c>
      <c r="BD44" s="140">
        <v>0</v>
      </c>
      <c r="BE44" s="139">
        <v>0</v>
      </c>
      <c r="BF44" s="139">
        <v>0</v>
      </c>
      <c r="BG44" s="139">
        <f t="shared" si="16"/>
        <v>87884</v>
      </c>
      <c r="BH44" s="139">
        <f t="shared" si="36"/>
        <v>393910</v>
      </c>
      <c r="BI44" s="139">
        <f t="shared" si="37"/>
        <v>393910</v>
      </c>
      <c r="BJ44" s="139">
        <f t="shared" si="38"/>
        <v>0</v>
      </c>
      <c r="BK44" s="139">
        <f t="shared" si="39"/>
        <v>393910</v>
      </c>
      <c r="BL44" s="139">
        <f t="shared" si="40"/>
        <v>0</v>
      </c>
      <c r="BM44" s="139">
        <f t="shared" si="41"/>
        <v>0</v>
      </c>
      <c r="BN44" s="139">
        <f t="shared" si="42"/>
        <v>0</v>
      </c>
      <c r="BO44" s="140">
        <v>0</v>
      </c>
      <c r="BP44" s="139">
        <f t="shared" si="43"/>
        <v>201586</v>
      </c>
      <c r="BQ44" s="139">
        <f t="shared" si="44"/>
        <v>87695</v>
      </c>
      <c r="BR44" s="139">
        <f t="shared" si="45"/>
        <v>28251</v>
      </c>
      <c r="BS44" s="139">
        <f t="shared" si="46"/>
        <v>0</v>
      </c>
      <c r="BT44" s="139">
        <f t="shared" si="47"/>
        <v>53428</v>
      </c>
      <c r="BU44" s="139">
        <f t="shared" si="48"/>
        <v>6016</v>
      </c>
      <c r="BV44" s="139">
        <f t="shared" si="49"/>
        <v>66809</v>
      </c>
      <c r="BW44" s="139">
        <f aca="true" t="shared" si="54" ref="BW44:BW54">SUM(S44,AU44)</f>
        <v>0</v>
      </c>
      <c r="BX44" s="139">
        <f aca="true" t="shared" si="55" ref="BX44:BX54">SUM(T44,AV44)</f>
        <v>59288</v>
      </c>
      <c r="BY44" s="139">
        <f aca="true" t="shared" si="56" ref="BY44:BY54">SUM(U44,AW44)</f>
        <v>7521</v>
      </c>
      <c r="BZ44" s="139">
        <f aca="true" t="shared" si="57" ref="BZ44:BZ54">SUM(V44,AX44)</f>
        <v>0</v>
      </c>
      <c r="CA44" s="139">
        <f aca="true" t="shared" si="58" ref="CA44:CA54">SUM(W44,AY44)</f>
        <v>47082</v>
      </c>
      <c r="CB44" s="139">
        <f aca="true" t="shared" si="59" ref="CB44:CB54">SUM(X44,AZ44)</f>
        <v>18794</v>
      </c>
      <c r="CC44" s="139">
        <f aca="true" t="shared" si="60" ref="CC44:CC54">SUM(Y44,BA44)</f>
        <v>25514</v>
      </c>
      <c r="CD44" s="139">
        <f aca="true" t="shared" si="61" ref="CD44:CD54">SUM(Z44,BB44)</f>
        <v>2774</v>
      </c>
      <c r="CE44" s="139">
        <f t="shared" si="50"/>
        <v>0</v>
      </c>
      <c r="CF44" s="140">
        <v>0</v>
      </c>
      <c r="CG44" s="139">
        <f t="shared" si="51"/>
        <v>0</v>
      </c>
      <c r="CH44" s="139">
        <f t="shared" si="52"/>
        <v>0</v>
      </c>
      <c r="CI44" s="139">
        <f t="shared" si="53"/>
        <v>595496</v>
      </c>
    </row>
    <row r="45" spans="1:87" s="123" customFormat="1" ht="12" customHeight="1">
      <c r="A45" s="124" t="s">
        <v>212</v>
      </c>
      <c r="B45" s="125" t="s">
        <v>286</v>
      </c>
      <c r="C45" s="124" t="s">
        <v>287</v>
      </c>
      <c r="D45" s="139">
        <f t="shared" si="3"/>
        <v>34686</v>
      </c>
      <c r="E45" s="139">
        <f t="shared" si="4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34686</v>
      </c>
      <c r="K45" s="140">
        <v>0</v>
      </c>
      <c r="L45" s="139">
        <f t="shared" si="5"/>
        <v>19461</v>
      </c>
      <c r="M45" s="139">
        <f t="shared" si="6"/>
        <v>19461</v>
      </c>
      <c r="N45" s="139">
        <v>19461</v>
      </c>
      <c r="O45" s="139">
        <v>0</v>
      </c>
      <c r="P45" s="139">
        <v>0</v>
      </c>
      <c r="Q45" s="139">
        <v>0</v>
      </c>
      <c r="R45" s="139">
        <f t="shared" si="7"/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f t="shared" si="8"/>
        <v>0</v>
      </c>
      <c r="X45" s="139">
        <v>0</v>
      </c>
      <c r="Y45" s="139">
        <v>0</v>
      </c>
      <c r="Z45" s="139">
        <v>0</v>
      </c>
      <c r="AA45" s="139">
        <v>0</v>
      </c>
      <c r="AB45" s="140">
        <v>0</v>
      </c>
      <c r="AC45" s="139">
        <v>0</v>
      </c>
      <c r="AD45" s="139">
        <v>80</v>
      </c>
      <c r="AE45" s="139">
        <f t="shared" si="9"/>
        <v>54227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295006</v>
      </c>
      <c r="AO45" s="139">
        <f t="shared" si="13"/>
        <v>60595</v>
      </c>
      <c r="AP45" s="139">
        <v>36864</v>
      </c>
      <c r="AQ45" s="139">
        <v>0</v>
      </c>
      <c r="AR45" s="139">
        <v>23731</v>
      </c>
      <c r="AS45" s="139">
        <v>0</v>
      </c>
      <c r="AT45" s="139">
        <f t="shared" si="14"/>
        <v>200177</v>
      </c>
      <c r="AU45" s="139">
        <v>2194</v>
      </c>
      <c r="AV45" s="139">
        <v>197983</v>
      </c>
      <c r="AW45" s="139">
        <v>0</v>
      </c>
      <c r="AX45" s="139">
        <v>0</v>
      </c>
      <c r="AY45" s="139">
        <f t="shared" si="15"/>
        <v>34234</v>
      </c>
      <c r="AZ45" s="139">
        <v>29947</v>
      </c>
      <c r="BA45" s="139">
        <v>0</v>
      </c>
      <c r="BB45" s="139">
        <v>4287</v>
      </c>
      <c r="BC45" s="139">
        <v>0</v>
      </c>
      <c r="BD45" s="140">
        <v>0</v>
      </c>
      <c r="BE45" s="139">
        <v>0</v>
      </c>
      <c r="BF45" s="139">
        <v>0</v>
      </c>
      <c r="BG45" s="139">
        <f t="shared" si="16"/>
        <v>295006</v>
      </c>
      <c r="BH45" s="139">
        <f t="shared" si="36"/>
        <v>34686</v>
      </c>
      <c r="BI45" s="139">
        <f t="shared" si="37"/>
        <v>0</v>
      </c>
      <c r="BJ45" s="139">
        <f t="shared" si="38"/>
        <v>0</v>
      </c>
      <c r="BK45" s="139">
        <f t="shared" si="39"/>
        <v>0</v>
      </c>
      <c r="BL45" s="139">
        <f t="shared" si="40"/>
        <v>0</v>
      </c>
      <c r="BM45" s="139">
        <f t="shared" si="41"/>
        <v>0</v>
      </c>
      <c r="BN45" s="139">
        <f t="shared" si="42"/>
        <v>34686</v>
      </c>
      <c r="BO45" s="140">
        <v>0</v>
      </c>
      <c r="BP45" s="139">
        <f t="shared" si="43"/>
        <v>314467</v>
      </c>
      <c r="BQ45" s="139">
        <f t="shared" si="44"/>
        <v>80056</v>
      </c>
      <c r="BR45" s="139">
        <f t="shared" si="45"/>
        <v>56325</v>
      </c>
      <c r="BS45" s="139">
        <f t="shared" si="46"/>
        <v>0</v>
      </c>
      <c r="BT45" s="139">
        <f t="shared" si="47"/>
        <v>23731</v>
      </c>
      <c r="BU45" s="139">
        <f t="shared" si="48"/>
        <v>0</v>
      </c>
      <c r="BV45" s="139">
        <f t="shared" si="49"/>
        <v>200177</v>
      </c>
      <c r="BW45" s="139">
        <f t="shared" si="54"/>
        <v>2194</v>
      </c>
      <c r="BX45" s="139">
        <f t="shared" si="55"/>
        <v>197983</v>
      </c>
      <c r="BY45" s="139">
        <f t="shared" si="56"/>
        <v>0</v>
      </c>
      <c r="BZ45" s="139">
        <f t="shared" si="57"/>
        <v>0</v>
      </c>
      <c r="CA45" s="139">
        <f t="shared" si="58"/>
        <v>34234</v>
      </c>
      <c r="CB45" s="139">
        <f t="shared" si="59"/>
        <v>29947</v>
      </c>
      <c r="CC45" s="139">
        <f t="shared" si="60"/>
        <v>0</v>
      </c>
      <c r="CD45" s="139">
        <f t="shared" si="61"/>
        <v>4287</v>
      </c>
      <c r="CE45" s="139">
        <f t="shared" si="50"/>
        <v>0</v>
      </c>
      <c r="CF45" s="140">
        <v>0</v>
      </c>
      <c r="CG45" s="139">
        <f t="shared" si="51"/>
        <v>0</v>
      </c>
      <c r="CH45" s="139">
        <f t="shared" si="52"/>
        <v>80</v>
      </c>
      <c r="CI45" s="139">
        <f t="shared" si="53"/>
        <v>349233</v>
      </c>
    </row>
    <row r="46" spans="1:87" s="123" customFormat="1" ht="12" customHeight="1">
      <c r="A46" s="124" t="s">
        <v>212</v>
      </c>
      <c r="B46" s="125" t="s">
        <v>288</v>
      </c>
      <c r="C46" s="124" t="s">
        <v>289</v>
      </c>
      <c r="D46" s="139">
        <f t="shared" si="3"/>
        <v>18543</v>
      </c>
      <c r="E46" s="139">
        <f t="shared" si="4"/>
        <v>18543</v>
      </c>
      <c r="F46" s="139">
        <v>0</v>
      </c>
      <c r="G46" s="139">
        <v>18543</v>
      </c>
      <c r="H46" s="139">
        <v>0</v>
      </c>
      <c r="I46" s="139">
        <v>0</v>
      </c>
      <c r="J46" s="139">
        <v>0</v>
      </c>
      <c r="K46" s="140">
        <v>0</v>
      </c>
      <c r="L46" s="139">
        <f t="shared" si="5"/>
        <v>373010</v>
      </c>
      <c r="M46" s="139">
        <f t="shared" si="6"/>
        <v>102700</v>
      </c>
      <c r="N46" s="139">
        <v>18127</v>
      </c>
      <c r="O46" s="139">
        <v>0</v>
      </c>
      <c r="P46" s="139">
        <v>84573</v>
      </c>
      <c r="Q46" s="139">
        <v>0</v>
      </c>
      <c r="R46" s="139">
        <f t="shared" si="7"/>
        <v>118799</v>
      </c>
      <c r="S46" s="139">
        <v>0</v>
      </c>
      <c r="T46" s="139">
        <v>109639</v>
      </c>
      <c r="U46" s="139">
        <v>9160</v>
      </c>
      <c r="V46" s="139">
        <v>0</v>
      </c>
      <c r="W46" s="139">
        <f t="shared" si="8"/>
        <v>145967</v>
      </c>
      <c r="X46" s="139">
        <v>106151</v>
      </c>
      <c r="Y46" s="139">
        <v>36003</v>
      </c>
      <c r="Z46" s="139">
        <v>3813</v>
      </c>
      <c r="AA46" s="139">
        <v>0</v>
      </c>
      <c r="AB46" s="140">
        <v>0</v>
      </c>
      <c r="AC46" s="139">
        <v>5544</v>
      </c>
      <c r="AD46" s="139">
        <v>41833</v>
      </c>
      <c r="AE46" s="139">
        <f t="shared" si="9"/>
        <v>433386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101627</v>
      </c>
      <c r="AO46" s="139">
        <f t="shared" si="13"/>
        <v>38185</v>
      </c>
      <c r="AP46" s="139">
        <v>7637</v>
      </c>
      <c r="AQ46" s="139">
        <v>0</v>
      </c>
      <c r="AR46" s="139">
        <v>30548</v>
      </c>
      <c r="AS46" s="139">
        <v>0</v>
      </c>
      <c r="AT46" s="139">
        <f t="shared" si="14"/>
        <v>36104</v>
      </c>
      <c r="AU46" s="139">
        <v>0</v>
      </c>
      <c r="AV46" s="139">
        <v>35821</v>
      </c>
      <c r="AW46" s="139">
        <v>283</v>
      </c>
      <c r="AX46" s="139">
        <v>0</v>
      </c>
      <c r="AY46" s="139">
        <f t="shared" si="15"/>
        <v>26388</v>
      </c>
      <c r="AZ46" s="139">
        <v>0</v>
      </c>
      <c r="BA46" s="139">
        <v>26270</v>
      </c>
      <c r="BB46" s="139">
        <v>118</v>
      </c>
      <c r="BC46" s="139">
        <v>0</v>
      </c>
      <c r="BD46" s="140">
        <v>0</v>
      </c>
      <c r="BE46" s="139">
        <v>950</v>
      </c>
      <c r="BF46" s="139">
        <v>9097</v>
      </c>
      <c r="BG46" s="139">
        <f t="shared" si="16"/>
        <v>110724</v>
      </c>
      <c r="BH46" s="139">
        <f t="shared" si="36"/>
        <v>18543</v>
      </c>
      <c r="BI46" s="139">
        <f t="shared" si="37"/>
        <v>18543</v>
      </c>
      <c r="BJ46" s="139">
        <f t="shared" si="38"/>
        <v>0</v>
      </c>
      <c r="BK46" s="139">
        <f t="shared" si="39"/>
        <v>18543</v>
      </c>
      <c r="BL46" s="139">
        <f t="shared" si="40"/>
        <v>0</v>
      </c>
      <c r="BM46" s="139">
        <f t="shared" si="41"/>
        <v>0</v>
      </c>
      <c r="BN46" s="139">
        <f t="shared" si="42"/>
        <v>0</v>
      </c>
      <c r="BO46" s="140">
        <v>0</v>
      </c>
      <c r="BP46" s="139">
        <f t="shared" si="43"/>
        <v>474637</v>
      </c>
      <c r="BQ46" s="139">
        <f t="shared" si="44"/>
        <v>140885</v>
      </c>
      <c r="BR46" s="139">
        <f t="shared" si="45"/>
        <v>25764</v>
      </c>
      <c r="BS46" s="139">
        <f t="shared" si="46"/>
        <v>0</v>
      </c>
      <c r="BT46" s="139">
        <f t="shared" si="47"/>
        <v>115121</v>
      </c>
      <c r="BU46" s="139">
        <f t="shared" si="48"/>
        <v>0</v>
      </c>
      <c r="BV46" s="139">
        <f t="shared" si="49"/>
        <v>154903</v>
      </c>
      <c r="BW46" s="139">
        <f t="shared" si="54"/>
        <v>0</v>
      </c>
      <c r="BX46" s="139">
        <f t="shared" si="55"/>
        <v>145460</v>
      </c>
      <c r="BY46" s="139">
        <f t="shared" si="56"/>
        <v>9443</v>
      </c>
      <c r="BZ46" s="139">
        <f t="shared" si="57"/>
        <v>0</v>
      </c>
      <c r="CA46" s="139">
        <f t="shared" si="58"/>
        <v>172355</v>
      </c>
      <c r="CB46" s="139">
        <f t="shared" si="59"/>
        <v>106151</v>
      </c>
      <c r="CC46" s="139">
        <f t="shared" si="60"/>
        <v>62273</v>
      </c>
      <c r="CD46" s="139">
        <f t="shared" si="61"/>
        <v>3931</v>
      </c>
      <c r="CE46" s="139">
        <f t="shared" si="50"/>
        <v>0</v>
      </c>
      <c r="CF46" s="140">
        <v>0</v>
      </c>
      <c r="CG46" s="139">
        <f t="shared" si="51"/>
        <v>6494</v>
      </c>
      <c r="CH46" s="139">
        <f t="shared" si="52"/>
        <v>50930</v>
      </c>
      <c r="CI46" s="139">
        <f t="shared" si="53"/>
        <v>544110</v>
      </c>
    </row>
    <row r="47" spans="1:87" s="123" customFormat="1" ht="12" customHeight="1">
      <c r="A47" s="124" t="s">
        <v>212</v>
      </c>
      <c r="B47" s="125" t="s">
        <v>290</v>
      </c>
      <c r="C47" s="124" t="s">
        <v>291</v>
      </c>
      <c r="D47" s="139">
        <f t="shared" si="3"/>
        <v>0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40">
        <v>0</v>
      </c>
      <c r="L47" s="139">
        <f t="shared" si="5"/>
        <v>0</v>
      </c>
      <c r="M47" s="139">
        <f t="shared" si="6"/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f t="shared" si="7"/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f t="shared" si="8"/>
        <v>0</v>
      </c>
      <c r="X47" s="139">
        <v>0</v>
      </c>
      <c r="Y47" s="139">
        <v>0</v>
      </c>
      <c r="Z47" s="139">
        <v>0</v>
      </c>
      <c r="AA47" s="139">
        <v>0</v>
      </c>
      <c r="AB47" s="140">
        <v>0</v>
      </c>
      <c r="AC47" s="139">
        <v>0</v>
      </c>
      <c r="AD47" s="139">
        <v>0</v>
      </c>
      <c r="AE47" s="139">
        <f t="shared" si="9"/>
        <v>0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89003</v>
      </c>
      <c r="AO47" s="139">
        <f t="shared" si="13"/>
        <v>51102</v>
      </c>
      <c r="AP47" s="139">
        <v>20368</v>
      </c>
      <c r="AQ47" s="139">
        <v>0</v>
      </c>
      <c r="AR47" s="139">
        <v>30734</v>
      </c>
      <c r="AS47" s="139">
        <v>0</v>
      </c>
      <c r="AT47" s="139">
        <f t="shared" si="14"/>
        <v>37901</v>
      </c>
      <c r="AU47" s="139">
        <v>0</v>
      </c>
      <c r="AV47" s="139">
        <v>37901</v>
      </c>
      <c r="AW47" s="139">
        <v>0</v>
      </c>
      <c r="AX47" s="139">
        <v>0</v>
      </c>
      <c r="AY47" s="139">
        <f t="shared" si="15"/>
        <v>0</v>
      </c>
      <c r="AZ47" s="139">
        <v>0</v>
      </c>
      <c r="BA47" s="139">
        <v>0</v>
      </c>
      <c r="BB47" s="139">
        <v>0</v>
      </c>
      <c r="BC47" s="139">
        <v>0</v>
      </c>
      <c r="BD47" s="140">
        <v>0</v>
      </c>
      <c r="BE47" s="139">
        <v>0</v>
      </c>
      <c r="BF47" s="139">
        <v>5308</v>
      </c>
      <c r="BG47" s="139">
        <f t="shared" si="16"/>
        <v>94311</v>
      </c>
      <c r="BH47" s="139">
        <f t="shared" si="36"/>
        <v>0</v>
      </c>
      <c r="BI47" s="139">
        <f t="shared" si="37"/>
        <v>0</v>
      </c>
      <c r="BJ47" s="139">
        <f t="shared" si="38"/>
        <v>0</v>
      </c>
      <c r="BK47" s="139">
        <f t="shared" si="39"/>
        <v>0</v>
      </c>
      <c r="BL47" s="139">
        <f t="shared" si="40"/>
        <v>0</v>
      </c>
      <c r="BM47" s="139">
        <f t="shared" si="41"/>
        <v>0</v>
      </c>
      <c r="BN47" s="139">
        <f t="shared" si="42"/>
        <v>0</v>
      </c>
      <c r="BO47" s="140">
        <v>0</v>
      </c>
      <c r="BP47" s="139">
        <f t="shared" si="43"/>
        <v>89003</v>
      </c>
      <c r="BQ47" s="139">
        <f t="shared" si="44"/>
        <v>51102</v>
      </c>
      <c r="BR47" s="139">
        <f t="shared" si="45"/>
        <v>20368</v>
      </c>
      <c r="BS47" s="139">
        <f t="shared" si="46"/>
        <v>0</v>
      </c>
      <c r="BT47" s="139">
        <f t="shared" si="47"/>
        <v>30734</v>
      </c>
      <c r="BU47" s="139">
        <f t="shared" si="48"/>
        <v>0</v>
      </c>
      <c r="BV47" s="139">
        <f t="shared" si="49"/>
        <v>37901</v>
      </c>
      <c r="BW47" s="139">
        <f t="shared" si="54"/>
        <v>0</v>
      </c>
      <c r="BX47" s="139">
        <f t="shared" si="55"/>
        <v>37901</v>
      </c>
      <c r="BY47" s="139">
        <f t="shared" si="56"/>
        <v>0</v>
      </c>
      <c r="BZ47" s="139">
        <f t="shared" si="57"/>
        <v>0</v>
      </c>
      <c r="CA47" s="139">
        <f t="shared" si="58"/>
        <v>0</v>
      </c>
      <c r="CB47" s="139">
        <f t="shared" si="59"/>
        <v>0</v>
      </c>
      <c r="CC47" s="139">
        <f t="shared" si="60"/>
        <v>0</v>
      </c>
      <c r="CD47" s="139">
        <f t="shared" si="61"/>
        <v>0</v>
      </c>
      <c r="CE47" s="139">
        <f t="shared" si="50"/>
        <v>0</v>
      </c>
      <c r="CF47" s="140">
        <v>0</v>
      </c>
      <c r="CG47" s="139">
        <f t="shared" si="51"/>
        <v>0</v>
      </c>
      <c r="CH47" s="139">
        <f t="shared" si="52"/>
        <v>5308</v>
      </c>
      <c r="CI47" s="139">
        <f t="shared" si="53"/>
        <v>94311</v>
      </c>
    </row>
    <row r="48" spans="1:87" s="123" customFormat="1" ht="12" customHeight="1">
      <c r="A48" s="124" t="s">
        <v>212</v>
      </c>
      <c r="B48" s="125" t="s">
        <v>292</v>
      </c>
      <c r="C48" s="124" t="s">
        <v>293</v>
      </c>
      <c r="D48" s="139">
        <f t="shared" si="3"/>
        <v>100632</v>
      </c>
      <c r="E48" s="139">
        <f t="shared" si="4"/>
        <v>100632</v>
      </c>
      <c r="F48" s="139">
        <v>0</v>
      </c>
      <c r="G48" s="139">
        <v>85092</v>
      </c>
      <c r="H48" s="139">
        <v>2520</v>
      </c>
      <c r="I48" s="139">
        <v>13020</v>
      </c>
      <c r="J48" s="139">
        <v>0</v>
      </c>
      <c r="K48" s="140">
        <v>0</v>
      </c>
      <c r="L48" s="139">
        <f t="shared" si="5"/>
        <v>249753</v>
      </c>
      <c r="M48" s="139">
        <f t="shared" si="6"/>
        <v>82811</v>
      </c>
      <c r="N48" s="139">
        <v>20408</v>
      </c>
      <c r="O48" s="139">
        <v>0</v>
      </c>
      <c r="P48" s="139">
        <v>48518</v>
      </c>
      <c r="Q48" s="139">
        <v>13885</v>
      </c>
      <c r="R48" s="139">
        <f t="shared" si="7"/>
        <v>37702</v>
      </c>
      <c r="S48" s="139">
        <v>0</v>
      </c>
      <c r="T48" s="139">
        <v>31543</v>
      </c>
      <c r="U48" s="139">
        <v>6159</v>
      </c>
      <c r="V48" s="139">
        <v>1606</v>
      </c>
      <c r="W48" s="139">
        <f t="shared" si="8"/>
        <v>127634</v>
      </c>
      <c r="X48" s="139">
        <v>82670</v>
      </c>
      <c r="Y48" s="139">
        <v>43000</v>
      </c>
      <c r="Z48" s="139">
        <v>1964</v>
      </c>
      <c r="AA48" s="139">
        <v>0</v>
      </c>
      <c r="AB48" s="140">
        <v>0</v>
      </c>
      <c r="AC48" s="139">
        <v>0</v>
      </c>
      <c r="AD48" s="139">
        <v>100170</v>
      </c>
      <c r="AE48" s="139">
        <f t="shared" si="9"/>
        <v>450555</v>
      </c>
      <c r="AF48" s="139">
        <f t="shared" si="10"/>
        <v>0</v>
      </c>
      <c r="AG48" s="139">
        <f t="shared" si="11"/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0</v>
      </c>
      <c r="AO48" s="139">
        <f t="shared" si="13"/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f t="shared" si="14"/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f t="shared" si="15"/>
        <v>0</v>
      </c>
      <c r="AZ48" s="139">
        <v>0</v>
      </c>
      <c r="BA48" s="139">
        <v>0</v>
      </c>
      <c r="BB48" s="139">
        <v>0</v>
      </c>
      <c r="BC48" s="139">
        <v>0</v>
      </c>
      <c r="BD48" s="140">
        <v>0</v>
      </c>
      <c r="BE48" s="139">
        <v>0</v>
      </c>
      <c r="BF48" s="139">
        <v>0</v>
      </c>
      <c r="BG48" s="139">
        <f t="shared" si="16"/>
        <v>0</v>
      </c>
      <c r="BH48" s="139">
        <f t="shared" si="36"/>
        <v>100632</v>
      </c>
      <c r="BI48" s="139">
        <f t="shared" si="37"/>
        <v>100632</v>
      </c>
      <c r="BJ48" s="139">
        <f t="shared" si="38"/>
        <v>0</v>
      </c>
      <c r="BK48" s="139">
        <f t="shared" si="39"/>
        <v>85092</v>
      </c>
      <c r="BL48" s="139">
        <f t="shared" si="40"/>
        <v>2520</v>
      </c>
      <c r="BM48" s="139">
        <f t="shared" si="41"/>
        <v>13020</v>
      </c>
      <c r="BN48" s="139">
        <f t="shared" si="42"/>
        <v>0</v>
      </c>
      <c r="BO48" s="140">
        <v>0</v>
      </c>
      <c r="BP48" s="139">
        <f t="shared" si="43"/>
        <v>249753</v>
      </c>
      <c r="BQ48" s="139">
        <f t="shared" si="44"/>
        <v>82811</v>
      </c>
      <c r="BR48" s="139">
        <f t="shared" si="45"/>
        <v>20408</v>
      </c>
      <c r="BS48" s="139">
        <f t="shared" si="46"/>
        <v>0</v>
      </c>
      <c r="BT48" s="139">
        <f t="shared" si="47"/>
        <v>48518</v>
      </c>
      <c r="BU48" s="139">
        <f t="shared" si="48"/>
        <v>13885</v>
      </c>
      <c r="BV48" s="139">
        <f t="shared" si="49"/>
        <v>37702</v>
      </c>
      <c r="BW48" s="139">
        <f t="shared" si="54"/>
        <v>0</v>
      </c>
      <c r="BX48" s="139">
        <f t="shared" si="55"/>
        <v>31543</v>
      </c>
      <c r="BY48" s="139">
        <f t="shared" si="56"/>
        <v>6159</v>
      </c>
      <c r="BZ48" s="139">
        <f t="shared" si="57"/>
        <v>1606</v>
      </c>
      <c r="CA48" s="139">
        <f t="shared" si="58"/>
        <v>127634</v>
      </c>
      <c r="CB48" s="139">
        <f t="shared" si="59"/>
        <v>82670</v>
      </c>
      <c r="CC48" s="139">
        <f t="shared" si="60"/>
        <v>43000</v>
      </c>
      <c r="CD48" s="139">
        <f t="shared" si="61"/>
        <v>1964</v>
      </c>
      <c r="CE48" s="139">
        <f t="shared" si="50"/>
        <v>0</v>
      </c>
      <c r="CF48" s="140">
        <v>0</v>
      </c>
      <c r="CG48" s="139">
        <f t="shared" si="51"/>
        <v>0</v>
      </c>
      <c r="CH48" s="139">
        <f t="shared" si="52"/>
        <v>100170</v>
      </c>
      <c r="CI48" s="139">
        <f t="shared" si="53"/>
        <v>450555</v>
      </c>
    </row>
    <row r="49" spans="1:87" s="123" customFormat="1" ht="12" customHeight="1">
      <c r="A49" s="124" t="s">
        <v>212</v>
      </c>
      <c r="B49" s="125" t="s">
        <v>294</v>
      </c>
      <c r="C49" s="124" t="s">
        <v>295</v>
      </c>
      <c r="D49" s="139">
        <f t="shared" si="3"/>
        <v>95278</v>
      </c>
      <c r="E49" s="139">
        <f t="shared" si="4"/>
        <v>95278</v>
      </c>
      <c r="F49" s="139">
        <v>0</v>
      </c>
      <c r="G49" s="139">
        <v>0</v>
      </c>
      <c r="H49" s="139">
        <v>95278</v>
      </c>
      <c r="I49" s="139">
        <v>0</v>
      </c>
      <c r="J49" s="139">
        <v>0</v>
      </c>
      <c r="K49" s="140">
        <v>0</v>
      </c>
      <c r="L49" s="139">
        <f t="shared" si="5"/>
        <v>798898</v>
      </c>
      <c r="M49" s="139">
        <f t="shared" si="6"/>
        <v>85102</v>
      </c>
      <c r="N49" s="139">
        <v>39137</v>
      </c>
      <c r="O49" s="139">
        <v>0</v>
      </c>
      <c r="P49" s="139">
        <v>45965</v>
      </c>
      <c r="Q49" s="139">
        <v>0</v>
      </c>
      <c r="R49" s="139">
        <f t="shared" si="7"/>
        <v>579807</v>
      </c>
      <c r="S49" s="139">
        <v>0</v>
      </c>
      <c r="T49" s="139">
        <v>565770</v>
      </c>
      <c r="U49" s="139">
        <v>14037</v>
      </c>
      <c r="V49" s="139">
        <v>0</v>
      </c>
      <c r="W49" s="139">
        <f t="shared" si="8"/>
        <v>133989</v>
      </c>
      <c r="X49" s="139">
        <v>0</v>
      </c>
      <c r="Y49" s="139">
        <v>133989</v>
      </c>
      <c r="Z49" s="139">
        <v>0</v>
      </c>
      <c r="AA49" s="139">
        <v>0</v>
      </c>
      <c r="AB49" s="140">
        <v>0</v>
      </c>
      <c r="AC49" s="139">
        <v>0</v>
      </c>
      <c r="AD49" s="139">
        <v>8000</v>
      </c>
      <c r="AE49" s="139">
        <f t="shared" si="9"/>
        <v>902176</v>
      </c>
      <c r="AF49" s="139">
        <f t="shared" si="10"/>
        <v>0</v>
      </c>
      <c r="AG49" s="139">
        <f t="shared" si="11"/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40">
        <v>0</v>
      </c>
      <c r="AN49" s="139">
        <f t="shared" si="12"/>
        <v>124105</v>
      </c>
      <c r="AO49" s="139">
        <f t="shared" si="13"/>
        <v>18393</v>
      </c>
      <c r="AP49" s="139"/>
      <c r="AQ49" s="139">
        <v>0</v>
      </c>
      <c r="AR49" s="139">
        <v>18393</v>
      </c>
      <c r="AS49" s="139">
        <v>0</v>
      </c>
      <c r="AT49" s="139">
        <f t="shared" si="14"/>
        <v>77476</v>
      </c>
      <c r="AU49" s="139">
        <v>0</v>
      </c>
      <c r="AV49" s="139">
        <v>77476</v>
      </c>
      <c r="AW49" s="139">
        <v>0</v>
      </c>
      <c r="AX49" s="139">
        <v>0</v>
      </c>
      <c r="AY49" s="139">
        <f t="shared" si="15"/>
        <v>28236</v>
      </c>
      <c r="AZ49" s="139">
        <v>0</v>
      </c>
      <c r="BA49" s="139">
        <v>28236</v>
      </c>
      <c r="BB49" s="139">
        <v>0</v>
      </c>
      <c r="BC49" s="139">
        <v>0</v>
      </c>
      <c r="BD49" s="140">
        <v>0</v>
      </c>
      <c r="BE49" s="139">
        <v>0</v>
      </c>
      <c r="BF49" s="139">
        <v>0</v>
      </c>
      <c r="BG49" s="139">
        <f t="shared" si="16"/>
        <v>124105</v>
      </c>
      <c r="BH49" s="139">
        <f t="shared" si="36"/>
        <v>95278</v>
      </c>
      <c r="BI49" s="139">
        <f t="shared" si="37"/>
        <v>95278</v>
      </c>
      <c r="BJ49" s="139">
        <f t="shared" si="38"/>
        <v>0</v>
      </c>
      <c r="BK49" s="139">
        <f t="shared" si="39"/>
        <v>0</v>
      </c>
      <c r="BL49" s="139">
        <f t="shared" si="40"/>
        <v>95278</v>
      </c>
      <c r="BM49" s="139">
        <f t="shared" si="41"/>
        <v>0</v>
      </c>
      <c r="BN49" s="139">
        <f t="shared" si="42"/>
        <v>0</v>
      </c>
      <c r="BO49" s="140">
        <v>0</v>
      </c>
      <c r="BP49" s="139">
        <f t="shared" si="43"/>
        <v>923003</v>
      </c>
      <c r="BQ49" s="139">
        <f t="shared" si="44"/>
        <v>103495</v>
      </c>
      <c r="BR49" s="139">
        <f t="shared" si="45"/>
        <v>39137</v>
      </c>
      <c r="BS49" s="139">
        <f t="shared" si="46"/>
        <v>0</v>
      </c>
      <c r="BT49" s="139">
        <f t="shared" si="47"/>
        <v>64358</v>
      </c>
      <c r="BU49" s="139">
        <f t="shared" si="48"/>
        <v>0</v>
      </c>
      <c r="BV49" s="139">
        <f t="shared" si="49"/>
        <v>657283</v>
      </c>
      <c r="BW49" s="139">
        <f t="shared" si="54"/>
        <v>0</v>
      </c>
      <c r="BX49" s="139">
        <f t="shared" si="55"/>
        <v>643246</v>
      </c>
      <c r="BY49" s="139">
        <f t="shared" si="56"/>
        <v>14037</v>
      </c>
      <c r="BZ49" s="139">
        <f t="shared" si="57"/>
        <v>0</v>
      </c>
      <c r="CA49" s="139">
        <f t="shared" si="58"/>
        <v>162225</v>
      </c>
      <c r="CB49" s="139">
        <f t="shared" si="59"/>
        <v>0</v>
      </c>
      <c r="CC49" s="139">
        <f t="shared" si="60"/>
        <v>162225</v>
      </c>
      <c r="CD49" s="139">
        <f t="shared" si="61"/>
        <v>0</v>
      </c>
      <c r="CE49" s="139">
        <f t="shared" si="50"/>
        <v>0</v>
      </c>
      <c r="CF49" s="140">
        <v>0</v>
      </c>
      <c r="CG49" s="139">
        <f t="shared" si="51"/>
        <v>0</v>
      </c>
      <c r="CH49" s="139">
        <f t="shared" si="52"/>
        <v>8000</v>
      </c>
      <c r="CI49" s="139">
        <f t="shared" si="53"/>
        <v>1026281</v>
      </c>
    </row>
    <row r="50" spans="1:87" s="123" customFormat="1" ht="12" customHeight="1">
      <c r="A50" s="124" t="s">
        <v>212</v>
      </c>
      <c r="B50" s="125" t="s">
        <v>296</v>
      </c>
      <c r="C50" s="124" t="s">
        <v>297</v>
      </c>
      <c r="D50" s="139">
        <f t="shared" si="3"/>
        <v>0</v>
      </c>
      <c r="E50" s="139">
        <f t="shared" si="4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9">
        <f t="shared" si="5"/>
        <v>296228</v>
      </c>
      <c r="M50" s="139">
        <f t="shared" si="6"/>
        <v>28708</v>
      </c>
      <c r="N50" s="139">
        <v>28708</v>
      </c>
      <c r="O50" s="139">
        <v>0</v>
      </c>
      <c r="P50" s="139">
        <v>0</v>
      </c>
      <c r="Q50" s="139">
        <v>0</v>
      </c>
      <c r="R50" s="139">
        <f t="shared" si="7"/>
        <v>147206</v>
      </c>
      <c r="S50" s="139">
        <v>0</v>
      </c>
      <c r="T50" s="139">
        <v>147206</v>
      </c>
      <c r="U50" s="139">
        <v>0</v>
      </c>
      <c r="V50" s="139">
        <v>0</v>
      </c>
      <c r="W50" s="139">
        <f t="shared" si="8"/>
        <v>120314</v>
      </c>
      <c r="X50" s="139">
        <v>0</v>
      </c>
      <c r="Y50" s="139">
        <v>66780</v>
      </c>
      <c r="Z50" s="139">
        <v>48469</v>
      </c>
      <c r="AA50" s="139">
        <v>5065</v>
      </c>
      <c r="AB50" s="140">
        <v>0</v>
      </c>
      <c r="AC50" s="139">
        <v>0</v>
      </c>
      <c r="AD50" s="139">
        <v>0</v>
      </c>
      <c r="AE50" s="139">
        <f t="shared" si="9"/>
        <v>296228</v>
      </c>
      <c r="AF50" s="139">
        <f t="shared" si="10"/>
        <v>0</v>
      </c>
      <c r="AG50" s="139">
        <f t="shared" si="11"/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40">
        <v>0</v>
      </c>
      <c r="AN50" s="139">
        <f t="shared" si="12"/>
        <v>196221</v>
      </c>
      <c r="AO50" s="139">
        <f t="shared" si="13"/>
        <v>39265</v>
      </c>
      <c r="AP50" s="139">
        <v>21302</v>
      </c>
      <c r="AQ50" s="139">
        <v>0</v>
      </c>
      <c r="AR50" s="139">
        <v>17963</v>
      </c>
      <c r="AS50" s="139">
        <v>0</v>
      </c>
      <c r="AT50" s="139">
        <f t="shared" si="14"/>
        <v>152071</v>
      </c>
      <c r="AU50" s="139">
        <v>0</v>
      </c>
      <c r="AV50" s="139">
        <v>152071</v>
      </c>
      <c r="AW50" s="139">
        <v>0</v>
      </c>
      <c r="AX50" s="139">
        <v>0</v>
      </c>
      <c r="AY50" s="139">
        <f t="shared" si="15"/>
        <v>4885</v>
      </c>
      <c r="AZ50" s="139">
        <v>0</v>
      </c>
      <c r="BA50" s="139">
        <v>0</v>
      </c>
      <c r="BB50" s="139">
        <v>1045</v>
      </c>
      <c r="BC50" s="139">
        <v>3840</v>
      </c>
      <c r="BD50" s="140">
        <v>0</v>
      </c>
      <c r="BE50" s="139">
        <v>0</v>
      </c>
      <c r="BF50" s="139">
        <v>0</v>
      </c>
      <c r="BG50" s="139">
        <f t="shared" si="16"/>
        <v>196221</v>
      </c>
      <c r="BH50" s="139">
        <f t="shared" si="36"/>
        <v>0</v>
      </c>
      <c r="BI50" s="139">
        <f t="shared" si="37"/>
        <v>0</v>
      </c>
      <c r="BJ50" s="139">
        <f t="shared" si="38"/>
        <v>0</v>
      </c>
      <c r="BK50" s="139">
        <f t="shared" si="39"/>
        <v>0</v>
      </c>
      <c r="BL50" s="139">
        <f t="shared" si="40"/>
        <v>0</v>
      </c>
      <c r="BM50" s="139">
        <f t="shared" si="41"/>
        <v>0</v>
      </c>
      <c r="BN50" s="139">
        <f t="shared" si="42"/>
        <v>0</v>
      </c>
      <c r="BO50" s="140">
        <v>0</v>
      </c>
      <c r="BP50" s="139">
        <f t="shared" si="43"/>
        <v>492449</v>
      </c>
      <c r="BQ50" s="139">
        <f t="shared" si="44"/>
        <v>67973</v>
      </c>
      <c r="BR50" s="139">
        <f t="shared" si="45"/>
        <v>50010</v>
      </c>
      <c r="BS50" s="139">
        <f t="shared" si="46"/>
        <v>0</v>
      </c>
      <c r="BT50" s="139">
        <f t="shared" si="47"/>
        <v>17963</v>
      </c>
      <c r="BU50" s="139">
        <f t="shared" si="48"/>
        <v>0</v>
      </c>
      <c r="BV50" s="139">
        <f t="shared" si="49"/>
        <v>299277</v>
      </c>
      <c r="BW50" s="139">
        <f t="shared" si="54"/>
        <v>0</v>
      </c>
      <c r="BX50" s="139">
        <f t="shared" si="55"/>
        <v>299277</v>
      </c>
      <c r="BY50" s="139">
        <f t="shared" si="56"/>
        <v>0</v>
      </c>
      <c r="BZ50" s="139">
        <f t="shared" si="57"/>
        <v>0</v>
      </c>
      <c r="CA50" s="139">
        <f t="shared" si="58"/>
        <v>125199</v>
      </c>
      <c r="CB50" s="139">
        <f t="shared" si="59"/>
        <v>0</v>
      </c>
      <c r="CC50" s="139">
        <f t="shared" si="60"/>
        <v>66780</v>
      </c>
      <c r="CD50" s="139">
        <f t="shared" si="61"/>
        <v>49514</v>
      </c>
      <c r="CE50" s="139">
        <f t="shared" si="50"/>
        <v>8905</v>
      </c>
      <c r="CF50" s="140">
        <v>0</v>
      </c>
      <c r="CG50" s="139">
        <f t="shared" si="51"/>
        <v>0</v>
      </c>
      <c r="CH50" s="139">
        <f t="shared" si="52"/>
        <v>0</v>
      </c>
      <c r="CI50" s="139">
        <f t="shared" si="53"/>
        <v>492449</v>
      </c>
    </row>
    <row r="51" spans="1:87" s="123" customFormat="1" ht="12" customHeight="1">
      <c r="A51" s="124" t="s">
        <v>212</v>
      </c>
      <c r="B51" s="125" t="s">
        <v>298</v>
      </c>
      <c r="C51" s="124" t="s">
        <v>299</v>
      </c>
      <c r="D51" s="139">
        <f t="shared" si="3"/>
        <v>0</v>
      </c>
      <c r="E51" s="139">
        <f t="shared" si="4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9">
        <f t="shared" si="5"/>
        <v>43002</v>
      </c>
      <c r="M51" s="139">
        <f t="shared" si="6"/>
        <v>8719</v>
      </c>
      <c r="N51" s="139">
        <v>8719</v>
      </c>
      <c r="O51" s="139">
        <v>0</v>
      </c>
      <c r="P51" s="139">
        <v>0</v>
      </c>
      <c r="Q51" s="139">
        <v>0</v>
      </c>
      <c r="R51" s="139">
        <f t="shared" si="7"/>
        <v>12906</v>
      </c>
      <c r="S51" s="139">
        <v>0</v>
      </c>
      <c r="T51" s="139">
        <v>0</v>
      </c>
      <c r="U51" s="139">
        <v>12906</v>
      </c>
      <c r="V51" s="139">
        <v>0</v>
      </c>
      <c r="W51" s="139">
        <f t="shared" si="8"/>
        <v>21377</v>
      </c>
      <c r="X51" s="139">
        <v>0</v>
      </c>
      <c r="Y51" s="139">
        <v>0</v>
      </c>
      <c r="Z51" s="139">
        <v>21377</v>
      </c>
      <c r="AA51" s="139">
        <v>0</v>
      </c>
      <c r="AB51" s="140">
        <v>0</v>
      </c>
      <c r="AC51" s="139">
        <v>0</v>
      </c>
      <c r="AD51" s="139">
        <v>16542</v>
      </c>
      <c r="AE51" s="139">
        <f t="shared" si="9"/>
        <v>59544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0</v>
      </c>
      <c r="AN51" s="139">
        <f t="shared" si="12"/>
        <v>195117</v>
      </c>
      <c r="AO51" s="139">
        <f t="shared" si="13"/>
        <v>53601</v>
      </c>
      <c r="AP51" s="139">
        <v>53601</v>
      </c>
      <c r="AQ51" s="139">
        <v>0</v>
      </c>
      <c r="AR51" s="139">
        <v>0</v>
      </c>
      <c r="AS51" s="139">
        <v>0</v>
      </c>
      <c r="AT51" s="139">
        <f t="shared" si="14"/>
        <v>90888</v>
      </c>
      <c r="AU51" s="139">
        <v>0</v>
      </c>
      <c r="AV51" s="139">
        <v>90888</v>
      </c>
      <c r="AW51" s="139">
        <v>0</v>
      </c>
      <c r="AX51" s="139">
        <v>0</v>
      </c>
      <c r="AY51" s="139">
        <f t="shared" si="15"/>
        <v>50628</v>
      </c>
      <c r="AZ51" s="139">
        <v>0</v>
      </c>
      <c r="BA51" s="139">
        <v>47346</v>
      </c>
      <c r="BB51" s="139">
        <v>3282</v>
      </c>
      <c r="BC51" s="139">
        <v>0</v>
      </c>
      <c r="BD51" s="140">
        <v>0</v>
      </c>
      <c r="BE51" s="139">
        <v>0</v>
      </c>
      <c r="BF51" s="139">
        <v>70012</v>
      </c>
      <c r="BG51" s="139">
        <f t="shared" si="16"/>
        <v>265129</v>
      </c>
      <c r="BH51" s="139">
        <f t="shared" si="36"/>
        <v>0</v>
      </c>
      <c r="BI51" s="139">
        <f t="shared" si="37"/>
        <v>0</v>
      </c>
      <c r="BJ51" s="139">
        <f t="shared" si="38"/>
        <v>0</v>
      </c>
      <c r="BK51" s="139">
        <f t="shared" si="39"/>
        <v>0</v>
      </c>
      <c r="BL51" s="139">
        <f t="shared" si="40"/>
        <v>0</v>
      </c>
      <c r="BM51" s="139">
        <f t="shared" si="41"/>
        <v>0</v>
      </c>
      <c r="BN51" s="139">
        <f t="shared" si="42"/>
        <v>0</v>
      </c>
      <c r="BO51" s="140">
        <v>0</v>
      </c>
      <c r="BP51" s="139">
        <f t="shared" si="43"/>
        <v>238119</v>
      </c>
      <c r="BQ51" s="139">
        <f t="shared" si="44"/>
        <v>62320</v>
      </c>
      <c r="BR51" s="139">
        <f t="shared" si="45"/>
        <v>62320</v>
      </c>
      <c r="BS51" s="139">
        <f t="shared" si="46"/>
        <v>0</v>
      </c>
      <c r="BT51" s="139">
        <f t="shared" si="47"/>
        <v>0</v>
      </c>
      <c r="BU51" s="139">
        <f t="shared" si="48"/>
        <v>0</v>
      </c>
      <c r="BV51" s="139">
        <f t="shared" si="49"/>
        <v>103794</v>
      </c>
      <c r="BW51" s="139">
        <f t="shared" si="54"/>
        <v>0</v>
      </c>
      <c r="BX51" s="139">
        <f t="shared" si="55"/>
        <v>90888</v>
      </c>
      <c r="BY51" s="139">
        <f t="shared" si="56"/>
        <v>12906</v>
      </c>
      <c r="BZ51" s="139">
        <f t="shared" si="57"/>
        <v>0</v>
      </c>
      <c r="CA51" s="139">
        <f t="shared" si="58"/>
        <v>72005</v>
      </c>
      <c r="CB51" s="139">
        <f t="shared" si="59"/>
        <v>0</v>
      </c>
      <c r="CC51" s="139">
        <f t="shared" si="60"/>
        <v>47346</v>
      </c>
      <c r="CD51" s="139">
        <f t="shared" si="61"/>
        <v>24659</v>
      </c>
      <c r="CE51" s="139">
        <f t="shared" si="50"/>
        <v>0</v>
      </c>
      <c r="CF51" s="140">
        <v>0</v>
      </c>
      <c r="CG51" s="139">
        <f t="shared" si="51"/>
        <v>0</v>
      </c>
      <c r="CH51" s="139">
        <f t="shared" si="52"/>
        <v>86554</v>
      </c>
      <c r="CI51" s="139">
        <f t="shared" si="53"/>
        <v>324673</v>
      </c>
    </row>
    <row r="52" spans="1:87" s="123" customFormat="1" ht="12" customHeight="1">
      <c r="A52" s="124" t="s">
        <v>212</v>
      </c>
      <c r="B52" s="125" t="s">
        <v>300</v>
      </c>
      <c r="C52" s="124" t="s">
        <v>301</v>
      </c>
      <c r="D52" s="139">
        <f t="shared" si="3"/>
        <v>0</v>
      </c>
      <c r="E52" s="139">
        <f t="shared" si="4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0</v>
      </c>
      <c r="L52" s="139">
        <f t="shared" si="5"/>
        <v>814823</v>
      </c>
      <c r="M52" s="139">
        <f t="shared" si="6"/>
        <v>41840</v>
      </c>
      <c r="N52" s="139">
        <v>41840</v>
      </c>
      <c r="O52" s="139">
        <v>0</v>
      </c>
      <c r="P52" s="139">
        <v>0</v>
      </c>
      <c r="Q52" s="139">
        <v>0</v>
      </c>
      <c r="R52" s="139">
        <f t="shared" si="7"/>
        <v>385311</v>
      </c>
      <c r="S52" s="139">
        <v>0</v>
      </c>
      <c r="T52" s="139">
        <v>284159</v>
      </c>
      <c r="U52" s="139">
        <v>101152</v>
      </c>
      <c r="V52" s="139">
        <v>0</v>
      </c>
      <c r="W52" s="139">
        <f t="shared" si="8"/>
        <v>387672</v>
      </c>
      <c r="X52" s="139">
        <v>182302</v>
      </c>
      <c r="Y52" s="139">
        <v>166205</v>
      </c>
      <c r="Z52" s="139">
        <v>39165</v>
      </c>
      <c r="AA52" s="139">
        <v>0</v>
      </c>
      <c r="AB52" s="140">
        <v>0</v>
      </c>
      <c r="AC52" s="139">
        <v>0</v>
      </c>
      <c r="AD52" s="139">
        <v>0</v>
      </c>
      <c r="AE52" s="139">
        <f t="shared" si="9"/>
        <v>814823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0</v>
      </c>
      <c r="AO52" s="139">
        <f t="shared" si="13"/>
        <v>0</v>
      </c>
      <c r="AP52" s="139">
        <v>0</v>
      </c>
      <c r="AQ52" s="139">
        <v>0</v>
      </c>
      <c r="AR52" s="139">
        <v>0</v>
      </c>
      <c r="AS52" s="139">
        <v>0</v>
      </c>
      <c r="AT52" s="139">
        <f t="shared" si="14"/>
        <v>0</v>
      </c>
      <c r="AU52" s="139">
        <v>0</v>
      </c>
      <c r="AV52" s="139">
        <v>0</v>
      </c>
      <c r="AW52" s="139">
        <v>0</v>
      </c>
      <c r="AX52" s="139">
        <v>0</v>
      </c>
      <c r="AY52" s="139">
        <f t="shared" si="15"/>
        <v>0</v>
      </c>
      <c r="AZ52" s="139">
        <v>0</v>
      </c>
      <c r="BA52" s="139">
        <v>0</v>
      </c>
      <c r="BB52" s="139">
        <v>0</v>
      </c>
      <c r="BC52" s="139">
        <v>0</v>
      </c>
      <c r="BD52" s="140">
        <v>0</v>
      </c>
      <c r="BE52" s="139">
        <v>0</v>
      </c>
      <c r="BF52" s="139">
        <v>0</v>
      </c>
      <c r="BG52" s="139">
        <f t="shared" si="16"/>
        <v>0</v>
      </c>
      <c r="BH52" s="139">
        <f t="shared" si="36"/>
        <v>0</v>
      </c>
      <c r="BI52" s="139">
        <f t="shared" si="37"/>
        <v>0</v>
      </c>
      <c r="BJ52" s="139">
        <f t="shared" si="38"/>
        <v>0</v>
      </c>
      <c r="BK52" s="139">
        <f t="shared" si="39"/>
        <v>0</v>
      </c>
      <c r="BL52" s="139">
        <f t="shared" si="40"/>
        <v>0</v>
      </c>
      <c r="BM52" s="139">
        <f t="shared" si="41"/>
        <v>0</v>
      </c>
      <c r="BN52" s="139">
        <f t="shared" si="42"/>
        <v>0</v>
      </c>
      <c r="BO52" s="140">
        <v>0</v>
      </c>
      <c r="BP52" s="139">
        <f t="shared" si="43"/>
        <v>814823</v>
      </c>
      <c r="BQ52" s="139">
        <f t="shared" si="44"/>
        <v>41840</v>
      </c>
      <c r="BR52" s="139">
        <f t="shared" si="45"/>
        <v>41840</v>
      </c>
      <c r="BS52" s="139">
        <f t="shared" si="46"/>
        <v>0</v>
      </c>
      <c r="BT52" s="139">
        <f t="shared" si="47"/>
        <v>0</v>
      </c>
      <c r="BU52" s="139">
        <f t="shared" si="48"/>
        <v>0</v>
      </c>
      <c r="BV52" s="139">
        <f t="shared" si="49"/>
        <v>385311</v>
      </c>
      <c r="BW52" s="139">
        <f t="shared" si="54"/>
        <v>0</v>
      </c>
      <c r="BX52" s="139">
        <f t="shared" si="55"/>
        <v>284159</v>
      </c>
      <c r="BY52" s="139">
        <f t="shared" si="56"/>
        <v>101152</v>
      </c>
      <c r="BZ52" s="139">
        <f t="shared" si="57"/>
        <v>0</v>
      </c>
      <c r="CA52" s="139">
        <f t="shared" si="58"/>
        <v>387672</v>
      </c>
      <c r="CB52" s="139">
        <f t="shared" si="59"/>
        <v>182302</v>
      </c>
      <c r="CC52" s="139">
        <f t="shared" si="60"/>
        <v>166205</v>
      </c>
      <c r="CD52" s="139">
        <f t="shared" si="61"/>
        <v>39165</v>
      </c>
      <c r="CE52" s="139">
        <f t="shared" si="50"/>
        <v>0</v>
      </c>
      <c r="CF52" s="140">
        <v>0</v>
      </c>
      <c r="CG52" s="139">
        <f t="shared" si="51"/>
        <v>0</v>
      </c>
      <c r="CH52" s="139">
        <f t="shared" si="52"/>
        <v>0</v>
      </c>
      <c r="CI52" s="139">
        <f t="shared" si="53"/>
        <v>814823</v>
      </c>
    </row>
    <row r="53" spans="1:87" s="123" customFormat="1" ht="12" customHeight="1">
      <c r="A53" s="124" t="s">
        <v>212</v>
      </c>
      <c r="B53" s="125" t="s">
        <v>302</v>
      </c>
      <c r="C53" s="124" t="s">
        <v>303</v>
      </c>
      <c r="D53" s="139">
        <f t="shared" si="3"/>
        <v>0</v>
      </c>
      <c r="E53" s="139">
        <f t="shared" si="4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9">
        <f t="shared" si="5"/>
        <v>285242</v>
      </c>
      <c r="M53" s="139">
        <f t="shared" si="6"/>
        <v>83601</v>
      </c>
      <c r="N53" s="139">
        <v>18924</v>
      </c>
      <c r="O53" s="139">
        <v>0</v>
      </c>
      <c r="P53" s="139">
        <v>64677</v>
      </c>
      <c r="Q53" s="139">
        <v>0</v>
      </c>
      <c r="R53" s="139">
        <f t="shared" si="7"/>
        <v>169949</v>
      </c>
      <c r="S53" s="139">
        <v>5473</v>
      </c>
      <c r="T53" s="139">
        <v>155492</v>
      </c>
      <c r="U53" s="139">
        <v>8984</v>
      </c>
      <c r="V53" s="139">
        <v>6431</v>
      </c>
      <c r="W53" s="139">
        <f t="shared" si="8"/>
        <v>25261</v>
      </c>
      <c r="X53" s="139">
        <v>21324</v>
      </c>
      <c r="Y53" s="139">
        <v>0</v>
      </c>
      <c r="Z53" s="139">
        <v>3937</v>
      </c>
      <c r="AA53" s="139">
        <v>0</v>
      </c>
      <c r="AB53" s="140">
        <v>0</v>
      </c>
      <c r="AC53" s="139">
        <v>0</v>
      </c>
      <c r="AD53" s="139">
        <v>0</v>
      </c>
      <c r="AE53" s="139">
        <f t="shared" si="9"/>
        <v>285242</v>
      </c>
      <c r="AF53" s="139">
        <f t="shared" si="10"/>
        <v>0</v>
      </c>
      <c r="AG53" s="139">
        <f t="shared" si="11"/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0</v>
      </c>
      <c r="AM53" s="140">
        <v>0</v>
      </c>
      <c r="AN53" s="139">
        <f t="shared" si="12"/>
        <v>0</v>
      </c>
      <c r="AO53" s="139">
        <f t="shared" si="13"/>
        <v>0</v>
      </c>
      <c r="AP53" s="139">
        <v>0</v>
      </c>
      <c r="AQ53" s="139">
        <v>0</v>
      </c>
      <c r="AR53" s="139">
        <v>0</v>
      </c>
      <c r="AS53" s="139">
        <v>0</v>
      </c>
      <c r="AT53" s="139">
        <f t="shared" si="14"/>
        <v>0</v>
      </c>
      <c r="AU53" s="139">
        <v>0</v>
      </c>
      <c r="AV53" s="139">
        <v>0</v>
      </c>
      <c r="AW53" s="139">
        <v>0</v>
      </c>
      <c r="AX53" s="139">
        <v>0</v>
      </c>
      <c r="AY53" s="139">
        <f t="shared" si="15"/>
        <v>0</v>
      </c>
      <c r="AZ53" s="139">
        <v>0</v>
      </c>
      <c r="BA53" s="139">
        <v>0</v>
      </c>
      <c r="BB53" s="139">
        <v>0</v>
      </c>
      <c r="BC53" s="139">
        <v>0</v>
      </c>
      <c r="BD53" s="140">
        <v>0</v>
      </c>
      <c r="BE53" s="139">
        <v>0</v>
      </c>
      <c r="BF53" s="139">
        <v>0</v>
      </c>
      <c r="BG53" s="139">
        <f t="shared" si="16"/>
        <v>0</v>
      </c>
      <c r="BH53" s="139">
        <f t="shared" si="36"/>
        <v>0</v>
      </c>
      <c r="BI53" s="139">
        <f t="shared" si="37"/>
        <v>0</v>
      </c>
      <c r="BJ53" s="139">
        <f t="shared" si="38"/>
        <v>0</v>
      </c>
      <c r="BK53" s="139">
        <f t="shared" si="39"/>
        <v>0</v>
      </c>
      <c r="BL53" s="139">
        <f t="shared" si="40"/>
        <v>0</v>
      </c>
      <c r="BM53" s="139">
        <f t="shared" si="41"/>
        <v>0</v>
      </c>
      <c r="BN53" s="139">
        <f t="shared" si="42"/>
        <v>0</v>
      </c>
      <c r="BO53" s="140">
        <v>0</v>
      </c>
      <c r="BP53" s="139">
        <f t="shared" si="43"/>
        <v>285242</v>
      </c>
      <c r="BQ53" s="139">
        <f t="shared" si="44"/>
        <v>83601</v>
      </c>
      <c r="BR53" s="139">
        <f t="shared" si="45"/>
        <v>18924</v>
      </c>
      <c r="BS53" s="139">
        <f t="shared" si="46"/>
        <v>0</v>
      </c>
      <c r="BT53" s="139">
        <f t="shared" si="47"/>
        <v>64677</v>
      </c>
      <c r="BU53" s="139">
        <f t="shared" si="48"/>
        <v>0</v>
      </c>
      <c r="BV53" s="139">
        <f t="shared" si="49"/>
        <v>169949</v>
      </c>
      <c r="BW53" s="139">
        <f t="shared" si="54"/>
        <v>5473</v>
      </c>
      <c r="BX53" s="139">
        <f t="shared" si="55"/>
        <v>155492</v>
      </c>
      <c r="BY53" s="139">
        <f t="shared" si="56"/>
        <v>8984</v>
      </c>
      <c r="BZ53" s="139">
        <f t="shared" si="57"/>
        <v>6431</v>
      </c>
      <c r="CA53" s="139">
        <f t="shared" si="58"/>
        <v>25261</v>
      </c>
      <c r="CB53" s="139">
        <f t="shared" si="59"/>
        <v>21324</v>
      </c>
      <c r="CC53" s="139">
        <f t="shared" si="60"/>
        <v>0</v>
      </c>
      <c r="CD53" s="139">
        <f t="shared" si="61"/>
        <v>3937</v>
      </c>
      <c r="CE53" s="139">
        <f t="shared" si="50"/>
        <v>0</v>
      </c>
      <c r="CF53" s="140">
        <v>0</v>
      </c>
      <c r="CG53" s="139">
        <f t="shared" si="51"/>
        <v>0</v>
      </c>
      <c r="CH53" s="139">
        <f t="shared" si="52"/>
        <v>0</v>
      </c>
      <c r="CI53" s="139">
        <f t="shared" si="53"/>
        <v>285242</v>
      </c>
    </row>
    <row r="54" spans="1:87" s="123" customFormat="1" ht="12" customHeight="1">
      <c r="A54" s="124" t="s">
        <v>212</v>
      </c>
      <c r="B54" s="125" t="s">
        <v>304</v>
      </c>
      <c r="C54" s="124" t="s">
        <v>305</v>
      </c>
      <c r="D54" s="139">
        <f t="shared" si="3"/>
        <v>0</v>
      </c>
      <c r="E54" s="139">
        <f t="shared" si="4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40">
        <v>0</v>
      </c>
      <c r="L54" s="139">
        <f t="shared" si="5"/>
        <v>479406</v>
      </c>
      <c r="M54" s="139">
        <f t="shared" si="6"/>
        <v>47315</v>
      </c>
      <c r="N54" s="139">
        <v>47315</v>
      </c>
      <c r="O54" s="139">
        <v>0</v>
      </c>
      <c r="P54" s="139">
        <v>0</v>
      </c>
      <c r="Q54" s="139">
        <v>0</v>
      </c>
      <c r="R54" s="139">
        <f t="shared" si="7"/>
        <v>0</v>
      </c>
      <c r="S54" s="139">
        <v>0</v>
      </c>
      <c r="T54" s="139">
        <v>0</v>
      </c>
      <c r="U54" s="139">
        <v>0</v>
      </c>
      <c r="V54" s="139">
        <v>0</v>
      </c>
      <c r="W54" s="139">
        <f t="shared" si="8"/>
        <v>432091</v>
      </c>
      <c r="X54" s="139">
        <v>14213</v>
      </c>
      <c r="Y54" s="139">
        <v>371031</v>
      </c>
      <c r="Z54" s="139">
        <v>46847</v>
      </c>
      <c r="AA54" s="139">
        <v>0</v>
      </c>
      <c r="AB54" s="140">
        <v>0</v>
      </c>
      <c r="AC54" s="139">
        <v>0</v>
      </c>
      <c r="AD54" s="139">
        <v>8305</v>
      </c>
      <c r="AE54" s="139">
        <f t="shared" si="9"/>
        <v>487711</v>
      </c>
      <c r="AF54" s="139">
        <f t="shared" si="10"/>
        <v>0</v>
      </c>
      <c r="AG54" s="139">
        <f t="shared" si="11"/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40">
        <v>0</v>
      </c>
      <c r="AN54" s="139">
        <f t="shared" si="12"/>
        <v>0</v>
      </c>
      <c r="AO54" s="139">
        <f t="shared" si="13"/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f t="shared" si="14"/>
        <v>0</v>
      </c>
      <c r="AU54" s="139">
        <v>0</v>
      </c>
      <c r="AV54" s="139">
        <v>0</v>
      </c>
      <c r="AW54" s="139">
        <v>0</v>
      </c>
      <c r="AX54" s="139">
        <v>0</v>
      </c>
      <c r="AY54" s="139">
        <f t="shared" si="15"/>
        <v>0</v>
      </c>
      <c r="AZ54" s="139">
        <v>0</v>
      </c>
      <c r="BA54" s="139">
        <v>0</v>
      </c>
      <c r="BB54" s="139">
        <v>0</v>
      </c>
      <c r="BC54" s="139">
        <v>0</v>
      </c>
      <c r="BD54" s="140">
        <v>0</v>
      </c>
      <c r="BE54" s="139">
        <v>0</v>
      </c>
      <c r="BF54" s="139">
        <v>0</v>
      </c>
      <c r="BG54" s="139">
        <f t="shared" si="16"/>
        <v>0</v>
      </c>
      <c r="BH54" s="139">
        <f t="shared" si="36"/>
        <v>0</v>
      </c>
      <c r="BI54" s="139">
        <f t="shared" si="37"/>
        <v>0</v>
      </c>
      <c r="BJ54" s="139">
        <f t="shared" si="38"/>
        <v>0</v>
      </c>
      <c r="BK54" s="139">
        <f t="shared" si="39"/>
        <v>0</v>
      </c>
      <c r="BL54" s="139">
        <f t="shared" si="40"/>
        <v>0</v>
      </c>
      <c r="BM54" s="139">
        <f t="shared" si="41"/>
        <v>0</v>
      </c>
      <c r="BN54" s="139">
        <f t="shared" si="42"/>
        <v>0</v>
      </c>
      <c r="BO54" s="140">
        <v>0</v>
      </c>
      <c r="BP54" s="139">
        <f t="shared" si="43"/>
        <v>479406</v>
      </c>
      <c r="BQ54" s="139">
        <f t="shared" si="44"/>
        <v>47315</v>
      </c>
      <c r="BR54" s="139">
        <f t="shared" si="45"/>
        <v>47315</v>
      </c>
      <c r="BS54" s="139">
        <f t="shared" si="46"/>
        <v>0</v>
      </c>
      <c r="BT54" s="139">
        <f t="shared" si="47"/>
        <v>0</v>
      </c>
      <c r="BU54" s="139">
        <f t="shared" si="48"/>
        <v>0</v>
      </c>
      <c r="BV54" s="139">
        <f t="shared" si="49"/>
        <v>0</v>
      </c>
      <c r="BW54" s="139">
        <f t="shared" si="54"/>
        <v>0</v>
      </c>
      <c r="BX54" s="139">
        <f t="shared" si="55"/>
        <v>0</v>
      </c>
      <c r="BY54" s="139">
        <f t="shared" si="56"/>
        <v>0</v>
      </c>
      <c r="BZ54" s="139">
        <f t="shared" si="57"/>
        <v>0</v>
      </c>
      <c r="CA54" s="139">
        <f t="shared" si="58"/>
        <v>432091</v>
      </c>
      <c r="CB54" s="139">
        <f t="shared" si="59"/>
        <v>14213</v>
      </c>
      <c r="CC54" s="139">
        <f t="shared" si="60"/>
        <v>371031</v>
      </c>
      <c r="CD54" s="139">
        <f t="shared" si="61"/>
        <v>46847</v>
      </c>
      <c r="CE54" s="139">
        <f t="shared" si="50"/>
        <v>0</v>
      </c>
      <c r="CF54" s="140">
        <v>0</v>
      </c>
      <c r="CG54" s="139">
        <f t="shared" si="51"/>
        <v>0</v>
      </c>
      <c r="CH54" s="139">
        <f t="shared" si="52"/>
        <v>8305</v>
      </c>
      <c r="CI54" s="139">
        <f t="shared" si="53"/>
        <v>487711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208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2" t="s">
        <v>149</v>
      </c>
      <c r="B2" s="155" t="s">
        <v>150</v>
      </c>
      <c r="C2" s="158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3"/>
      <c r="B3" s="156"/>
      <c r="C3" s="159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3"/>
      <c r="B4" s="156"/>
      <c r="C4" s="160"/>
      <c r="D4" s="99" t="s">
        <v>0</v>
      </c>
      <c r="E4" s="50"/>
      <c r="F4" s="98"/>
      <c r="G4" s="99" t="s">
        <v>153</v>
      </c>
      <c r="H4" s="50"/>
      <c r="I4" s="98"/>
      <c r="J4" s="152" t="s">
        <v>33</v>
      </c>
      <c r="K4" s="158" t="s">
        <v>154</v>
      </c>
      <c r="L4" s="99" t="s">
        <v>0</v>
      </c>
      <c r="M4" s="50"/>
      <c r="N4" s="98"/>
      <c r="O4" s="99" t="s">
        <v>153</v>
      </c>
      <c r="P4" s="50"/>
      <c r="Q4" s="98"/>
      <c r="R4" s="152" t="s">
        <v>33</v>
      </c>
      <c r="S4" s="158" t="s">
        <v>154</v>
      </c>
      <c r="T4" s="99" t="s">
        <v>0</v>
      </c>
      <c r="U4" s="50"/>
      <c r="V4" s="98"/>
      <c r="W4" s="99" t="s">
        <v>153</v>
      </c>
      <c r="X4" s="50"/>
      <c r="Y4" s="98"/>
      <c r="Z4" s="152" t="s">
        <v>33</v>
      </c>
      <c r="AA4" s="158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2" t="s">
        <v>33</v>
      </c>
      <c r="AI4" s="158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2" t="s">
        <v>33</v>
      </c>
      <c r="AQ4" s="158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2" t="s">
        <v>33</v>
      </c>
      <c r="AY4" s="158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3"/>
      <c r="B5" s="156"/>
      <c r="C5" s="160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3"/>
      <c r="K5" s="160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3"/>
      <c r="S5" s="160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3"/>
      <c r="AA5" s="160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3"/>
      <c r="AI5" s="160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3"/>
      <c r="AQ5" s="160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3"/>
      <c r="AY5" s="160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4"/>
      <c r="B6" s="157"/>
      <c r="C6" s="161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4"/>
      <c r="K6" s="161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4"/>
      <c r="S6" s="161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4"/>
      <c r="AA6" s="161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4"/>
      <c r="AI6" s="161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4"/>
      <c r="AQ6" s="161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4"/>
      <c r="AY6" s="161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306</v>
      </c>
      <c r="B7" s="121">
        <v>10000</v>
      </c>
      <c r="C7" s="120" t="s">
        <v>157</v>
      </c>
      <c r="D7" s="122">
        <f aca="true" t="shared" si="0" ref="D7:I7">SUM(D8:D42)</f>
        <v>106132</v>
      </c>
      <c r="E7" s="122">
        <f t="shared" si="0"/>
        <v>2814342</v>
      </c>
      <c r="F7" s="122">
        <f t="shared" si="0"/>
        <v>2920474</v>
      </c>
      <c r="G7" s="122">
        <f t="shared" si="0"/>
        <v>5518</v>
      </c>
      <c r="H7" s="122">
        <f t="shared" si="0"/>
        <v>1113733</v>
      </c>
      <c r="I7" s="122">
        <f t="shared" si="0"/>
        <v>1119251</v>
      </c>
      <c r="J7" s="132">
        <f>COUNTIF(J8:J42,"&lt;&gt;")</f>
        <v>26</v>
      </c>
      <c r="K7" s="132">
        <f>COUNTIF(K8:K42,"&lt;&gt;")</f>
        <v>26</v>
      </c>
      <c r="L7" s="122">
        <f aca="true" t="shared" si="1" ref="L7:Q7">SUM(L8:L42)</f>
        <v>98071</v>
      </c>
      <c r="M7" s="122">
        <f t="shared" si="1"/>
        <v>2283482</v>
      </c>
      <c r="N7" s="122">
        <f t="shared" si="1"/>
        <v>2381553</v>
      </c>
      <c r="O7" s="122">
        <f t="shared" si="1"/>
        <v>5518</v>
      </c>
      <c r="P7" s="122">
        <f t="shared" si="1"/>
        <v>1082453</v>
      </c>
      <c r="Q7" s="122">
        <f t="shared" si="1"/>
        <v>1087971</v>
      </c>
      <c r="R7" s="132">
        <f>COUNTIF(R8:R42,"&lt;&gt;")</f>
        <v>7</v>
      </c>
      <c r="S7" s="132">
        <f>COUNTIF(S8:S42,"&lt;&gt;")</f>
        <v>7</v>
      </c>
      <c r="T7" s="122">
        <f aca="true" t="shared" si="2" ref="T7:Y7">SUM(T8:T42)</f>
        <v>8061</v>
      </c>
      <c r="U7" s="122">
        <f t="shared" si="2"/>
        <v>508906</v>
      </c>
      <c r="V7" s="122">
        <f t="shared" si="2"/>
        <v>516967</v>
      </c>
      <c r="W7" s="122">
        <f t="shared" si="2"/>
        <v>0</v>
      </c>
      <c r="X7" s="122">
        <f t="shared" si="2"/>
        <v>31280</v>
      </c>
      <c r="Y7" s="122">
        <f t="shared" si="2"/>
        <v>31280</v>
      </c>
      <c r="Z7" s="132">
        <f>COUNTIF(Z8:Z42,"&lt;&gt;")</f>
        <v>1</v>
      </c>
      <c r="AA7" s="132">
        <f>COUNTIF(AA8:AA42,"&lt;&gt;")</f>
        <v>1</v>
      </c>
      <c r="AB7" s="122">
        <f aca="true" t="shared" si="3" ref="AB7:AG7">SUM(AB8:AB42)</f>
        <v>0</v>
      </c>
      <c r="AC7" s="122">
        <f t="shared" si="3"/>
        <v>21954</v>
      </c>
      <c r="AD7" s="122">
        <f t="shared" si="3"/>
        <v>21954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2">
        <f>COUNTIF(AH8:AH42,"&lt;&gt;")</f>
        <v>0</v>
      </c>
      <c r="AI7" s="132">
        <f>COUNTIF(AI8:AI42,"&lt;&gt;")</f>
        <v>0</v>
      </c>
      <c r="AJ7" s="122">
        <f aca="true" t="shared" si="4" ref="AJ7:AO7">SUM(AJ8:AJ42)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COUNTIF(AP8:AP42,"&lt;&gt;")</f>
        <v>0</v>
      </c>
      <c r="AQ7" s="132">
        <f>COUNTIF(AQ8:AQ42,"&lt;&gt;")</f>
        <v>0</v>
      </c>
      <c r="AR7" s="122">
        <f aca="true" t="shared" si="5" ref="AR7:AW7">SUM(AR8:AR42)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COUNTIF(AX8:AX42,"&lt;&gt;")</f>
        <v>0</v>
      </c>
      <c r="AY7" s="132">
        <f>COUNTIF(AY8:AY42,"&lt;&gt;")</f>
        <v>0</v>
      </c>
      <c r="AZ7" s="122">
        <f aca="true" t="shared" si="6" ref="AZ7:BE7">SUM(AZ8:AZ42)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306</v>
      </c>
      <c r="B8" s="125" t="s">
        <v>391</v>
      </c>
      <c r="C8" s="124" t="s">
        <v>307</v>
      </c>
      <c r="D8" s="126">
        <f aca="true" t="shared" si="7" ref="D8:D42">SUM(L8,T8,AB8,AJ8,AR8,AZ8)</f>
        <v>0</v>
      </c>
      <c r="E8" s="126">
        <f aca="true" t="shared" si="8" ref="E8:E42">SUM(M8,U8,AC8,AK8,AS8,BA8)</f>
        <v>0</v>
      </c>
      <c r="F8" s="126">
        <f aca="true" t="shared" si="9" ref="F8:F42">SUM(D8:E8)</f>
        <v>0</v>
      </c>
      <c r="G8" s="126">
        <f aca="true" t="shared" si="10" ref="G8:G42">SUM(O8,W8,AE8,AM8,AU8,BC8)</f>
        <v>0</v>
      </c>
      <c r="H8" s="126">
        <f aca="true" t="shared" si="11" ref="H8:H42">SUM(P8,X8,AF8,AN8,AV8,BD8)</f>
        <v>0</v>
      </c>
      <c r="I8" s="126">
        <f aca="true" t="shared" si="12" ref="I8:I42">SUM(G8:H8)</f>
        <v>0</v>
      </c>
      <c r="J8" s="129"/>
      <c r="K8" s="130"/>
      <c r="L8" s="126">
        <v>0</v>
      </c>
      <c r="M8" s="126">
        <v>0</v>
      </c>
      <c r="N8" s="126">
        <f aca="true" t="shared" si="13" ref="N8:N42">SUM(L8,+M8)</f>
        <v>0</v>
      </c>
      <c r="O8" s="126">
        <v>0</v>
      </c>
      <c r="P8" s="126">
        <v>0</v>
      </c>
      <c r="Q8" s="126">
        <f aca="true" t="shared" si="14" ref="Q8:Q42">SUM(O8,+P8)</f>
        <v>0</v>
      </c>
      <c r="R8" s="129"/>
      <c r="S8" s="130"/>
      <c r="T8" s="126">
        <v>0</v>
      </c>
      <c r="U8" s="126">
        <v>0</v>
      </c>
      <c r="V8" s="126">
        <f aca="true" t="shared" si="15" ref="V8:V42">+SUM(T8,U8)</f>
        <v>0</v>
      </c>
      <c r="W8" s="126">
        <v>0</v>
      </c>
      <c r="X8" s="126">
        <v>0</v>
      </c>
      <c r="Y8" s="126">
        <f aca="true" t="shared" si="16" ref="Y8:Y42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42">+SUM(AB8,AC8)</f>
        <v>0</v>
      </c>
      <c r="AE8" s="126">
        <v>0</v>
      </c>
      <c r="AF8" s="126">
        <v>0</v>
      </c>
      <c r="AG8" s="126">
        <f aca="true" t="shared" si="18" ref="AG8:AG42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42">SUM(AJ8,+AK8)</f>
        <v>0</v>
      </c>
      <c r="AM8" s="126">
        <v>0</v>
      </c>
      <c r="AN8" s="126">
        <v>0</v>
      </c>
      <c r="AO8" s="126">
        <f aca="true" t="shared" si="20" ref="AO8:AO42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42">SUM(AR8,+AS8)</f>
        <v>0</v>
      </c>
      <c r="AU8" s="126">
        <v>0</v>
      </c>
      <c r="AV8" s="126">
        <v>0</v>
      </c>
      <c r="AW8" s="126">
        <f aca="true" t="shared" si="22" ref="AW8:AW42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42">SUM(AZ8,BA8)</f>
        <v>0</v>
      </c>
      <c r="BC8" s="126">
        <v>0</v>
      </c>
      <c r="BD8" s="126">
        <v>0</v>
      </c>
      <c r="BE8" s="126">
        <f aca="true" t="shared" si="24" ref="BE8:BE42">SUM(BC8,+BD8)</f>
        <v>0</v>
      </c>
    </row>
    <row r="9" spans="1:57" s="123" customFormat="1" ht="12" customHeight="1">
      <c r="A9" s="124" t="s">
        <v>306</v>
      </c>
      <c r="B9" s="125" t="s">
        <v>308</v>
      </c>
      <c r="C9" s="124" t="s">
        <v>309</v>
      </c>
      <c r="D9" s="126">
        <f t="shared" si="7"/>
        <v>0</v>
      </c>
      <c r="E9" s="126">
        <f t="shared" si="8"/>
        <v>17309</v>
      </c>
      <c r="F9" s="126">
        <f t="shared" si="9"/>
        <v>17309</v>
      </c>
      <c r="G9" s="126">
        <f t="shared" si="10"/>
        <v>0</v>
      </c>
      <c r="H9" s="126">
        <f t="shared" si="11"/>
        <v>45687</v>
      </c>
      <c r="I9" s="126">
        <f t="shared" si="12"/>
        <v>45687</v>
      </c>
      <c r="J9" s="129" t="s">
        <v>310</v>
      </c>
      <c r="K9" s="130" t="s">
        <v>311</v>
      </c>
      <c r="L9" s="126">
        <v>0</v>
      </c>
      <c r="M9" s="126">
        <v>17309</v>
      </c>
      <c r="N9" s="126">
        <f t="shared" si="13"/>
        <v>17309</v>
      </c>
      <c r="O9" s="126">
        <v>0</v>
      </c>
      <c r="P9" s="126">
        <v>45687</v>
      </c>
      <c r="Q9" s="126">
        <f t="shared" si="14"/>
        <v>45687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306</v>
      </c>
      <c r="B10" s="125" t="s">
        <v>392</v>
      </c>
      <c r="C10" s="124" t="s">
        <v>312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306</v>
      </c>
      <c r="B11" s="125" t="s">
        <v>393</v>
      </c>
      <c r="C11" s="124" t="s">
        <v>313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306</v>
      </c>
      <c r="B12" s="125" t="s">
        <v>314</v>
      </c>
      <c r="C12" s="124" t="s">
        <v>315</v>
      </c>
      <c r="D12" s="139">
        <f t="shared" si="7"/>
        <v>0</v>
      </c>
      <c r="E12" s="139">
        <f t="shared" si="8"/>
        <v>249283</v>
      </c>
      <c r="F12" s="139">
        <f t="shared" si="9"/>
        <v>249283</v>
      </c>
      <c r="G12" s="139">
        <f t="shared" si="10"/>
        <v>0</v>
      </c>
      <c r="H12" s="139">
        <f t="shared" si="11"/>
        <v>0</v>
      </c>
      <c r="I12" s="139">
        <f t="shared" si="12"/>
        <v>0</v>
      </c>
      <c r="J12" s="125" t="s">
        <v>316</v>
      </c>
      <c r="K12" s="124" t="s">
        <v>317</v>
      </c>
      <c r="L12" s="139">
        <v>0</v>
      </c>
      <c r="M12" s="139">
        <v>249283</v>
      </c>
      <c r="N12" s="139">
        <f t="shared" si="13"/>
        <v>249283</v>
      </c>
      <c r="O12" s="139">
        <v>0</v>
      </c>
      <c r="P12" s="139">
        <v>0</v>
      </c>
      <c r="Q12" s="139">
        <f t="shared" si="14"/>
        <v>0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306</v>
      </c>
      <c r="B13" s="125" t="s">
        <v>318</v>
      </c>
      <c r="C13" s="124" t="s">
        <v>319</v>
      </c>
      <c r="D13" s="139">
        <f t="shared" si="7"/>
        <v>0</v>
      </c>
      <c r="E13" s="139">
        <f t="shared" si="8"/>
        <v>316059</v>
      </c>
      <c r="F13" s="139">
        <f t="shared" si="9"/>
        <v>316059</v>
      </c>
      <c r="G13" s="139">
        <f t="shared" si="10"/>
        <v>0</v>
      </c>
      <c r="H13" s="139">
        <f t="shared" si="11"/>
        <v>112147</v>
      </c>
      <c r="I13" s="139">
        <f t="shared" si="12"/>
        <v>112147</v>
      </c>
      <c r="J13" s="125" t="s">
        <v>320</v>
      </c>
      <c r="K13" s="124" t="s">
        <v>321</v>
      </c>
      <c r="L13" s="139">
        <v>0</v>
      </c>
      <c r="M13" s="139">
        <v>200334</v>
      </c>
      <c r="N13" s="139">
        <f t="shared" si="13"/>
        <v>200334</v>
      </c>
      <c r="O13" s="139">
        <v>0</v>
      </c>
      <c r="P13" s="139">
        <v>112147</v>
      </c>
      <c r="Q13" s="139">
        <f t="shared" si="14"/>
        <v>112147</v>
      </c>
      <c r="R13" s="125" t="s">
        <v>322</v>
      </c>
      <c r="S13" s="124" t="s">
        <v>323</v>
      </c>
      <c r="T13" s="139">
        <v>0</v>
      </c>
      <c r="U13" s="139">
        <v>115725</v>
      </c>
      <c r="V13" s="139">
        <f t="shared" si="15"/>
        <v>115725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306</v>
      </c>
      <c r="B14" s="125" t="s">
        <v>324</v>
      </c>
      <c r="C14" s="124" t="s">
        <v>325</v>
      </c>
      <c r="D14" s="139">
        <f t="shared" si="7"/>
        <v>31326</v>
      </c>
      <c r="E14" s="139">
        <f t="shared" si="8"/>
        <v>0</v>
      </c>
      <c r="F14" s="139">
        <f t="shared" si="9"/>
        <v>31326</v>
      </c>
      <c r="G14" s="139">
        <f t="shared" si="10"/>
        <v>0</v>
      </c>
      <c r="H14" s="139">
        <f t="shared" si="11"/>
        <v>147008</v>
      </c>
      <c r="I14" s="139">
        <f t="shared" si="12"/>
        <v>147008</v>
      </c>
      <c r="J14" s="125" t="s">
        <v>326</v>
      </c>
      <c r="K14" s="124" t="s">
        <v>327</v>
      </c>
      <c r="L14" s="139">
        <v>31326</v>
      </c>
      <c r="M14" s="139">
        <v>0</v>
      </c>
      <c r="N14" s="139">
        <f t="shared" si="13"/>
        <v>31326</v>
      </c>
      <c r="O14" s="139">
        <v>0</v>
      </c>
      <c r="P14" s="139">
        <v>147008</v>
      </c>
      <c r="Q14" s="139">
        <f t="shared" si="14"/>
        <v>147008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306</v>
      </c>
      <c r="B15" s="125" t="s">
        <v>328</v>
      </c>
      <c r="C15" s="124" t="s">
        <v>329</v>
      </c>
      <c r="D15" s="139">
        <f t="shared" si="7"/>
        <v>0</v>
      </c>
      <c r="E15" s="139">
        <f t="shared" si="8"/>
        <v>392005</v>
      </c>
      <c r="F15" s="139">
        <f t="shared" si="9"/>
        <v>392005</v>
      </c>
      <c r="G15" s="139">
        <f t="shared" si="10"/>
        <v>0</v>
      </c>
      <c r="H15" s="139">
        <f t="shared" si="11"/>
        <v>83967</v>
      </c>
      <c r="I15" s="139">
        <f t="shared" si="12"/>
        <v>83967</v>
      </c>
      <c r="J15" s="125" t="s">
        <v>330</v>
      </c>
      <c r="K15" s="124" t="s">
        <v>331</v>
      </c>
      <c r="L15" s="139">
        <v>0</v>
      </c>
      <c r="M15" s="139">
        <v>392005</v>
      </c>
      <c r="N15" s="139">
        <f t="shared" si="13"/>
        <v>392005</v>
      </c>
      <c r="O15" s="139">
        <v>0</v>
      </c>
      <c r="P15" s="139">
        <v>83967</v>
      </c>
      <c r="Q15" s="139">
        <f t="shared" si="14"/>
        <v>83967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306</v>
      </c>
      <c r="B16" s="125" t="s">
        <v>332</v>
      </c>
      <c r="C16" s="124" t="s">
        <v>333</v>
      </c>
      <c r="D16" s="139">
        <f t="shared" si="7"/>
        <v>0</v>
      </c>
      <c r="E16" s="139">
        <f t="shared" si="8"/>
        <v>42235</v>
      </c>
      <c r="F16" s="139">
        <f t="shared" si="9"/>
        <v>42235</v>
      </c>
      <c r="G16" s="139">
        <f t="shared" si="10"/>
        <v>0</v>
      </c>
      <c r="H16" s="139">
        <f t="shared" si="11"/>
        <v>178674</v>
      </c>
      <c r="I16" s="139">
        <f t="shared" si="12"/>
        <v>178674</v>
      </c>
      <c r="J16" s="125" t="s">
        <v>310</v>
      </c>
      <c r="K16" s="124" t="s">
        <v>311</v>
      </c>
      <c r="L16" s="139">
        <v>0</v>
      </c>
      <c r="M16" s="139">
        <v>42235</v>
      </c>
      <c r="N16" s="139">
        <f t="shared" si="13"/>
        <v>42235</v>
      </c>
      <c r="O16" s="139">
        <v>0</v>
      </c>
      <c r="P16" s="139">
        <v>178674</v>
      </c>
      <c r="Q16" s="139">
        <f t="shared" si="14"/>
        <v>178674</v>
      </c>
      <c r="R16" s="125"/>
      <c r="S16" s="124"/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306</v>
      </c>
      <c r="B17" s="125" t="s">
        <v>334</v>
      </c>
      <c r="C17" s="124" t="s">
        <v>335</v>
      </c>
      <c r="D17" s="139">
        <f t="shared" si="7"/>
        <v>0</v>
      </c>
      <c r="E17" s="139">
        <f t="shared" si="8"/>
        <v>0</v>
      </c>
      <c r="F17" s="139">
        <f t="shared" si="9"/>
        <v>0</v>
      </c>
      <c r="G17" s="139">
        <f t="shared" si="10"/>
        <v>0</v>
      </c>
      <c r="H17" s="139">
        <f t="shared" si="11"/>
        <v>90640</v>
      </c>
      <c r="I17" s="139">
        <f t="shared" si="12"/>
        <v>90640</v>
      </c>
      <c r="J17" s="125" t="s">
        <v>336</v>
      </c>
      <c r="K17" s="124" t="s">
        <v>337</v>
      </c>
      <c r="L17" s="139">
        <v>0</v>
      </c>
      <c r="M17" s="139">
        <v>0</v>
      </c>
      <c r="N17" s="139">
        <f t="shared" si="13"/>
        <v>0</v>
      </c>
      <c r="O17" s="139">
        <v>0</v>
      </c>
      <c r="P17" s="139">
        <v>90640</v>
      </c>
      <c r="Q17" s="139">
        <f t="shared" si="14"/>
        <v>90640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306</v>
      </c>
      <c r="B18" s="125" t="s">
        <v>394</v>
      </c>
      <c r="C18" s="124" t="s">
        <v>338</v>
      </c>
      <c r="D18" s="139">
        <f t="shared" si="7"/>
        <v>0</v>
      </c>
      <c r="E18" s="139">
        <f t="shared" si="8"/>
        <v>0</v>
      </c>
      <c r="F18" s="139">
        <f t="shared" si="9"/>
        <v>0</v>
      </c>
      <c r="G18" s="139">
        <f t="shared" si="10"/>
        <v>0</v>
      </c>
      <c r="H18" s="139">
        <f t="shared" si="11"/>
        <v>0</v>
      </c>
      <c r="I18" s="139">
        <f t="shared" si="12"/>
        <v>0</v>
      </c>
      <c r="J18" s="125"/>
      <c r="K18" s="124"/>
      <c r="L18" s="139">
        <v>0</v>
      </c>
      <c r="M18" s="139">
        <v>0</v>
      </c>
      <c r="N18" s="139">
        <f t="shared" si="13"/>
        <v>0</v>
      </c>
      <c r="O18" s="139">
        <v>0</v>
      </c>
      <c r="P18" s="139">
        <v>0</v>
      </c>
      <c r="Q18" s="139">
        <f t="shared" si="14"/>
        <v>0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306</v>
      </c>
      <c r="B19" s="125" t="s">
        <v>395</v>
      </c>
      <c r="C19" s="124" t="s">
        <v>339</v>
      </c>
      <c r="D19" s="139">
        <f t="shared" si="7"/>
        <v>0</v>
      </c>
      <c r="E19" s="139">
        <f t="shared" si="8"/>
        <v>0</v>
      </c>
      <c r="F19" s="139">
        <f t="shared" si="9"/>
        <v>0</v>
      </c>
      <c r="G19" s="139">
        <f t="shared" si="10"/>
        <v>0</v>
      </c>
      <c r="H19" s="139">
        <f t="shared" si="11"/>
        <v>0</v>
      </c>
      <c r="I19" s="139">
        <f t="shared" si="12"/>
        <v>0</v>
      </c>
      <c r="J19" s="125"/>
      <c r="K19" s="124"/>
      <c r="L19" s="139">
        <v>0</v>
      </c>
      <c r="M19" s="139">
        <v>0</v>
      </c>
      <c r="N19" s="139">
        <f t="shared" si="13"/>
        <v>0</v>
      </c>
      <c r="O19" s="139">
        <v>0</v>
      </c>
      <c r="P19" s="139">
        <v>0</v>
      </c>
      <c r="Q19" s="139">
        <f t="shared" si="14"/>
        <v>0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306</v>
      </c>
      <c r="B20" s="125" t="s">
        <v>340</v>
      </c>
      <c r="C20" s="124" t="s">
        <v>341</v>
      </c>
      <c r="D20" s="139">
        <f t="shared" si="7"/>
        <v>0</v>
      </c>
      <c r="E20" s="139">
        <f t="shared" si="8"/>
        <v>73231</v>
      </c>
      <c r="F20" s="139">
        <f t="shared" si="9"/>
        <v>73231</v>
      </c>
      <c r="G20" s="139">
        <f t="shared" si="10"/>
        <v>0</v>
      </c>
      <c r="H20" s="139">
        <f t="shared" si="11"/>
        <v>17377</v>
      </c>
      <c r="I20" s="139">
        <f t="shared" si="12"/>
        <v>17377</v>
      </c>
      <c r="J20" s="125" t="s">
        <v>330</v>
      </c>
      <c r="K20" s="124" t="s">
        <v>331</v>
      </c>
      <c r="L20" s="139">
        <v>0</v>
      </c>
      <c r="M20" s="139">
        <v>73231</v>
      </c>
      <c r="N20" s="139">
        <f t="shared" si="13"/>
        <v>73231</v>
      </c>
      <c r="O20" s="139">
        <v>0</v>
      </c>
      <c r="P20" s="139">
        <v>17377</v>
      </c>
      <c r="Q20" s="139">
        <f t="shared" si="14"/>
        <v>17377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306</v>
      </c>
      <c r="B21" s="125" t="s">
        <v>342</v>
      </c>
      <c r="C21" s="124" t="s">
        <v>343</v>
      </c>
      <c r="D21" s="139">
        <f t="shared" si="7"/>
        <v>0</v>
      </c>
      <c r="E21" s="139">
        <f t="shared" si="8"/>
        <v>94460</v>
      </c>
      <c r="F21" s="139">
        <f t="shared" si="9"/>
        <v>94460</v>
      </c>
      <c r="G21" s="139">
        <f t="shared" si="10"/>
        <v>0</v>
      </c>
      <c r="H21" s="139">
        <f t="shared" si="11"/>
        <v>18717</v>
      </c>
      <c r="I21" s="139">
        <f t="shared" si="12"/>
        <v>18717</v>
      </c>
      <c r="J21" s="125" t="s">
        <v>330</v>
      </c>
      <c r="K21" s="124" t="s">
        <v>331</v>
      </c>
      <c r="L21" s="139">
        <v>0</v>
      </c>
      <c r="M21" s="139">
        <v>94460</v>
      </c>
      <c r="N21" s="139">
        <f t="shared" si="13"/>
        <v>94460</v>
      </c>
      <c r="O21" s="139">
        <v>0</v>
      </c>
      <c r="P21" s="139">
        <v>18717</v>
      </c>
      <c r="Q21" s="139">
        <f t="shared" si="14"/>
        <v>18717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306</v>
      </c>
      <c r="B22" s="125" t="s">
        <v>396</v>
      </c>
      <c r="C22" s="124" t="s">
        <v>344</v>
      </c>
      <c r="D22" s="139">
        <f t="shared" si="7"/>
        <v>0</v>
      </c>
      <c r="E22" s="139">
        <f t="shared" si="8"/>
        <v>0</v>
      </c>
      <c r="F22" s="139">
        <f t="shared" si="9"/>
        <v>0</v>
      </c>
      <c r="G22" s="139">
        <f t="shared" si="10"/>
        <v>0</v>
      </c>
      <c r="H22" s="139">
        <f t="shared" si="11"/>
        <v>0</v>
      </c>
      <c r="I22" s="139">
        <f t="shared" si="12"/>
        <v>0</v>
      </c>
      <c r="J22" s="125"/>
      <c r="K22" s="124"/>
      <c r="L22" s="139">
        <v>0</v>
      </c>
      <c r="M22" s="139">
        <v>0</v>
      </c>
      <c r="N22" s="139">
        <f t="shared" si="13"/>
        <v>0</v>
      </c>
      <c r="O22" s="139">
        <v>0</v>
      </c>
      <c r="P22" s="139">
        <v>0</v>
      </c>
      <c r="Q22" s="139">
        <f t="shared" si="14"/>
        <v>0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306</v>
      </c>
      <c r="B23" s="125" t="s">
        <v>397</v>
      </c>
      <c r="C23" s="124" t="s">
        <v>345</v>
      </c>
      <c r="D23" s="139">
        <f t="shared" si="7"/>
        <v>0</v>
      </c>
      <c r="E23" s="139">
        <f t="shared" si="8"/>
        <v>0</v>
      </c>
      <c r="F23" s="139">
        <f t="shared" si="9"/>
        <v>0</v>
      </c>
      <c r="G23" s="139">
        <f t="shared" si="10"/>
        <v>0</v>
      </c>
      <c r="H23" s="139">
        <f t="shared" si="11"/>
        <v>0</v>
      </c>
      <c r="I23" s="139">
        <f t="shared" si="12"/>
        <v>0</v>
      </c>
      <c r="J23" s="125"/>
      <c r="K23" s="124"/>
      <c r="L23" s="139">
        <v>0</v>
      </c>
      <c r="M23" s="139">
        <v>0</v>
      </c>
      <c r="N23" s="139">
        <f t="shared" si="13"/>
        <v>0</v>
      </c>
      <c r="O23" s="139">
        <v>0</v>
      </c>
      <c r="P23" s="139">
        <v>0</v>
      </c>
      <c r="Q23" s="139">
        <f t="shared" si="14"/>
        <v>0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306</v>
      </c>
      <c r="B24" s="125" t="s">
        <v>346</v>
      </c>
      <c r="C24" s="124" t="s">
        <v>347</v>
      </c>
      <c r="D24" s="139">
        <f t="shared" si="7"/>
        <v>24113</v>
      </c>
      <c r="E24" s="139">
        <f t="shared" si="8"/>
        <v>78180</v>
      </c>
      <c r="F24" s="139">
        <f t="shared" si="9"/>
        <v>102293</v>
      </c>
      <c r="G24" s="139">
        <f t="shared" si="10"/>
        <v>4300</v>
      </c>
      <c r="H24" s="139">
        <f t="shared" si="11"/>
        <v>64180</v>
      </c>
      <c r="I24" s="139">
        <f t="shared" si="12"/>
        <v>68480</v>
      </c>
      <c r="J24" s="125" t="s">
        <v>348</v>
      </c>
      <c r="K24" s="124" t="s">
        <v>349</v>
      </c>
      <c r="L24" s="139">
        <v>24113</v>
      </c>
      <c r="M24" s="139">
        <v>78180</v>
      </c>
      <c r="N24" s="139">
        <f t="shared" si="13"/>
        <v>102293</v>
      </c>
      <c r="O24" s="139">
        <v>4300</v>
      </c>
      <c r="P24" s="139">
        <v>64180</v>
      </c>
      <c r="Q24" s="139">
        <f t="shared" si="14"/>
        <v>68480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306</v>
      </c>
      <c r="B25" s="125" t="s">
        <v>350</v>
      </c>
      <c r="C25" s="124" t="s">
        <v>201</v>
      </c>
      <c r="D25" s="139">
        <f t="shared" si="7"/>
        <v>6833</v>
      </c>
      <c r="E25" s="139">
        <f t="shared" si="8"/>
        <v>22154</v>
      </c>
      <c r="F25" s="139">
        <f t="shared" si="9"/>
        <v>28987</v>
      </c>
      <c r="G25" s="139">
        <f t="shared" si="10"/>
        <v>1218</v>
      </c>
      <c r="H25" s="139">
        <f t="shared" si="11"/>
        <v>18186</v>
      </c>
      <c r="I25" s="139">
        <f t="shared" si="12"/>
        <v>19404</v>
      </c>
      <c r="J25" s="125" t="s">
        <v>348</v>
      </c>
      <c r="K25" s="124" t="s">
        <v>351</v>
      </c>
      <c r="L25" s="139">
        <v>6833</v>
      </c>
      <c r="M25" s="139">
        <v>22154</v>
      </c>
      <c r="N25" s="139">
        <f t="shared" si="13"/>
        <v>28987</v>
      </c>
      <c r="O25" s="139">
        <v>1218</v>
      </c>
      <c r="P25" s="139">
        <v>18186</v>
      </c>
      <c r="Q25" s="139">
        <f t="shared" si="14"/>
        <v>19404</v>
      </c>
      <c r="R25" s="125"/>
      <c r="S25" s="124"/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306</v>
      </c>
      <c r="B26" s="125" t="s">
        <v>352</v>
      </c>
      <c r="C26" s="124" t="s">
        <v>353</v>
      </c>
      <c r="D26" s="139">
        <f t="shared" si="7"/>
        <v>0</v>
      </c>
      <c r="E26" s="139">
        <f t="shared" si="8"/>
        <v>0</v>
      </c>
      <c r="F26" s="139">
        <f t="shared" si="9"/>
        <v>0</v>
      </c>
      <c r="G26" s="139">
        <f t="shared" si="10"/>
        <v>0</v>
      </c>
      <c r="H26" s="139">
        <f t="shared" si="11"/>
        <v>15961</v>
      </c>
      <c r="I26" s="139">
        <f t="shared" si="12"/>
        <v>15961</v>
      </c>
      <c r="J26" s="125" t="s">
        <v>336</v>
      </c>
      <c r="K26" s="124" t="s">
        <v>337</v>
      </c>
      <c r="L26" s="139">
        <v>0</v>
      </c>
      <c r="M26" s="139">
        <v>0</v>
      </c>
      <c r="N26" s="139">
        <f t="shared" si="13"/>
        <v>0</v>
      </c>
      <c r="O26" s="139">
        <v>0</v>
      </c>
      <c r="P26" s="139">
        <v>15961</v>
      </c>
      <c r="Q26" s="139">
        <f t="shared" si="14"/>
        <v>15961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306</v>
      </c>
      <c r="B27" s="125" t="s">
        <v>354</v>
      </c>
      <c r="C27" s="124" t="s">
        <v>355</v>
      </c>
      <c r="D27" s="139">
        <f t="shared" si="7"/>
        <v>9669</v>
      </c>
      <c r="E27" s="139">
        <f t="shared" si="8"/>
        <v>138821</v>
      </c>
      <c r="F27" s="139">
        <f t="shared" si="9"/>
        <v>148490</v>
      </c>
      <c r="G27" s="139">
        <f t="shared" si="10"/>
        <v>0</v>
      </c>
      <c r="H27" s="139">
        <f t="shared" si="11"/>
        <v>37675</v>
      </c>
      <c r="I27" s="139">
        <f t="shared" si="12"/>
        <v>37675</v>
      </c>
      <c r="J27" s="125" t="s">
        <v>356</v>
      </c>
      <c r="K27" s="124" t="s">
        <v>357</v>
      </c>
      <c r="L27" s="139">
        <v>8715</v>
      </c>
      <c r="M27" s="139">
        <v>118543</v>
      </c>
      <c r="N27" s="139">
        <f t="shared" si="13"/>
        <v>127258</v>
      </c>
      <c r="O27" s="139">
        <v>0</v>
      </c>
      <c r="P27" s="139">
        <v>37675</v>
      </c>
      <c r="Q27" s="139">
        <f t="shared" si="14"/>
        <v>37675</v>
      </c>
      <c r="R27" s="125" t="s">
        <v>358</v>
      </c>
      <c r="S27" s="124" t="s">
        <v>359</v>
      </c>
      <c r="T27" s="139">
        <v>954</v>
      </c>
      <c r="U27" s="139">
        <v>20278</v>
      </c>
      <c r="V27" s="139">
        <f t="shared" si="15"/>
        <v>21232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306</v>
      </c>
      <c r="B28" s="125" t="s">
        <v>360</v>
      </c>
      <c r="C28" s="124" t="s">
        <v>361</v>
      </c>
      <c r="D28" s="139">
        <f t="shared" si="7"/>
        <v>4022</v>
      </c>
      <c r="E28" s="139">
        <f t="shared" si="8"/>
        <v>119581</v>
      </c>
      <c r="F28" s="139">
        <f t="shared" si="9"/>
        <v>123603</v>
      </c>
      <c r="G28" s="139">
        <f t="shared" si="10"/>
        <v>0</v>
      </c>
      <c r="H28" s="139">
        <f t="shared" si="11"/>
        <v>31280</v>
      </c>
      <c r="I28" s="139">
        <f t="shared" si="12"/>
        <v>31280</v>
      </c>
      <c r="J28" s="125" t="s">
        <v>358</v>
      </c>
      <c r="K28" s="124" t="s">
        <v>359</v>
      </c>
      <c r="L28" s="139">
        <v>4022</v>
      </c>
      <c r="M28" s="139">
        <v>119581</v>
      </c>
      <c r="N28" s="139">
        <f t="shared" si="13"/>
        <v>123603</v>
      </c>
      <c r="O28" s="139">
        <v>0</v>
      </c>
      <c r="P28" s="139">
        <v>0</v>
      </c>
      <c r="Q28" s="139">
        <f t="shared" si="14"/>
        <v>0</v>
      </c>
      <c r="R28" s="125" t="s">
        <v>362</v>
      </c>
      <c r="S28" s="124" t="s">
        <v>363</v>
      </c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31280</v>
      </c>
      <c r="Y28" s="139">
        <f t="shared" si="16"/>
        <v>31280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306</v>
      </c>
      <c r="B29" s="125" t="s">
        <v>364</v>
      </c>
      <c r="C29" s="124" t="s">
        <v>365</v>
      </c>
      <c r="D29" s="139">
        <f t="shared" si="7"/>
        <v>7107</v>
      </c>
      <c r="E29" s="139">
        <f t="shared" si="8"/>
        <v>159049</v>
      </c>
      <c r="F29" s="139">
        <f t="shared" si="9"/>
        <v>166156</v>
      </c>
      <c r="G29" s="139">
        <f t="shared" si="10"/>
        <v>0</v>
      </c>
      <c r="H29" s="139">
        <f t="shared" si="11"/>
        <v>40306</v>
      </c>
      <c r="I29" s="139">
        <f t="shared" si="12"/>
        <v>40306</v>
      </c>
      <c r="J29" s="125" t="s">
        <v>362</v>
      </c>
      <c r="K29" s="124" t="s">
        <v>363</v>
      </c>
      <c r="L29" s="139">
        <v>0</v>
      </c>
      <c r="M29" s="139">
        <v>0</v>
      </c>
      <c r="N29" s="139">
        <f t="shared" si="13"/>
        <v>0</v>
      </c>
      <c r="O29" s="139">
        <v>0</v>
      </c>
      <c r="P29" s="139">
        <v>40306</v>
      </c>
      <c r="Q29" s="139">
        <f t="shared" si="14"/>
        <v>40306</v>
      </c>
      <c r="R29" s="125" t="s">
        <v>358</v>
      </c>
      <c r="S29" s="124" t="s">
        <v>366</v>
      </c>
      <c r="T29" s="139">
        <v>7107</v>
      </c>
      <c r="U29" s="139">
        <v>159049</v>
      </c>
      <c r="V29" s="139">
        <f t="shared" si="15"/>
        <v>166156</v>
      </c>
      <c r="W29" s="139">
        <v>0</v>
      </c>
      <c r="X29" s="139">
        <v>0</v>
      </c>
      <c r="Y29" s="139">
        <f t="shared" si="16"/>
        <v>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306</v>
      </c>
      <c r="B30" s="125" t="s">
        <v>367</v>
      </c>
      <c r="C30" s="124" t="s">
        <v>368</v>
      </c>
      <c r="D30" s="139">
        <f t="shared" si="7"/>
        <v>0</v>
      </c>
      <c r="E30" s="139">
        <f t="shared" si="8"/>
        <v>0</v>
      </c>
      <c r="F30" s="139">
        <f t="shared" si="9"/>
        <v>0</v>
      </c>
      <c r="G30" s="139">
        <f t="shared" si="10"/>
        <v>0</v>
      </c>
      <c r="H30" s="139">
        <f t="shared" si="11"/>
        <v>21759</v>
      </c>
      <c r="I30" s="139">
        <f t="shared" si="12"/>
        <v>21759</v>
      </c>
      <c r="J30" s="125" t="s">
        <v>362</v>
      </c>
      <c r="K30" s="124" t="s">
        <v>363</v>
      </c>
      <c r="L30" s="139">
        <v>0</v>
      </c>
      <c r="M30" s="139">
        <v>0</v>
      </c>
      <c r="N30" s="139">
        <f t="shared" si="13"/>
        <v>0</v>
      </c>
      <c r="O30" s="139">
        <v>0</v>
      </c>
      <c r="P30" s="139">
        <v>21759</v>
      </c>
      <c r="Q30" s="139">
        <f t="shared" si="14"/>
        <v>21759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306</v>
      </c>
      <c r="B31" s="125" t="s">
        <v>369</v>
      </c>
      <c r="C31" s="124" t="s">
        <v>202</v>
      </c>
      <c r="D31" s="139">
        <f t="shared" si="7"/>
        <v>2225</v>
      </c>
      <c r="E31" s="139">
        <f t="shared" si="8"/>
        <v>29905</v>
      </c>
      <c r="F31" s="139">
        <f t="shared" si="9"/>
        <v>32130</v>
      </c>
      <c r="G31" s="139">
        <f t="shared" si="10"/>
        <v>0</v>
      </c>
      <c r="H31" s="139">
        <f t="shared" si="11"/>
        <v>13434</v>
      </c>
      <c r="I31" s="139">
        <f t="shared" si="12"/>
        <v>13434</v>
      </c>
      <c r="J31" s="125" t="s">
        <v>356</v>
      </c>
      <c r="K31" s="124" t="s">
        <v>357</v>
      </c>
      <c r="L31" s="139">
        <v>2225</v>
      </c>
      <c r="M31" s="139">
        <v>29905</v>
      </c>
      <c r="N31" s="139">
        <f t="shared" si="13"/>
        <v>32130</v>
      </c>
      <c r="O31" s="139">
        <v>0</v>
      </c>
      <c r="P31" s="139">
        <v>13434</v>
      </c>
      <c r="Q31" s="139">
        <f t="shared" si="14"/>
        <v>13434</v>
      </c>
      <c r="R31" s="125"/>
      <c r="S31" s="124"/>
      <c r="T31" s="139">
        <v>0</v>
      </c>
      <c r="U31" s="139">
        <v>0</v>
      </c>
      <c r="V31" s="139">
        <f t="shared" si="15"/>
        <v>0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306</v>
      </c>
      <c r="B32" s="125" t="s">
        <v>370</v>
      </c>
      <c r="C32" s="124" t="s">
        <v>371</v>
      </c>
      <c r="D32" s="139">
        <f t="shared" si="7"/>
        <v>7603</v>
      </c>
      <c r="E32" s="139">
        <f t="shared" si="8"/>
        <v>104762</v>
      </c>
      <c r="F32" s="139">
        <f t="shared" si="9"/>
        <v>112365</v>
      </c>
      <c r="G32" s="139">
        <f t="shared" si="10"/>
        <v>0</v>
      </c>
      <c r="H32" s="139">
        <f t="shared" si="11"/>
        <v>46999</v>
      </c>
      <c r="I32" s="139">
        <f t="shared" si="12"/>
        <v>46999</v>
      </c>
      <c r="J32" s="125" t="s">
        <v>356</v>
      </c>
      <c r="K32" s="124" t="s">
        <v>357</v>
      </c>
      <c r="L32" s="139">
        <v>7603</v>
      </c>
      <c r="M32" s="139">
        <v>104762</v>
      </c>
      <c r="N32" s="139">
        <f t="shared" si="13"/>
        <v>112365</v>
      </c>
      <c r="O32" s="139">
        <v>0</v>
      </c>
      <c r="P32" s="139">
        <v>46999</v>
      </c>
      <c r="Q32" s="139">
        <f t="shared" si="14"/>
        <v>46999</v>
      </c>
      <c r="R32" s="125"/>
      <c r="S32" s="124"/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0</v>
      </c>
      <c r="Y32" s="139">
        <f t="shared" si="16"/>
        <v>0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306</v>
      </c>
      <c r="B33" s="125" t="s">
        <v>372</v>
      </c>
      <c r="C33" s="124" t="s">
        <v>373</v>
      </c>
      <c r="D33" s="139">
        <f t="shared" si="7"/>
        <v>0</v>
      </c>
      <c r="E33" s="139">
        <f t="shared" si="8"/>
        <v>115725</v>
      </c>
      <c r="F33" s="139">
        <f t="shared" si="9"/>
        <v>115725</v>
      </c>
      <c r="G33" s="139">
        <f t="shared" si="10"/>
        <v>0</v>
      </c>
      <c r="H33" s="139">
        <f t="shared" si="11"/>
        <v>0</v>
      </c>
      <c r="I33" s="139">
        <f t="shared" si="12"/>
        <v>0</v>
      </c>
      <c r="J33" s="125" t="s">
        <v>322</v>
      </c>
      <c r="K33" s="124" t="s">
        <v>323</v>
      </c>
      <c r="L33" s="139">
        <v>0</v>
      </c>
      <c r="M33" s="139">
        <v>115725</v>
      </c>
      <c r="N33" s="139">
        <f t="shared" si="13"/>
        <v>115725</v>
      </c>
      <c r="O33" s="139">
        <v>0</v>
      </c>
      <c r="P33" s="139">
        <v>0</v>
      </c>
      <c r="Q33" s="139">
        <f t="shared" si="14"/>
        <v>0</v>
      </c>
      <c r="R33" s="125"/>
      <c r="S33" s="124"/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0</v>
      </c>
      <c r="Y33" s="139">
        <f t="shared" si="16"/>
        <v>0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306</v>
      </c>
      <c r="B34" s="125" t="s">
        <v>374</v>
      </c>
      <c r="C34" s="124" t="s">
        <v>375</v>
      </c>
      <c r="D34" s="139">
        <f t="shared" si="7"/>
        <v>0</v>
      </c>
      <c r="E34" s="139">
        <f t="shared" si="8"/>
        <v>7048</v>
      </c>
      <c r="F34" s="139">
        <f t="shared" si="9"/>
        <v>7048</v>
      </c>
      <c r="G34" s="139">
        <f t="shared" si="10"/>
        <v>0</v>
      </c>
      <c r="H34" s="139">
        <f t="shared" si="11"/>
        <v>8634</v>
      </c>
      <c r="I34" s="139">
        <f t="shared" si="12"/>
        <v>8634</v>
      </c>
      <c r="J34" s="125" t="s">
        <v>320</v>
      </c>
      <c r="K34" s="124" t="s">
        <v>376</v>
      </c>
      <c r="L34" s="139">
        <v>0</v>
      </c>
      <c r="M34" s="139">
        <v>7048</v>
      </c>
      <c r="N34" s="139">
        <f t="shared" si="13"/>
        <v>7048</v>
      </c>
      <c r="O34" s="139">
        <v>0</v>
      </c>
      <c r="P34" s="139">
        <v>8634</v>
      </c>
      <c r="Q34" s="139">
        <f t="shared" si="14"/>
        <v>8634</v>
      </c>
      <c r="R34" s="125"/>
      <c r="S34" s="124"/>
      <c r="T34" s="139">
        <v>0</v>
      </c>
      <c r="U34" s="139">
        <v>0</v>
      </c>
      <c r="V34" s="139">
        <f t="shared" si="15"/>
        <v>0</v>
      </c>
      <c r="W34" s="139">
        <v>0</v>
      </c>
      <c r="X34" s="139">
        <v>0</v>
      </c>
      <c r="Y34" s="139">
        <f t="shared" si="16"/>
        <v>0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306</v>
      </c>
      <c r="B35" s="125" t="s">
        <v>377</v>
      </c>
      <c r="C35" s="124" t="s">
        <v>211</v>
      </c>
      <c r="D35" s="139">
        <f t="shared" si="7"/>
        <v>0</v>
      </c>
      <c r="E35" s="139">
        <f t="shared" si="8"/>
        <v>10972</v>
      </c>
      <c r="F35" s="139">
        <f t="shared" si="9"/>
        <v>10972</v>
      </c>
      <c r="G35" s="139">
        <f t="shared" si="10"/>
        <v>0</v>
      </c>
      <c r="H35" s="139">
        <f t="shared" si="11"/>
        <v>14606</v>
      </c>
      <c r="I35" s="139">
        <f t="shared" si="12"/>
        <v>14606</v>
      </c>
      <c r="J35" s="125" t="s">
        <v>320</v>
      </c>
      <c r="K35" s="124" t="s">
        <v>321</v>
      </c>
      <c r="L35" s="139">
        <v>0</v>
      </c>
      <c r="M35" s="139">
        <v>10972</v>
      </c>
      <c r="N35" s="139">
        <f t="shared" si="13"/>
        <v>10972</v>
      </c>
      <c r="O35" s="139">
        <v>0</v>
      </c>
      <c r="P35" s="139">
        <v>14606</v>
      </c>
      <c r="Q35" s="139">
        <f t="shared" si="14"/>
        <v>14606</v>
      </c>
      <c r="R35" s="125"/>
      <c r="S35" s="124"/>
      <c r="T35" s="139">
        <v>0</v>
      </c>
      <c r="U35" s="139">
        <v>0</v>
      </c>
      <c r="V35" s="139">
        <f t="shared" si="15"/>
        <v>0</v>
      </c>
      <c r="W35" s="139">
        <v>0</v>
      </c>
      <c r="X35" s="139">
        <v>0</v>
      </c>
      <c r="Y35" s="139">
        <f t="shared" si="16"/>
        <v>0</v>
      </c>
      <c r="Z35" s="125"/>
      <c r="AA35" s="124"/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0</v>
      </c>
      <c r="AG35" s="139">
        <f t="shared" si="18"/>
        <v>0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306</v>
      </c>
      <c r="B36" s="125" t="s">
        <v>398</v>
      </c>
      <c r="C36" s="124" t="s">
        <v>378</v>
      </c>
      <c r="D36" s="139">
        <f t="shared" si="7"/>
        <v>0</v>
      </c>
      <c r="E36" s="139">
        <f t="shared" si="8"/>
        <v>0</v>
      </c>
      <c r="F36" s="139">
        <f t="shared" si="9"/>
        <v>0</v>
      </c>
      <c r="G36" s="139">
        <f t="shared" si="10"/>
        <v>0</v>
      </c>
      <c r="H36" s="139">
        <f t="shared" si="11"/>
        <v>0</v>
      </c>
      <c r="I36" s="139">
        <f t="shared" si="12"/>
        <v>0</v>
      </c>
      <c r="J36" s="125"/>
      <c r="K36" s="124"/>
      <c r="L36" s="139">
        <v>0</v>
      </c>
      <c r="M36" s="139">
        <v>0</v>
      </c>
      <c r="N36" s="139">
        <f t="shared" si="13"/>
        <v>0</v>
      </c>
      <c r="O36" s="139">
        <v>0</v>
      </c>
      <c r="P36" s="139">
        <v>0</v>
      </c>
      <c r="Q36" s="139">
        <f t="shared" si="14"/>
        <v>0</v>
      </c>
      <c r="R36" s="125"/>
      <c r="S36" s="124"/>
      <c r="T36" s="139">
        <v>0</v>
      </c>
      <c r="U36" s="139">
        <v>0</v>
      </c>
      <c r="V36" s="139">
        <f t="shared" si="15"/>
        <v>0</v>
      </c>
      <c r="W36" s="139">
        <v>0</v>
      </c>
      <c r="X36" s="139">
        <v>0</v>
      </c>
      <c r="Y36" s="139">
        <f t="shared" si="16"/>
        <v>0</v>
      </c>
      <c r="Z36" s="125"/>
      <c r="AA36" s="124"/>
      <c r="AB36" s="139">
        <v>0</v>
      </c>
      <c r="AC36" s="139">
        <v>0</v>
      </c>
      <c r="AD36" s="139">
        <f t="shared" si="17"/>
        <v>0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306</v>
      </c>
      <c r="B37" s="125" t="s">
        <v>399</v>
      </c>
      <c r="C37" s="124" t="s">
        <v>379</v>
      </c>
      <c r="D37" s="139">
        <f t="shared" si="7"/>
        <v>0</v>
      </c>
      <c r="E37" s="139">
        <f t="shared" si="8"/>
        <v>0</v>
      </c>
      <c r="F37" s="139">
        <f t="shared" si="9"/>
        <v>0</v>
      </c>
      <c r="G37" s="139">
        <f t="shared" si="10"/>
        <v>0</v>
      </c>
      <c r="H37" s="139">
        <f t="shared" si="11"/>
        <v>0</v>
      </c>
      <c r="I37" s="139">
        <f t="shared" si="12"/>
        <v>0</v>
      </c>
      <c r="J37" s="125"/>
      <c r="K37" s="124"/>
      <c r="L37" s="139">
        <v>0</v>
      </c>
      <c r="M37" s="139">
        <v>0</v>
      </c>
      <c r="N37" s="139">
        <f t="shared" si="13"/>
        <v>0</v>
      </c>
      <c r="O37" s="139">
        <v>0</v>
      </c>
      <c r="P37" s="139">
        <v>0</v>
      </c>
      <c r="Q37" s="139">
        <f t="shared" si="14"/>
        <v>0</v>
      </c>
      <c r="R37" s="125"/>
      <c r="S37" s="124"/>
      <c r="T37" s="139">
        <v>0</v>
      </c>
      <c r="U37" s="139">
        <v>0</v>
      </c>
      <c r="V37" s="139">
        <f t="shared" si="15"/>
        <v>0</v>
      </c>
      <c r="W37" s="139">
        <v>0</v>
      </c>
      <c r="X37" s="139">
        <v>0</v>
      </c>
      <c r="Y37" s="139">
        <f t="shared" si="16"/>
        <v>0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306</v>
      </c>
      <c r="B38" s="125" t="s">
        <v>380</v>
      </c>
      <c r="C38" s="124" t="s">
        <v>381</v>
      </c>
      <c r="D38" s="139">
        <f t="shared" si="7"/>
        <v>7441</v>
      </c>
      <c r="E38" s="139">
        <f t="shared" si="8"/>
        <v>0</v>
      </c>
      <c r="F38" s="139">
        <f t="shared" si="9"/>
        <v>7441</v>
      </c>
      <c r="G38" s="139">
        <f t="shared" si="10"/>
        <v>0</v>
      </c>
      <c r="H38" s="139">
        <f t="shared" si="11"/>
        <v>43696</v>
      </c>
      <c r="I38" s="139">
        <f t="shared" si="12"/>
        <v>43696</v>
      </c>
      <c r="J38" s="125" t="s">
        <v>326</v>
      </c>
      <c r="K38" s="124" t="s">
        <v>327</v>
      </c>
      <c r="L38" s="139">
        <v>7441</v>
      </c>
      <c r="M38" s="139">
        <v>0</v>
      </c>
      <c r="N38" s="139">
        <f t="shared" si="13"/>
        <v>7441</v>
      </c>
      <c r="O38" s="139">
        <v>0</v>
      </c>
      <c r="P38" s="139">
        <v>43696</v>
      </c>
      <c r="Q38" s="139">
        <f t="shared" si="14"/>
        <v>43696</v>
      </c>
      <c r="R38" s="125"/>
      <c r="S38" s="124"/>
      <c r="T38" s="139">
        <v>0</v>
      </c>
      <c r="U38" s="139">
        <v>0</v>
      </c>
      <c r="V38" s="139">
        <f t="shared" si="15"/>
        <v>0</v>
      </c>
      <c r="W38" s="139">
        <v>0</v>
      </c>
      <c r="X38" s="139">
        <v>0</v>
      </c>
      <c r="Y38" s="139">
        <f t="shared" si="16"/>
        <v>0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306</v>
      </c>
      <c r="B39" s="125" t="s">
        <v>382</v>
      </c>
      <c r="C39" s="124" t="s">
        <v>203</v>
      </c>
      <c r="D39" s="139">
        <f t="shared" si="7"/>
        <v>5793</v>
      </c>
      <c r="E39" s="139">
        <f t="shared" si="8"/>
        <v>0</v>
      </c>
      <c r="F39" s="139">
        <f t="shared" si="9"/>
        <v>5793</v>
      </c>
      <c r="G39" s="139">
        <f t="shared" si="10"/>
        <v>0</v>
      </c>
      <c r="H39" s="139">
        <f t="shared" si="11"/>
        <v>26943</v>
      </c>
      <c r="I39" s="139">
        <f t="shared" si="12"/>
        <v>26943</v>
      </c>
      <c r="J39" s="125" t="s">
        <v>326</v>
      </c>
      <c r="K39" s="124" t="s">
        <v>327</v>
      </c>
      <c r="L39" s="139">
        <v>5793</v>
      </c>
      <c r="M39" s="139">
        <v>0</v>
      </c>
      <c r="N39" s="139">
        <f t="shared" si="13"/>
        <v>5793</v>
      </c>
      <c r="O39" s="139">
        <v>0</v>
      </c>
      <c r="P39" s="139">
        <v>26943</v>
      </c>
      <c r="Q39" s="139">
        <f t="shared" si="14"/>
        <v>26943</v>
      </c>
      <c r="R39" s="125"/>
      <c r="S39" s="124"/>
      <c r="T39" s="139">
        <v>0</v>
      </c>
      <c r="U39" s="139">
        <v>0</v>
      </c>
      <c r="V39" s="139">
        <f t="shared" si="15"/>
        <v>0</v>
      </c>
      <c r="W39" s="139">
        <v>0</v>
      </c>
      <c r="X39" s="139">
        <v>0</v>
      </c>
      <c r="Y39" s="139">
        <f t="shared" si="16"/>
        <v>0</v>
      </c>
      <c r="Z39" s="125"/>
      <c r="AA39" s="124"/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0</v>
      </c>
      <c r="AG39" s="139">
        <f t="shared" si="18"/>
        <v>0</v>
      </c>
      <c r="AH39" s="125"/>
      <c r="AI39" s="124"/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0</v>
      </c>
      <c r="AO39" s="139">
        <f t="shared" si="20"/>
        <v>0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306</v>
      </c>
      <c r="B40" s="125" t="s">
        <v>383</v>
      </c>
      <c r="C40" s="124" t="s">
        <v>384</v>
      </c>
      <c r="D40" s="139">
        <f t="shared" si="7"/>
        <v>0</v>
      </c>
      <c r="E40" s="139">
        <f t="shared" si="8"/>
        <v>162398</v>
      </c>
      <c r="F40" s="139">
        <f t="shared" si="9"/>
        <v>162398</v>
      </c>
      <c r="G40" s="139">
        <f t="shared" si="10"/>
        <v>0</v>
      </c>
      <c r="H40" s="139">
        <f t="shared" si="11"/>
        <v>35857</v>
      </c>
      <c r="I40" s="139">
        <f t="shared" si="12"/>
        <v>35857</v>
      </c>
      <c r="J40" s="125" t="s">
        <v>326</v>
      </c>
      <c r="K40" s="124" t="s">
        <v>327</v>
      </c>
      <c r="L40" s="139">
        <v>0</v>
      </c>
      <c r="M40" s="139">
        <v>0</v>
      </c>
      <c r="N40" s="139">
        <f t="shared" si="13"/>
        <v>0</v>
      </c>
      <c r="O40" s="139">
        <v>0</v>
      </c>
      <c r="P40" s="139">
        <v>35857</v>
      </c>
      <c r="Q40" s="139">
        <f t="shared" si="14"/>
        <v>35857</v>
      </c>
      <c r="R40" s="125" t="s">
        <v>385</v>
      </c>
      <c r="S40" s="124" t="s">
        <v>386</v>
      </c>
      <c r="T40" s="139">
        <v>0</v>
      </c>
      <c r="U40" s="139">
        <v>140444</v>
      </c>
      <c r="V40" s="139">
        <f t="shared" si="15"/>
        <v>140444</v>
      </c>
      <c r="W40" s="139">
        <v>0</v>
      </c>
      <c r="X40" s="139">
        <v>0</v>
      </c>
      <c r="Y40" s="139">
        <f t="shared" si="16"/>
        <v>0</v>
      </c>
      <c r="Z40" s="125" t="s">
        <v>316</v>
      </c>
      <c r="AA40" s="124" t="s">
        <v>317</v>
      </c>
      <c r="AB40" s="139">
        <v>0</v>
      </c>
      <c r="AC40" s="139">
        <v>21954</v>
      </c>
      <c r="AD40" s="139">
        <f t="shared" si="17"/>
        <v>21954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  <row r="41" spans="1:57" s="123" customFormat="1" ht="12" customHeight="1">
      <c r="A41" s="124" t="s">
        <v>306</v>
      </c>
      <c r="B41" s="125" t="s">
        <v>387</v>
      </c>
      <c r="C41" s="124" t="s">
        <v>388</v>
      </c>
      <c r="D41" s="139">
        <f t="shared" si="7"/>
        <v>0</v>
      </c>
      <c r="E41" s="139">
        <f t="shared" si="8"/>
        <v>470568</v>
      </c>
      <c r="F41" s="139">
        <f t="shared" si="9"/>
        <v>470568</v>
      </c>
      <c r="G41" s="139">
        <f t="shared" si="10"/>
        <v>0</v>
      </c>
      <c r="H41" s="139">
        <f t="shared" si="11"/>
        <v>0</v>
      </c>
      <c r="I41" s="139">
        <f t="shared" si="12"/>
        <v>0</v>
      </c>
      <c r="J41" s="125" t="s">
        <v>385</v>
      </c>
      <c r="K41" s="124" t="s">
        <v>386</v>
      </c>
      <c r="L41" s="139">
        <v>0</v>
      </c>
      <c r="M41" s="139">
        <v>423248</v>
      </c>
      <c r="N41" s="139">
        <f t="shared" si="13"/>
        <v>423248</v>
      </c>
      <c r="O41" s="139">
        <v>0</v>
      </c>
      <c r="P41" s="139">
        <v>0</v>
      </c>
      <c r="Q41" s="139">
        <f t="shared" si="14"/>
        <v>0</v>
      </c>
      <c r="R41" s="125" t="s">
        <v>316</v>
      </c>
      <c r="S41" s="124" t="s">
        <v>317</v>
      </c>
      <c r="T41" s="139">
        <v>0</v>
      </c>
      <c r="U41" s="139">
        <v>47320</v>
      </c>
      <c r="V41" s="139">
        <f t="shared" si="15"/>
        <v>47320</v>
      </c>
      <c r="W41" s="139">
        <v>0</v>
      </c>
      <c r="X41" s="139">
        <v>0</v>
      </c>
      <c r="Y41" s="139">
        <f t="shared" si="16"/>
        <v>0</v>
      </c>
      <c r="Z41" s="125"/>
      <c r="AA41" s="124"/>
      <c r="AB41" s="139">
        <v>0</v>
      </c>
      <c r="AC41" s="139">
        <v>0</v>
      </c>
      <c r="AD41" s="139">
        <f t="shared" si="17"/>
        <v>0</v>
      </c>
      <c r="AE41" s="139">
        <v>0</v>
      </c>
      <c r="AF41" s="139">
        <v>0</v>
      </c>
      <c r="AG41" s="139">
        <f t="shared" si="18"/>
        <v>0</v>
      </c>
      <c r="AH41" s="125"/>
      <c r="AI41" s="124"/>
      <c r="AJ41" s="139">
        <v>0</v>
      </c>
      <c r="AK41" s="139">
        <v>0</v>
      </c>
      <c r="AL41" s="139">
        <f t="shared" si="19"/>
        <v>0</v>
      </c>
      <c r="AM41" s="139">
        <v>0</v>
      </c>
      <c r="AN41" s="139">
        <v>0</v>
      </c>
      <c r="AO41" s="139">
        <f t="shared" si="20"/>
        <v>0</v>
      </c>
      <c r="AP41" s="125"/>
      <c r="AQ41" s="124"/>
      <c r="AR41" s="139">
        <v>0</v>
      </c>
      <c r="AS41" s="139">
        <v>0</v>
      </c>
      <c r="AT41" s="139">
        <f t="shared" si="21"/>
        <v>0</v>
      </c>
      <c r="AU41" s="139">
        <v>0</v>
      </c>
      <c r="AV41" s="139">
        <v>0</v>
      </c>
      <c r="AW41" s="139">
        <f t="shared" si="22"/>
        <v>0</v>
      </c>
      <c r="AX41" s="125"/>
      <c r="AY41" s="124"/>
      <c r="AZ41" s="139">
        <v>0</v>
      </c>
      <c r="BA41" s="139">
        <v>0</v>
      </c>
      <c r="BB41" s="139">
        <f t="shared" si="23"/>
        <v>0</v>
      </c>
      <c r="BC41" s="139">
        <v>0</v>
      </c>
      <c r="BD41" s="139">
        <v>0</v>
      </c>
      <c r="BE41" s="139">
        <f t="shared" si="24"/>
        <v>0</v>
      </c>
    </row>
    <row r="42" spans="1:57" s="123" customFormat="1" ht="12" customHeight="1">
      <c r="A42" s="124" t="s">
        <v>306</v>
      </c>
      <c r="B42" s="125" t="s">
        <v>389</v>
      </c>
      <c r="C42" s="124" t="s">
        <v>390</v>
      </c>
      <c r="D42" s="139">
        <f t="shared" si="7"/>
        <v>0</v>
      </c>
      <c r="E42" s="139">
        <f t="shared" si="8"/>
        <v>210597</v>
      </c>
      <c r="F42" s="139">
        <f t="shared" si="9"/>
        <v>210597</v>
      </c>
      <c r="G42" s="139">
        <f t="shared" si="10"/>
        <v>0</v>
      </c>
      <c r="H42" s="139">
        <f t="shared" si="11"/>
        <v>0</v>
      </c>
      <c r="I42" s="139">
        <f t="shared" si="12"/>
        <v>0</v>
      </c>
      <c r="J42" s="125" t="s">
        <v>385</v>
      </c>
      <c r="K42" s="124" t="s">
        <v>386</v>
      </c>
      <c r="L42" s="139">
        <v>0</v>
      </c>
      <c r="M42" s="139">
        <v>184507</v>
      </c>
      <c r="N42" s="139">
        <f t="shared" si="13"/>
        <v>184507</v>
      </c>
      <c r="O42" s="139">
        <v>0</v>
      </c>
      <c r="P42" s="139">
        <v>0</v>
      </c>
      <c r="Q42" s="139">
        <f t="shared" si="14"/>
        <v>0</v>
      </c>
      <c r="R42" s="125" t="s">
        <v>316</v>
      </c>
      <c r="S42" s="124" t="s">
        <v>317</v>
      </c>
      <c r="T42" s="139">
        <v>0</v>
      </c>
      <c r="U42" s="139">
        <v>26090</v>
      </c>
      <c r="V42" s="139">
        <f t="shared" si="15"/>
        <v>26090</v>
      </c>
      <c r="W42" s="139">
        <v>0</v>
      </c>
      <c r="X42" s="139">
        <v>0</v>
      </c>
      <c r="Y42" s="139">
        <f t="shared" si="16"/>
        <v>0</v>
      </c>
      <c r="Z42" s="125"/>
      <c r="AA42" s="124"/>
      <c r="AB42" s="139">
        <v>0</v>
      </c>
      <c r="AC42" s="139">
        <v>0</v>
      </c>
      <c r="AD42" s="139">
        <f t="shared" si="17"/>
        <v>0</v>
      </c>
      <c r="AE42" s="139">
        <v>0</v>
      </c>
      <c r="AF42" s="139">
        <v>0</v>
      </c>
      <c r="AG42" s="139">
        <f t="shared" si="18"/>
        <v>0</v>
      </c>
      <c r="AH42" s="125"/>
      <c r="AI42" s="124"/>
      <c r="AJ42" s="139">
        <v>0</v>
      </c>
      <c r="AK42" s="139">
        <v>0</v>
      </c>
      <c r="AL42" s="139">
        <f t="shared" si="19"/>
        <v>0</v>
      </c>
      <c r="AM42" s="139">
        <v>0</v>
      </c>
      <c r="AN42" s="139">
        <v>0</v>
      </c>
      <c r="AO42" s="139">
        <f t="shared" si="20"/>
        <v>0</v>
      </c>
      <c r="AP42" s="125"/>
      <c r="AQ42" s="124"/>
      <c r="AR42" s="139">
        <v>0</v>
      </c>
      <c r="AS42" s="139">
        <v>0</v>
      </c>
      <c r="AT42" s="139">
        <f t="shared" si="21"/>
        <v>0</v>
      </c>
      <c r="AU42" s="139">
        <v>0</v>
      </c>
      <c r="AV42" s="139">
        <v>0</v>
      </c>
      <c r="AW42" s="139">
        <f t="shared" si="22"/>
        <v>0</v>
      </c>
      <c r="AX42" s="125"/>
      <c r="AY42" s="124"/>
      <c r="AZ42" s="139">
        <v>0</v>
      </c>
      <c r="BA42" s="139">
        <v>0</v>
      </c>
      <c r="BB42" s="139">
        <f t="shared" si="23"/>
        <v>0</v>
      </c>
      <c r="BC42" s="139">
        <v>0</v>
      </c>
      <c r="BD42" s="139">
        <v>0</v>
      </c>
      <c r="BE42" s="139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209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2" t="s">
        <v>160</v>
      </c>
      <c r="B2" s="155" t="s">
        <v>161</v>
      </c>
      <c r="C2" s="158" t="s">
        <v>162</v>
      </c>
      <c r="D2" s="164" t="s">
        <v>163</v>
      </c>
      <c r="E2" s="165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3"/>
      <c r="B3" s="156"/>
      <c r="C3" s="159"/>
      <c r="D3" s="166"/>
      <c r="E3" s="167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3"/>
      <c r="B4" s="156"/>
      <c r="C4" s="160"/>
      <c r="D4" s="152" t="s">
        <v>194</v>
      </c>
      <c r="E4" s="152" t="s">
        <v>195</v>
      </c>
      <c r="F4" s="152" t="s">
        <v>196</v>
      </c>
      <c r="G4" s="152" t="s">
        <v>197</v>
      </c>
      <c r="H4" s="152" t="s">
        <v>194</v>
      </c>
      <c r="I4" s="152" t="s">
        <v>195</v>
      </c>
      <c r="J4" s="152" t="s">
        <v>196</v>
      </c>
      <c r="K4" s="152" t="s">
        <v>197</v>
      </c>
      <c r="L4" s="152" t="s">
        <v>194</v>
      </c>
      <c r="M4" s="152" t="s">
        <v>195</v>
      </c>
      <c r="N4" s="152" t="s">
        <v>196</v>
      </c>
      <c r="O4" s="152" t="s">
        <v>197</v>
      </c>
      <c r="P4" s="152" t="s">
        <v>194</v>
      </c>
      <c r="Q4" s="152" t="s">
        <v>195</v>
      </c>
      <c r="R4" s="152" t="s">
        <v>196</v>
      </c>
      <c r="S4" s="152" t="s">
        <v>197</v>
      </c>
      <c r="T4" s="152" t="s">
        <v>194</v>
      </c>
      <c r="U4" s="152" t="s">
        <v>195</v>
      </c>
      <c r="V4" s="152" t="s">
        <v>196</v>
      </c>
      <c r="W4" s="152" t="s">
        <v>197</v>
      </c>
      <c r="X4" s="152" t="s">
        <v>194</v>
      </c>
      <c r="Y4" s="152" t="s">
        <v>195</v>
      </c>
      <c r="Z4" s="152" t="s">
        <v>196</v>
      </c>
      <c r="AA4" s="152" t="s">
        <v>197</v>
      </c>
      <c r="AB4" s="152" t="s">
        <v>194</v>
      </c>
      <c r="AC4" s="152" t="s">
        <v>195</v>
      </c>
      <c r="AD4" s="152" t="s">
        <v>196</v>
      </c>
      <c r="AE4" s="152" t="s">
        <v>197</v>
      </c>
      <c r="AF4" s="152" t="s">
        <v>194</v>
      </c>
      <c r="AG4" s="152" t="s">
        <v>195</v>
      </c>
      <c r="AH4" s="152" t="s">
        <v>196</v>
      </c>
      <c r="AI4" s="152" t="s">
        <v>197</v>
      </c>
      <c r="AJ4" s="152" t="s">
        <v>194</v>
      </c>
      <c r="AK4" s="152" t="s">
        <v>195</v>
      </c>
      <c r="AL4" s="152" t="s">
        <v>196</v>
      </c>
      <c r="AM4" s="152" t="s">
        <v>197</v>
      </c>
      <c r="AN4" s="152" t="s">
        <v>194</v>
      </c>
      <c r="AO4" s="152" t="s">
        <v>195</v>
      </c>
      <c r="AP4" s="152" t="s">
        <v>196</v>
      </c>
      <c r="AQ4" s="152" t="s">
        <v>197</v>
      </c>
      <c r="AR4" s="152" t="s">
        <v>194</v>
      </c>
      <c r="AS4" s="152" t="s">
        <v>195</v>
      </c>
      <c r="AT4" s="152" t="s">
        <v>196</v>
      </c>
      <c r="AU4" s="152" t="s">
        <v>197</v>
      </c>
      <c r="AV4" s="152" t="s">
        <v>194</v>
      </c>
      <c r="AW4" s="152" t="s">
        <v>195</v>
      </c>
      <c r="AX4" s="152" t="s">
        <v>196</v>
      </c>
      <c r="AY4" s="152" t="s">
        <v>197</v>
      </c>
      <c r="AZ4" s="152" t="s">
        <v>194</v>
      </c>
      <c r="BA4" s="152" t="s">
        <v>195</v>
      </c>
      <c r="BB4" s="152" t="s">
        <v>196</v>
      </c>
      <c r="BC4" s="152" t="s">
        <v>197</v>
      </c>
      <c r="BD4" s="152" t="s">
        <v>194</v>
      </c>
      <c r="BE4" s="152" t="s">
        <v>195</v>
      </c>
      <c r="BF4" s="152" t="s">
        <v>196</v>
      </c>
      <c r="BG4" s="152" t="s">
        <v>197</v>
      </c>
      <c r="BH4" s="152" t="s">
        <v>194</v>
      </c>
      <c r="BI4" s="152" t="s">
        <v>195</v>
      </c>
      <c r="BJ4" s="152" t="s">
        <v>196</v>
      </c>
      <c r="BK4" s="152" t="s">
        <v>197</v>
      </c>
      <c r="BL4" s="152" t="s">
        <v>194</v>
      </c>
      <c r="BM4" s="152" t="s">
        <v>195</v>
      </c>
      <c r="BN4" s="152" t="s">
        <v>196</v>
      </c>
      <c r="BO4" s="152" t="s">
        <v>197</v>
      </c>
      <c r="BP4" s="152" t="s">
        <v>194</v>
      </c>
      <c r="BQ4" s="152" t="s">
        <v>195</v>
      </c>
      <c r="BR4" s="152" t="s">
        <v>196</v>
      </c>
      <c r="BS4" s="152" t="s">
        <v>197</v>
      </c>
      <c r="BT4" s="152" t="s">
        <v>194</v>
      </c>
      <c r="BU4" s="152" t="s">
        <v>195</v>
      </c>
      <c r="BV4" s="152" t="s">
        <v>196</v>
      </c>
      <c r="BW4" s="152" t="s">
        <v>197</v>
      </c>
      <c r="BX4" s="152" t="s">
        <v>194</v>
      </c>
      <c r="BY4" s="152" t="s">
        <v>195</v>
      </c>
      <c r="BZ4" s="152" t="s">
        <v>196</v>
      </c>
      <c r="CA4" s="152" t="s">
        <v>197</v>
      </c>
      <c r="CB4" s="152" t="s">
        <v>194</v>
      </c>
      <c r="CC4" s="152" t="s">
        <v>195</v>
      </c>
      <c r="CD4" s="152" t="s">
        <v>196</v>
      </c>
      <c r="CE4" s="152" t="s">
        <v>197</v>
      </c>
      <c r="CF4" s="152" t="s">
        <v>194</v>
      </c>
      <c r="CG4" s="152" t="s">
        <v>195</v>
      </c>
      <c r="CH4" s="152" t="s">
        <v>196</v>
      </c>
      <c r="CI4" s="152" t="s">
        <v>197</v>
      </c>
      <c r="CJ4" s="152" t="s">
        <v>194</v>
      </c>
      <c r="CK4" s="152" t="s">
        <v>195</v>
      </c>
      <c r="CL4" s="152" t="s">
        <v>196</v>
      </c>
      <c r="CM4" s="152" t="s">
        <v>197</v>
      </c>
      <c r="CN4" s="152" t="s">
        <v>194</v>
      </c>
      <c r="CO4" s="152" t="s">
        <v>195</v>
      </c>
      <c r="CP4" s="152" t="s">
        <v>196</v>
      </c>
      <c r="CQ4" s="152" t="s">
        <v>197</v>
      </c>
      <c r="CR4" s="152" t="s">
        <v>194</v>
      </c>
      <c r="CS4" s="152" t="s">
        <v>195</v>
      </c>
      <c r="CT4" s="152" t="s">
        <v>196</v>
      </c>
      <c r="CU4" s="152" t="s">
        <v>197</v>
      </c>
      <c r="CV4" s="152" t="s">
        <v>194</v>
      </c>
      <c r="CW4" s="152" t="s">
        <v>195</v>
      </c>
      <c r="CX4" s="152" t="s">
        <v>196</v>
      </c>
      <c r="CY4" s="152" t="s">
        <v>197</v>
      </c>
      <c r="CZ4" s="152" t="s">
        <v>194</v>
      </c>
      <c r="DA4" s="152" t="s">
        <v>195</v>
      </c>
      <c r="DB4" s="152" t="s">
        <v>196</v>
      </c>
      <c r="DC4" s="152" t="s">
        <v>197</v>
      </c>
      <c r="DD4" s="152" t="s">
        <v>194</v>
      </c>
      <c r="DE4" s="152" t="s">
        <v>195</v>
      </c>
      <c r="DF4" s="152" t="s">
        <v>196</v>
      </c>
      <c r="DG4" s="152" t="s">
        <v>197</v>
      </c>
      <c r="DH4" s="152" t="s">
        <v>194</v>
      </c>
      <c r="DI4" s="152" t="s">
        <v>195</v>
      </c>
      <c r="DJ4" s="152" t="s">
        <v>196</v>
      </c>
      <c r="DK4" s="152" t="s">
        <v>197</v>
      </c>
      <c r="DL4" s="152" t="s">
        <v>194</v>
      </c>
      <c r="DM4" s="152" t="s">
        <v>195</v>
      </c>
      <c r="DN4" s="152" t="s">
        <v>196</v>
      </c>
      <c r="DO4" s="152" t="s">
        <v>197</v>
      </c>
      <c r="DP4" s="152" t="s">
        <v>194</v>
      </c>
      <c r="DQ4" s="152" t="s">
        <v>195</v>
      </c>
      <c r="DR4" s="152" t="s">
        <v>196</v>
      </c>
      <c r="DS4" s="152" t="s">
        <v>197</v>
      </c>
      <c r="DT4" s="152" t="s">
        <v>194</v>
      </c>
      <c r="DU4" s="152" t="s">
        <v>195</v>
      </c>
    </row>
    <row r="5" spans="1:125" s="44" customFormat="1" ht="13.5">
      <c r="A5" s="153"/>
      <c r="B5" s="156"/>
      <c r="C5" s="160"/>
      <c r="D5" s="153"/>
      <c r="E5" s="153"/>
      <c r="F5" s="162"/>
      <c r="G5" s="153"/>
      <c r="H5" s="153"/>
      <c r="I5" s="153"/>
      <c r="J5" s="162"/>
      <c r="K5" s="153"/>
      <c r="L5" s="153"/>
      <c r="M5" s="153"/>
      <c r="N5" s="162"/>
      <c r="O5" s="153"/>
      <c r="P5" s="153"/>
      <c r="Q5" s="153"/>
      <c r="R5" s="162"/>
      <c r="S5" s="153"/>
      <c r="T5" s="153"/>
      <c r="U5" s="153"/>
      <c r="V5" s="162"/>
      <c r="W5" s="153"/>
      <c r="X5" s="153"/>
      <c r="Y5" s="153"/>
      <c r="Z5" s="162"/>
      <c r="AA5" s="153"/>
      <c r="AB5" s="153"/>
      <c r="AC5" s="153"/>
      <c r="AD5" s="162"/>
      <c r="AE5" s="153"/>
      <c r="AF5" s="153"/>
      <c r="AG5" s="153"/>
      <c r="AH5" s="162"/>
      <c r="AI5" s="153"/>
      <c r="AJ5" s="153"/>
      <c r="AK5" s="153"/>
      <c r="AL5" s="162"/>
      <c r="AM5" s="153"/>
      <c r="AN5" s="153"/>
      <c r="AO5" s="153"/>
      <c r="AP5" s="162"/>
      <c r="AQ5" s="153"/>
      <c r="AR5" s="153"/>
      <c r="AS5" s="153"/>
      <c r="AT5" s="162"/>
      <c r="AU5" s="153"/>
      <c r="AV5" s="153"/>
      <c r="AW5" s="153"/>
      <c r="AX5" s="162"/>
      <c r="AY5" s="153"/>
      <c r="AZ5" s="153"/>
      <c r="BA5" s="153"/>
      <c r="BB5" s="162"/>
      <c r="BC5" s="153"/>
      <c r="BD5" s="153"/>
      <c r="BE5" s="153"/>
      <c r="BF5" s="162"/>
      <c r="BG5" s="153"/>
      <c r="BH5" s="153"/>
      <c r="BI5" s="153"/>
      <c r="BJ5" s="162"/>
      <c r="BK5" s="153"/>
      <c r="BL5" s="153"/>
      <c r="BM5" s="153"/>
      <c r="BN5" s="162"/>
      <c r="BO5" s="153"/>
      <c r="BP5" s="153"/>
      <c r="BQ5" s="153"/>
      <c r="BR5" s="162"/>
      <c r="BS5" s="153"/>
      <c r="BT5" s="153"/>
      <c r="BU5" s="153"/>
      <c r="BV5" s="162"/>
      <c r="BW5" s="153"/>
      <c r="BX5" s="153"/>
      <c r="BY5" s="153"/>
      <c r="BZ5" s="162"/>
      <c r="CA5" s="153"/>
      <c r="CB5" s="153"/>
      <c r="CC5" s="153"/>
      <c r="CD5" s="162"/>
      <c r="CE5" s="153"/>
      <c r="CF5" s="153"/>
      <c r="CG5" s="153"/>
      <c r="CH5" s="162"/>
      <c r="CI5" s="153"/>
      <c r="CJ5" s="153"/>
      <c r="CK5" s="153"/>
      <c r="CL5" s="162"/>
      <c r="CM5" s="153"/>
      <c r="CN5" s="153"/>
      <c r="CO5" s="153"/>
      <c r="CP5" s="162"/>
      <c r="CQ5" s="153"/>
      <c r="CR5" s="153"/>
      <c r="CS5" s="153"/>
      <c r="CT5" s="162"/>
      <c r="CU5" s="153"/>
      <c r="CV5" s="153"/>
      <c r="CW5" s="153"/>
      <c r="CX5" s="162"/>
      <c r="CY5" s="153"/>
      <c r="CZ5" s="153"/>
      <c r="DA5" s="153"/>
      <c r="DB5" s="162"/>
      <c r="DC5" s="153"/>
      <c r="DD5" s="153"/>
      <c r="DE5" s="153"/>
      <c r="DF5" s="162"/>
      <c r="DG5" s="153"/>
      <c r="DH5" s="153"/>
      <c r="DI5" s="153"/>
      <c r="DJ5" s="162"/>
      <c r="DK5" s="153"/>
      <c r="DL5" s="153"/>
      <c r="DM5" s="153"/>
      <c r="DN5" s="162"/>
      <c r="DO5" s="153"/>
      <c r="DP5" s="153"/>
      <c r="DQ5" s="153"/>
      <c r="DR5" s="162"/>
      <c r="DS5" s="153"/>
      <c r="DT5" s="153"/>
      <c r="DU5" s="153"/>
    </row>
    <row r="6" spans="1:125" s="45" customFormat="1" ht="13.5">
      <c r="A6" s="154"/>
      <c r="B6" s="157"/>
      <c r="C6" s="161"/>
      <c r="D6" s="118" t="s">
        <v>198</v>
      </c>
      <c r="E6" s="118" t="s">
        <v>198</v>
      </c>
      <c r="F6" s="163"/>
      <c r="G6" s="154"/>
      <c r="H6" s="118" t="s">
        <v>198</v>
      </c>
      <c r="I6" s="118" t="s">
        <v>198</v>
      </c>
      <c r="J6" s="163"/>
      <c r="K6" s="154"/>
      <c r="L6" s="118" t="s">
        <v>198</v>
      </c>
      <c r="M6" s="118" t="s">
        <v>198</v>
      </c>
      <c r="N6" s="163"/>
      <c r="O6" s="154"/>
      <c r="P6" s="118" t="s">
        <v>198</v>
      </c>
      <c r="Q6" s="118" t="s">
        <v>198</v>
      </c>
      <c r="R6" s="163"/>
      <c r="S6" s="154"/>
      <c r="T6" s="118" t="s">
        <v>198</v>
      </c>
      <c r="U6" s="118" t="s">
        <v>198</v>
      </c>
      <c r="V6" s="163"/>
      <c r="W6" s="154"/>
      <c r="X6" s="118" t="s">
        <v>198</v>
      </c>
      <c r="Y6" s="118" t="s">
        <v>198</v>
      </c>
      <c r="Z6" s="163"/>
      <c r="AA6" s="154"/>
      <c r="AB6" s="118" t="s">
        <v>198</v>
      </c>
      <c r="AC6" s="118" t="s">
        <v>198</v>
      </c>
      <c r="AD6" s="163"/>
      <c r="AE6" s="154"/>
      <c r="AF6" s="118" t="s">
        <v>198</v>
      </c>
      <c r="AG6" s="118" t="s">
        <v>198</v>
      </c>
      <c r="AH6" s="163"/>
      <c r="AI6" s="154"/>
      <c r="AJ6" s="118" t="s">
        <v>198</v>
      </c>
      <c r="AK6" s="118" t="s">
        <v>198</v>
      </c>
      <c r="AL6" s="163"/>
      <c r="AM6" s="154"/>
      <c r="AN6" s="118" t="s">
        <v>198</v>
      </c>
      <c r="AO6" s="118" t="s">
        <v>198</v>
      </c>
      <c r="AP6" s="163"/>
      <c r="AQ6" s="154"/>
      <c r="AR6" s="118" t="s">
        <v>198</v>
      </c>
      <c r="AS6" s="118" t="s">
        <v>198</v>
      </c>
      <c r="AT6" s="163"/>
      <c r="AU6" s="154"/>
      <c r="AV6" s="118" t="s">
        <v>198</v>
      </c>
      <c r="AW6" s="118" t="s">
        <v>198</v>
      </c>
      <c r="AX6" s="163"/>
      <c r="AY6" s="154"/>
      <c r="AZ6" s="118" t="s">
        <v>198</v>
      </c>
      <c r="BA6" s="118" t="s">
        <v>198</v>
      </c>
      <c r="BB6" s="163"/>
      <c r="BC6" s="154"/>
      <c r="BD6" s="118" t="s">
        <v>198</v>
      </c>
      <c r="BE6" s="118" t="s">
        <v>198</v>
      </c>
      <c r="BF6" s="163"/>
      <c r="BG6" s="154"/>
      <c r="BH6" s="118" t="s">
        <v>198</v>
      </c>
      <c r="BI6" s="118" t="s">
        <v>198</v>
      </c>
      <c r="BJ6" s="163"/>
      <c r="BK6" s="154"/>
      <c r="BL6" s="118" t="s">
        <v>198</v>
      </c>
      <c r="BM6" s="118" t="s">
        <v>198</v>
      </c>
      <c r="BN6" s="163"/>
      <c r="BO6" s="154"/>
      <c r="BP6" s="118" t="s">
        <v>198</v>
      </c>
      <c r="BQ6" s="118" t="s">
        <v>198</v>
      </c>
      <c r="BR6" s="163"/>
      <c r="BS6" s="154"/>
      <c r="BT6" s="118" t="s">
        <v>198</v>
      </c>
      <c r="BU6" s="118" t="s">
        <v>198</v>
      </c>
      <c r="BV6" s="163"/>
      <c r="BW6" s="154"/>
      <c r="BX6" s="118" t="s">
        <v>198</v>
      </c>
      <c r="BY6" s="118" t="s">
        <v>198</v>
      </c>
      <c r="BZ6" s="163"/>
      <c r="CA6" s="154"/>
      <c r="CB6" s="118" t="s">
        <v>198</v>
      </c>
      <c r="CC6" s="118" t="s">
        <v>198</v>
      </c>
      <c r="CD6" s="163"/>
      <c r="CE6" s="154"/>
      <c r="CF6" s="118" t="s">
        <v>198</v>
      </c>
      <c r="CG6" s="118" t="s">
        <v>198</v>
      </c>
      <c r="CH6" s="163"/>
      <c r="CI6" s="154"/>
      <c r="CJ6" s="118" t="s">
        <v>198</v>
      </c>
      <c r="CK6" s="118" t="s">
        <v>198</v>
      </c>
      <c r="CL6" s="163"/>
      <c r="CM6" s="154"/>
      <c r="CN6" s="118" t="s">
        <v>198</v>
      </c>
      <c r="CO6" s="118" t="s">
        <v>198</v>
      </c>
      <c r="CP6" s="163"/>
      <c r="CQ6" s="154"/>
      <c r="CR6" s="118" t="s">
        <v>198</v>
      </c>
      <c r="CS6" s="118" t="s">
        <v>198</v>
      </c>
      <c r="CT6" s="163"/>
      <c r="CU6" s="154"/>
      <c r="CV6" s="118" t="s">
        <v>198</v>
      </c>
      <c r="CW6" s="118" t="s">
        <v>198</v>
      </c>
      <c r="CX6" s="163"/>
      <c r="CY6" s="154"/>
      <c r="CZ6" s="118" t="s">
        <v>198</v>
      </c>
      <c r="DA6" s="118" t="s">
        <v>198</v>
      </c>
      <c r="DB6" s="163"/>
      <c r="DC6" s="154"/>
      <c r="DD6" s="118" t="s">
        <v>198</v>
      </c>
      <c r="DE6" s="118" t="s">
        <v>198</v>
      </c>
      <c r="DF6" s="163"/>
      <c r="DG6" s="154"/>
      <c r="DH6" s="118" t="s">
        <v>198</v>
      </c>
      <c r="DI6" s="118" t="s">
        <v>198</v>
      </c>
      <c r="DJ6" s="163"/>
      <c r="DK6" s="154"/>
      <c r="DL6" s="118" t="s">
        <v>198</v>
      </c>
      <c r="DM6" s="118" t="s">
        <v>198</v>
      </c>
      <c r="DN6" s="163"/>
      <c r="DO6" s="154"/>
      <c r="DP6" s="118" t="s">
        <v>198</v>
      </c>
      <c r="DQ6" s="118" t="s">
        <v>198</v>
      </c>
      <c r="DR6" s="163"/>
      <c r="DS6" s="154"/>
      <c r="DT6" s="118" t="s">
        <v>198</v>
      </c>
      <c r="DU6" s="118" t="s">
        <v>198</v>
      </c>
    </row>
    <row r="7" spans="1:125" s="128" customFormat="1" ht="12" customHeight="1">
      <c r="A7" s="120" t="s">
        <v>306</v>
      </c>
      <c r="B7" s="121">
        <v>10000</v>
      </c>
      <c r="C7" s="120" t="s">
        <v>157</v>
      </c>
      <c r="D7" s="122">
        <f>SUM(D8:D19)</f>
        <v>2920474</v>
      </c>
      <c r="E7" s="122">
        <f>SUM(E8:E19)</f>
        <v>1119251</v>
      </c>
      <c r="F7" s="132">
        <f>COUNTIF(F8:F19,"&lt;&gt;")</f>
        <v>12</v>
      </c>
      <c r="G7" s="132">
        <f>COUNTIF(G8:G19,"&lt;&gt;")</f>
        <v>12</v>
      </c>
      <c r="H7" s="122">
        <f>SUM(H8:H19)</f>
        <v>1524506</v>
      </c>
      <c r="I7" s="122">
        <f>SUM(I8:I19)</f>
        <v>749871</v>
      </c>
      <c r="J7" s="132">
        <f>COUNTIF(J8:J19,"&lt;&gt;")</f>
        <v>12</v>
      </c>
      <c r="K7" s="132">
        <f>COUNTIF(K8:K19,"&lt;&gt;")</f>
        <v>12</v>
      </c>
      <c r="L7" s="122">
        <f>SUM(L8:L19)</f>
        <v>994693</v>
      </c>
      <c r="M7" s="122">
        <f>SUM(M8:M19)</f>
        <v>239404</v>
      </c>
      <c r="N7" s="132">
        <f>COUNTIF(N8:N19,"&lt;&gt;")</f>
        <v>8</v>
      </c>
      <c r="O7" s="132">
        <f>COUNTIF(O8:O19,"&lt;&gt;")</f>
        <v>8</v>
      </c>
      <c r="P7" s="122">
        <f>SUM(P8:P19)</f>
        <v>375185</v>
      </c>
      <c r="Q7" s="122">
        <f>SUM(Q8:Q19)</f>
        <v>94119</v>
      </c>
      <c r="R7" s="132">
        <f>COUNTIF(R8:R19,"&lt;&gt;")</f>
        <v>2</v>
      </c>
      <c r="S7" s="132">
        <f>COUNTIF(S8:S19,"&lt;&gt;")</f>
        <v>2</v>
      </c>
      <c r="T7" s="122">
        <f>SUM(T8:T19)</f>
        <v>26090</v>
      </c>
      <c r="U7" s="122">
        <f>SUM(U8:U19)</f>
        <v>35857</v>
      </c>
      <c r="V7" s="132">
        <f>COUNTIF(V8:V19,"&lt;&gt;")</f>
        <v>0</v>
      </c>
      <c r="W7" s="132">
        <f>COUNTIF(W8:W19,"&lt;&gt;")</f>
        <v>0</v>
      </c>
      <c r="X7" s="122">
        <f>SUM(X8:X19)</f>
        <v>0</v>
      </c>
      <c r="Y7" s="122">
        <f>SUM(Y8:Y19)</f>
        <v>0</v>
      </c>
      <c r="Z7" s="132">
        <f>COUNTIF(Z8:Z19,"&lt;&gt;")</f>
        <v>0</v>
      </c>
      <c r="AA7" s="132">
        <f>COUNTIF(AA8:AA19,"&lt;&gt;")</f>
        <v>0</v>
      </c>
      <c r="AB7" s="122">
        <f>SUM(AB8:AB19)</f>
        <v>0</v>
      </c>
      <c r="AC7" s="122">
        <f>SUM(AC8:AC19)</f>
        <v>0</v>
      </c>
      <c r="AD7" s="132">
        <f>COUNTIF(AD8:AD19,"&lt;&gt;")</f>
        <v>0</v>
      </c>
      <c r="AE7" s="132">
        <f>COUNTIF(AE8:AE19,"&lt;&gt;")</f>
        <v>0</v>
      </c>
      <c r="AF7" s="122">
        <f>SUM(AF8:AF19)</f>
        <v>0</v>
      </c>
      <c r="AG7" s="122">
        <f>SUM(AG8:AG19)</f>
        <v>0</v>
      </c>
      <c r="AH7" s="132">
        <f>COUNTIF(AH8:AH19,"&lt;&gt;")</f>
        <v>0</v>
      </c>
      <c r="AI7" s="132">
        <f>COUNTIF(AI8:AI19,"&lt;&gt;")</f>
        <v>0</v>
      </c>
      <c r="AJ7" s="122">
        <f>SUM(AJ8:AJ19)</f>
        <v>0</v>
      </c>
      <c r="AK7" s="122">
        <f>SUM(AK8:AK19)</f>
        <v>0</v>
      </c>
      <c r="AL7" s="132">
        <f>COUNTIF(AL8:AL19,"&lt;&gt;")</f>
        <v>0</v>
      </c>
      <c r="AM7" s="132">
        <f>COUNTIF(AM8:AM19,"&lt;&gt;")</f>
        <v>0</v>
      </c>
      <c r="AN7" s="122">
        <f>SUM(AN8:AN19)</f>
        <v>0</v>
      </c>
      <c r="AO7" s="122">
        <f>SUM(AO8:AO19)</f>
        <v>0</v>
      </c>
      <c r="AP7" s="132">
        <f>COUNTIF(AP8:AP19,"&lt;&gt;")</f>
        <v>0</v>
      </c>
      <c r="AQ7" s="132">
        <f>COUNTIF(AQ8:AQ19,"&lt;&gt;")</f>
        <v>0</v>
      </c>
      <c r="AR7" s="122">
        <f>SUM(AR8:AR19)</f>
        <v>0</v>
      </c>
      <c r="AS7" s="122">
        <f>SUM(AS8:AS19)</f>
        <v>0</v>
      </c>
      <c r="AT7" s="132">
        <f>COUNTIF(AT8:AT19,"&lt;&gt;")</f>
        <v>0</v>
      </c>
      <c r="AU7" s="132">
        <f>COUNTIF(AU8:AU19,"&lt;&gt;")</f>
        <v>0</v>
      </c>
      <c r="AV7" s="122">
        <f>SUM(AV8:AV19)</f>
        <v>0</v>
      </c>
      <c r="AW7" s="122">
        <f>SUM(AW8:AW19)</f>
        <v>0</v>
      </c>
      <c r="AX7" s="132">
        <f>COUNTIF(AX8:AX19,"&lt;&gt;")</f>
        <v>0</v>
      </c>
      <c r="AY7" s="132">
        <f>COUNTIF(AY8:AY19,"&lt;&gt;")</f>
        <v>0</v>
      </c>
      <c r="AZ7" s="122">
        <f>SUM(AZ8:AZ19)</f>
        <v>0</v>
      </c>
      <c r="BA7" s="122">
        <f>SUM(BA8:BA19)</f>
        <v>0</v>
      </c>
      <c r="BB7" s="132">
        <f>COUNTIF(BB8:BB19,"&lt;&gt;")</f>
        <v>0</v>
      </c>
      <c r="BC7" s="132">
        <f>COUNTIF(BC8:BC19,"&lt;&gt;")</f>
        <v>0</v>
      </c>
      <c r="BD7" s="122">
        <f>SUM(BD8:BD19)</f>
        <v>0</v>
      </c>
      <c r="BE7" s="122">
        <f>SUM(BE8:BE19)</f>
        <v>0</v>
      </c>
      <c r="BF7" s="132">
        <f>COUNTIF(BF8:BF19,"&lt;&gt;")</f>
        <v>0</v>
      </c>
      <c r="BG7" s="132">
        <f>COUNTIF(BG8:BG19,"&lt;&gt;")</f>
        <v>0</v>
      </c>
      <c r="BH7" s="122">
        <f>SUM(BH8:BH19)</f>
        <v>0</v>
      </c>
      <c r="BI7" s="122">
        <f>SUM(BI8:BI19)</f>
        <v>0</v>
      </c>
      <c r="BJ7" s="132">
        <f>COUNTIF(BJ8:BJ19,"&lt;&gt;")</f>
        <v>0</v>
      </c>
      <c r="BK7" s="132">
        <f>COUNTIF(BK8:BK19,"&lt;&gt;")</f>
        <v>0</v>
      </c>
      <c r="BL7" s="122">
        <f>SUM(BL8:BL19)</f>
        <v>0</v>
      </c>
      <c r="BM7" s="122">
        <f>SUM(BM8:BM19)</f>
        <v>0</v>
      </c>
      <c r="BN7" s="132">
        <f>COUNTIF(BN8:BN19,"&lt;&gt;")</f>
        <v>0</v>
      </c>
      <c r="BO7" s="132">
        <f>COUNTIF(BO8:BO19,"&lt;&gt;")</f>
        <v>0</v>
      </c>
      <c r="BP7" s="122">
        <f>SUM(BP8:BP19)</f>
        <v>0</v>
      </c>
      <c r="BQ7" s="122">
        <f>SUM(BQ8:BQ19)</f>
        <v>0</v>
      </c>
      <c r="BR7" s="132">
        <f>COUNTIF(BR8:BR19,"&lt;&gt;")</f>
        <v>0</v>
      </c>
      <c r="BS7" s="132">
        <f>COUNTIF(BS8:BS19,"&lt;&gt;")</f>
        <v>0</v>
      </c>
      <c r="BT7" s="122">
        <f>SUM(BT8:BT19)</f>
        <v>0</v>
      </c>
      <c r="BU7" s="122">
        <f>SUM(BU8:BU19)</f>
        <v>0</v>
      </c>
      <c r="BV7" s="132">
        <f>COUNTIF(BV8:BV19,"&lt;&gt;")</f>
        <v>0</v>
      </c>
      <c r="BW7" s="132">
        <f>COUNTIF(BW8:BW19,"&lt;&gt;")</f>
        <v>0</v>
      </c>
      <c r="BX7" s="122">
        <f>SUM(BX8:BX19)</f>
        <v>0</v>
      </c>
      <c r="BY7" s="122">
        <f>SUM(BY8:BY19)</f>
        <v>0</v>
      </c>
      <c r="BZ7" s="132">
        <f>COUNTIF(BZ8:BZ19,"&lt;&gt;")</f>
        <v>0</v>
      </c>
      <c r="CA7" s="132">
        <f>COUNTIF(CA8:CA19,"&lt;&gt;")</f>
        <v>0</v>
      </c>
      <c r="CB7" s="122">
        <f>SUM(CB8:CB19)</f>
        <v>0</v>
      </c>
      <c r="CC7" s="122">
        <f>SUM(CC8:CC19)</f>
        <v>0</v>
      </c>
      <c r="CD7" s="132">
        <f>COUNTIF(CD8:CD19,"&lt;&gt;")</f>
        <v>0</v>
      </c>
      <c r="CE7" s="132">
        <f>COUNTIF(CE8:CE19,"&lt;&gt;")</f>
        <v>0</v>
      </c>
      <c r="CF7" s="122">
        <f>SUM(CF8:CF19)</f>
        <v>0</v>
      </c>
      <c r="CG7" s="122">
        <f>SUM(CG8:CG19)</f>
        <v>0</v>
      </c>
      <c r="CH7" s="132">
        <f>COUNTIF(CH8:CH19,"&lt;&gt;")</f>
        <v>0</v>
      </c>
      <c r="CI7" s="132">
        <f>COUNTIF(CI8:CI19,"&lt;&gt;")</f>
        <v>0</v>
      </c>
      <c r="CJ7" s="122">
        <f>SUM(CJ8:CJ19)</f>
        <v>0</v>
      </c>
      <c r="CK7" s="122">
        <f>SUM(CK8:CK19)</f>
        <v>0</v>
      </c>
      <c r="CL7" s="132">
        <f>COUNTIF(CL8:CL19,"&lt;&gt;")</f>
        <v>0</v>
      </c>
      <c r="CM7" s="132">
        <f>COUNTIF(CM8:CM19,"&lt;&gt;")</f>
        <v>0</v>
      </c>
      <c r="CN7" s="122">
        <f>SUM(CN8:CN19)</f>
        <v>0</v>
      </c>
      <c r="CO7" s="122">
        <f>SUM(CO8:CO19)</f>
        <v>0</v>
      </c>
      <c r="CP7" s="132">
        <f>COUNTIF(CP8:CP19,"&lt;&gt;")</f>
        <v>0</v>
      </c>
      <c r="CQ7" s="132">
        <f>COUNTIF(CQ8:CQ19,"&lt;&gt;")</f>
        <v>0</v>
      </c>
      <c r="CR7" s="122">
        <f>SUM(CR8:CR19)</f>
        <v>0</v>
      </c>
      <c r="CS7" s="122">
        <f>SUM(CS8:CS19)</f>
        <v>0</v>
      </c>
      <c r="CT7" s="132">
        <f>COUNTIF(CT8:CT19,"&lt;&gt;")</f>
        <v>0</v>
      </c>
      <c r="CU7" s="132">
        <f>COUNTIF(CU8:CU19,"&lt;&gt;")</f>
        <v>0</v>
      </c>
      <c r="CV7" s="122">
        <f>SUM(CV8:CV19)</f>
        <v>0</v>
      </c>
      <c r="CW7" s="122">
        <f>SUM(CW8:CW19)</f>
        <v>0</v>
      </c>
      <c r="CX7" s="132">
        <f>COUNTIF(CX8:CX19,"&lt;&gt;")</f>
        <v>0</v>
      </c>
      <c r="CY7" s="132">
        <f>COUNTIF(CY8:CY19,"&lt;&gt;")</f>
        <v>0</v>
      </c>
      <c r="CZ7" s="122">
        <f>SUM(CZ8:CZ19)</f>
        <v>0</v>
      </c>
      <c r="DA7" s="122">
        <f>SUM(DA8:DA19)</f>
        <v>0</v>
      </c>
      <c r="DB7" s="132">
        <f>COUNTIF(DB8:DB19,"&lt;&gt;")</f>
        <v>0</v>
      </c>
      <c r="DC7" s="132">
        <f>COUNTIF(DC8:DC19,"&lt;&gt;")</f>
        <v>0</v>
      </c>
      <c r="DD7" s="122">
        <f>SUM(DD8:DD19)</f>
        <v>0</v>
      </c>
      <c r="DE7" s="122">
        <f>SUM(DE8:DE19)</f>
        <v>0</v>
      </c>
      <c r="DF7" s="132">
        <f>COUNTIF(DF8:DF19,"&lt;&gt;")</f>
        <v>0</v>
      </c>
      <c r="DG7" s="132">
        <f>COUNTIF(DG8:DG19,"&lt;&gt;")</f>
        <v>0</v>
      </c>
      <c r="DH7" s="122">
        <f>SUM(DH8:DH19)</f>
        <v>0</v>
      </c>
      <c r="DI7" s="122">
        <f>SUM(DI8:DI19)</f>
        <v>0</v>
      </c>
      <c r="DJ7" s="132">
        <f>COUNTIF(DJ8:DJ19,"&lt;&gt;")</f>
        <v>0</v>
      </c>
      <c r="DK7" s="132">
        <f>COUNTIF(DK8:DK19,"&lt;&gt;")</f>
        <v>0</v>
      </c>
      <c r="DL7" s="122">
        <f>SUM(DL8:DL19)</f>
        <v>0</v>
      </c>
      <c r="DM7" s="122">
        <f>SUM(DM8:DM19)</f>
        <v>0</v>
      </c>
      <c r="DN7" s="132">
        <f>COUNTIF(DN8:DN19,"&lt;&gt;")</f>
        <v>0</v>
      </c>
      <c r="DO7" s="132">
        <f>COUNTIF(DO8:DO19,"&lt;&gt;")</f>
        <v>0</v>
      </c>
      <c r="DP7" s="122">
        <f>SUM(DP8:DP19)</f>
        <v>0</v>
      </c>
      <c r="DQ7" s="122">
        <f>SUM(DQ8:DQ19)</f>
        <v>0</v>
      </c>
      <c r="DR7" s="132">
        <f>COUNTIF(DR8:DR19,"&lt;&gt;")</f>
        <v>0</v>
      </c>
      <c r="DS7" s="132">
        <f>COUNTIF(DS8:DS19,"&lt;&gt;")</f>
        <v>0</v>
      </c>
      <c r="DT7" s="122">
        <f>SUM(DT8:DT19)</f>
        <v>0</v>
      </c>
      <c r="DU7" s="122">
        <f>SUM(DU8:DU19)</f>
        <v>0</v>
      </c>
    </row>
    <row r="8" spans="1:125" s="123" customFormat="1" ht="12" customHeight="1">
      <c r="A8" s="124" t="s">
        <v>306</v>
      </c>
      <c r="B8" s="125" t="s">
        <v>336</v>
      </c>
      <c r="C8" s="124" t="s">
        <v>337</v>
      </c>
      <c r="D8" s="126">
        <f aca="true" t="shared" si="0" ref="D8:D19">SUM(H8,L8,P8,T8,X8,AB8,AF8,AJ8,AN8,AR8,AV8,AZ8,BD8,BH8,BL8,BP8,BT8,BX8,CB8,CF8,CJ8,CN8,CR8,CV8,CZ8,DD8,DH8,DL8,DP8,DT8)</f>
        <v>0</v>
      </c>
      <c r="E8" s="126">
        <f aca="true" t="shared" si="1" ref="E8:E19">SUM(I8,M8,Q8,U8,Y8,AC8,AG8,AK8,AO8,AS8,AW8,BA8,BE8,BI8,BM8,BQ8,BU8,BY8,CC8,CG8,CK8,CO8,CS8,CW8,DA8,DE8,DI8,DM8,DQ8,DU8)</f>
        <v>106601</v>
      </c>
      <c r="F8" s="131" t="s">
        <v>334</v>
      </c>
      <c r="G8" s="130" t="s">
        <v>335</v>
      </c>
      <c r="H8" s="126">
        <v>0</v>
      </c>
      <c r="I8" s="126">
        <v>90640</v>
      </c>
      <c r="J8" s="131" t="s">
        <v>352</v>
      </c>
      <c r="K8" s="130" t="s">
        <v>353</v>
      </c>
      <c r="L8" s="126">
        <v>0</v>
      </c>
      <c r="M8" s="126">
        <v>15961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306</v>
      </c>
      <c r="B9" s="125" t="s">
        <v>348</v>
      </c>
      <c r="C9" s="124" t="s">
        <v>349</v>
      </c>
      <c r="D9" s="126">
        <f t="shared" si="0"/>
        <v>131280</v>
      </c>
      <c r="E9" s="126">
        <f t="shared" si="1"/>
        <v>87884</v>
      </c>
      <c r="F9" s="131" t="s">
        <v>346</v>
      </c>
      <c r="G9" s="130" t="s">
        <v>347</v>
      </c>
      <c r="H9" s="126">
        <v>102293</v>
      </c>
      <c r="I9" s="126">
        <v>68480</v>
      </c>
      <c r="J9" s="131" t="s">
        <v>350</v>
      </c>
      <c r="K9" s="130" t="s">
        <v>201</v>
      </c>
      <c r="L9" s="126">
        <v>28987</v>
      </c>
      <c r="M9" s="126">
        <v>19404</v>
      </c>
      <c r="N9" s="131"/>
      <c r="O9" s="130"/>
      <c r="P9" s="126">
        <v>0</v>
      </c>
      <c r="Q9" s="126">
        <v>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306</v>
      </c>
      <c r="B10" s="125" t="s">
        <v>326</v>
      </c>
      <c r="C10" s="124" t="s">
        <v>327</v>
      </c>
      <c r="D10" s="126">
        <f t="shared" si="0"/>
        <v>44560</v>
      </c>
      <c r="E10" s="126">
        <f t="shared" si="1"/>
        <v>253504</v>
      </c>
      <c r="F10" s="131" t="s">
        <v>324</v>
      </c>
      <c r="G10" s="130" t="s">
        <v>325</v>
      </c>
      <c r="H10" s="126">
        <v>31326</v>
      </c>
      <c r="I10" s="126">
        <v>147008</v>
      </c>
      <c r="J10" s="131" t="s">
        <v>380</v>
      </c>
      <c r="K10" s="130" t="s">
        <v>381</v>
      </c>
      <c r="L10" s="126">
        <v>7441</v>
      </c>
      <c r="M10" s="126">
        <v>43696</v>
      </c>
      <c r="N10" s="131" t="s">
        <v>382</v>
      </c>
      <c r="O10" s="130" t="s">
        <v>203</v>
      </c>
      <c r="P10" s="126">
        <v>5793</v>
      </c>
      <c r="Q10" s="126">
        <v>26943</v>
      </c>
      <c r="R10" s="131" t="s">
        <v>383</v>
      </c>
      <c r="S10" s="130" t="s">
        <v>384</v>
      </c>
      <c r="T10" s="126">
        <v>0</v>
      </c>
      <c r="U10" s="126">
        <v>35857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306</v>
      </c>
      <c r="B11" s="125" t="s">
        <v>356</v>
      </c>
      <c r="C11" s="124" t="s">
        <v>357</v>
      </c>
      <c r="D11" s="126">
        <f t="shared" si="0"/>
        <v>271753</v>
      </c>
      <c r="E11" s="126">
        <f t="shared" si="1"/>
        <v>98108</v>
      </c>
      <c r="F11" s="131" t="s">
        <v>354</v>
      </c>
      <c r="G11" s="130" t="s">
        <v>355</v>
      </c>
      <c r="H11" s="126">
        <v>127258</v>
      </c>
      <c r="I11" s="126">
        <v>37675</v>
      </c>
      <c r="J11" s="131" t="s">
        <v>370</v>
      </c>
      <c r="K11" s="130" t="s">
        <v>371</v>
      </c>
      <c r="L11" s="126">
        <v>112365</v>
      </c>
      <c r="M11" s="126">
        <v>46999</v>
      </c>
      <c r="N11" s="131" t="s">
        <v>369</v>
      </c>
      <c r="O11" s="130" t="s">
        <v>202</v>
      </c>
      <c r="P11" s="126">
        <v>32130</v>
      </c>
      <c r="Q11" s="126">
        <v>13434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306</v>
      </c>
      <c r="B12" s="125" t="s">
        <v>362</v>
      </c>
      <c r="C12" s="124" t="s">
        <v>363</v>
      </c>
      <c r="D12" s="139">
        <f t="shared" si="0"/>
        <v>0</v>
      </c>
      <c r="E12" s="139">
        <f t="shared" si="1"/>
        <v>93345</v>
      </c>
      <c r="F12" s="125" t="s">
        <v>360</v>
      </c>
      <c r="G12" s="124" t="s">
        <v>361</v>
      </c>
      <c r="H12" s="139">
        <v>0</v>
      </c>
      <c r="I12" s="139">
        <v>31280</v>
      </c>
      <c r="J12" s="125" t="s">
        <v>364</v>
      </c>
      <c r="K12" s="124" t="s">
        <v>365</v>
      </c>
      <c r="L12" s="139">
        <v>0</v>
      </c>
      <c r="M12" s="139">
        <v>40306</v>
      </c>
      <c r="N12" s="125" t="s">
        <v>367</v>
      </c>
      <c r="O12" s="124" t="s">
        <v>368</v>
      </c>
      <c r="P12" s="139">
        <v>0</v>
      </c>
      <c r="Q12" s="139">
        <v>21759</v>
      </c>
      <c r="R12" s="125"/>
      <c r="S12" s="124"/>
      <c r="T12" s="139">
        <v>0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306</v>
      </c>
      <c r="B13" s="125" t="s">
        <v>358</v>
      </c>
      <c r="C13" s="124" t="s">
        <v>359</v>
      </c>
      <c r="D13" s="139">
        <f t="shared" si="0"/>
        <v>310991</v>
      </c>
      <c r="E13" s="139">
        <f t="shared" si="1"/>
        <v>0</v>
      </c>
      <c r="F13" s="125" t="s">
        <v>360</v>
      </c>
      <c r="G13" s="124" t="s">
        <v>361</v>
      </c>
      <c r="H13" s="139">
        <v>123603</v>
      </c>
      <c r="I13" s="139">
        <v>0</v>
      </c>
      <c r="J13" s="125" t="s">
        <v>364</v>
      </c>
      <c r="K13" s="124" t="s">
        <v>365</v>
      </c>
      <c r="L13" s="139">
        <v>166156</v>
      </c>
      <c r="M13" s="139">
        <v>0</v>
      </c>
      <c r="N13" s="125" t="s">
        <v>354</v>
      </c>
      <c r="O13" s="124" t="s">
        <v>355</v>
      </c>
      <c r="P13" s="139">
        <v>21232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306</v>
      </c>
      <c r="B14" s="125" t="s">
        <v>330</v>
      </c>
      <c r="C14" s="124" t="s">
        <v>331</v>
      </c>
      <c r="D14" s="139">
        <f t="shared" si="0"/>
        <v>559696</v>
      </c>
      <c r="E14" s="139">
        <f t="shared" si="1"/>
        <v>120061</v>
      </c>
      <c r="F14" s="125" t="s">
        <v>328</v>
      </c>
      <c r="G14" s="124" t="s">
        <v>329</v>
      </c>
      <c r="H14" s="139">
        <v>392005</v>
      </c>
      <c r="I14" s="139">
        <v>83967</v>
      </c>
      <c r="J14" s="125" t="s">
        <v>342</v>
      </c>
      <c r="K14" s="124" t="s">
        <v>343</v>
      </c>
      <c r="L14" s="139">
        <v>94460</v>
      </c>
      <c r="M14" s="139">
        <v>18717</v>
      </c>
      <c r="N14" s="125" t="s">
        <v>340</v>
      </c>
      <c r="O14" s="124" t="s">
        <v>341</v>
      </c>
      <c r="P14" s="139">
        <v>73231</v>
      </c>
      <c r="Q14" s="139">
        <v>17377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306</v>
      </c>
      <c r="B15" s="125" t="s">
        <v>320</v>
      </c>
      <c r="C15" s="124" t="s">
        <v>321</v>
      </c>
      <c r="D15" s="139">
        <f t="shared" si="0"/>
        <v>218354</v>
      </c>
      <c r="E15" s="139">
        <f t="shared" si="1"/>
        <v>135387</v>
      </c>
      <c r="F15" s="125" t="s">
        <v>318</v>
      </c>
      <c r="G15" s="124" t="s">
        <v>319</v>
      </c>
      <c r="H15" s="139">
        <v>200334</v>
      </c>
      <c r="I15" s="139">
        <v>112147</v>
      </c>
      <c r="J15" s="125" t="s">
        <v>374</v>
      </c>
      <c r="K15" s="124" t="s">
        <v>375</v>
      </c>
      <c r="L15" s="139">
        <v>7048</v>
      </c>
      <c r="M15" s="139">
        <v>8634</v>
      </c>
      <c r="N15" s="125" t="s">
        <v>377</v>
      </c>
      <c r="O15" s="124" t="s">
        <v>211</v>
      </c>
      <c r="P15" s="139">
        <v>10972</v>
      </c>
      <c r="Q15" s="139">
        <v>14606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306</v>
      </c>
      <c r="B16" s="125" t="s">
        <v>310</v>
      </c>
      <c r="C16" s="124" t="s">
        <v>311</v>
      </c>
      <c r="D16" s="139">
        <f t="shared" si="0"/>
        <v>59544</v>
      </c>
      <c r="E16" s="139">
        <f t="shared" si="1"/>
        <v>224361</v>
      </c>
      <c r="F16" s="125" t="s">
        <v>332</v>
      </c>
      <c r="G16" s="124" t="s">
        <v>333</v>
      </c>
      <c r="H16" s="139">
        <v>42235</v>
      </c>
      <c r="I16" s="139">
        <v>178674</v>
      </c>
      <c r="J16" s="125" t="s">
        <v>308</v>
      </c>
      <c r="K16" s="124" t="s">
        <v>309</v>
      </c>
      <c r="L16" s="139">
        <v>17309</v>
      </c>
      <c r="M16" s="139">
        <v>45687</v>
      </c>
      <c r="N16" s="125"/>
      <c r="O16" s="124"/>
      <c r="P16" s="139">
        <v>0</v>
      </c>
      <c r="Q16" s="139">
        <v>0</v>
      </c>
      <c r="R16" s="125"/>
      <c r="S16" s="124"/>
      <c r="T16" s="139">
        <v>0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306</v>
      </c>
      <c r="B17" s="125" t="s">
        <v>385</v>
      </c>
      <c r="C17" s="124" t="s">
        <v>386</v>
      </c>
      <c r="D17" s="139">
        <f t="shared" si="0"/>
        <v>748199</v>
      </c>
      <c r="E17" s="139">
        <f t="shared" si="1"/>
        <v>0</v>
      </c>
      <c r="F17" s="125" t="s">
        <v>383</v>
      </c>
      <c r="G17" s="124" t="s">
        <v>384</v>
      </c>
      <c r="H17" s="139">
        <v>140444</v>
      </c>
      <c r="I17" s="139">
        <v>0</v>
      </c>
      <c r="J17" s="125" t="s">
        <v>387</v>
      </c>
      <c r="K17" s="124" t="s">
        <v>388</v>
      </c>
      <c r="L17" s="139">
        <v>423248</v>
      </c>
      <c r="M17" s="139">
        <v>0</v>
      </c>
      <c r="N17" s="125" t="s">
        <v>389</v>
      </c>
      <c r="O17" s="124" t="s">
        <v>390</v>
      </c>
      <c r="P17" s="139">
        <v>184507</v>
      </c>
      <c r="Q17" s="139">
        <v>0</v>
      </c>
      <c r="R17" s="125"/>
      <c r="S17" s="124"/>
      <c r="T17" s="139">
        <v>0</v>
      </c>
      <c r="U17" s="139">
        <v>0</v>
      </c>
      <c r="V17" s="125"/>
      <c r="W17" s="124"/>
      <c r="X17" s="139">
        <v>0</v>
      </c>
      <c r="Y17" s="139">
        <v>0</v>
      </c>
      <c r="Z17" s="125"/>
      <c r="AA17" s="124"/>
      <c r="AB17" s="139">
        <v>0</v>
      </c>
      <c r="AC17" s="139">
        <v>0</v>
      </c>
      <c r="AD17" s="125"/>
      <c r="AE17" s="124"/>
      <c r="AF17" s="139">
        <v>0</v>
      </c>
      <c r="AG17" s="139">
        <v>0</v>
      </c>
      <c r="AH17" s="125"/>
      <c r="AI17" s="124"/>
      <c r="AJ17" s="139">
        <v>0</v>
      </c>
      <c r="AK17" s="139">
        <v>0</v>
      </c>
      <c r="AL17" s="125"/>
      <c r="AM17" s="124"/>
      <c r="AN17" s="139">
        <v>0</v>
      </c>
      <c r="AO17" s="139">
        <v>0</v>
      </c>
      <c r="AP17" s="125"/>
      <c r="AQ17" s="124"/>
      <c r="AR17" s="139">
        <v>0</v>
      </c>
      <c r="AS17" s="139">
        <v>0</v>
      </c>
      <c r="AT17" s="125"/>
      <c r="AU17" s="124"/>
      <c r="AV17" s="139">
        <v>0</v>
      </c>
      <c r="AW17" s="139">
        <v>0</v>
      </c>
      <c r="AX17" s="125"/>
      <c r="AY17" s="124"/>
      <c r="AZ17" s="139">
        <v>0</v>
      </c>
      <c r="BA17" s="139">
        <v>0</v>
      </c>
      <c r="BB17" s="125"/>
      <c r="BC17" s="124"/>
      <c r="BD17" s="139">
        <v>0</v>
      </c>
      <c r="BE17" s="139">
        <v>0</v>
      </c>
      <c r="BF17" s="125"/>
      <c r="BG17" s="124"/>
      <c r="BH17" s="139">
        <v>0</v>
      </c>
      <c r="BI17" s="139">
        <v>0</v>
      </c>
      <c r="BJ17" s="125"/>
      <c r="BK17" s="124"/>
      <c r="BL17" s="139">
        <v>0</v>
      </c>
      <c r="BM17" s="139">
        <v>0</v>
      </c>
      <c r="BN17" s="125"/>
      <c r="BO17" s="124"/>
      <c r="BP17" s="139">
        <v>0</v>
      </c>
      <c r="BQ17" s="139">
        <v>0</v>
      </c>
      <c r="BR17" s="125"/>
      <c r="BS17" s="124"/>
      <c r="BT17" s="139">
        <v>0</v>
      </c>
      <c r="BU17" s="139">
        <v>0</v>
      </c>
      <c r="BV17" s="125"/>
      <c r="BW17" s="124"/>
      <c r="BX17" s="139">
        <v>0</v>
      </c>
      <c r="BY17" s="139">
        <v>0</v>
      </c>
      <c r="BZ17" s="125"/>
      <c r="CA17" s="124"/>
      <c r="CB17" s="139">
        <v>0</v>
      </c>
      <c r="CC17" s="139">
        <v>0</v>
      </c>
      <c r="CD17" s="125"/>
      <c r="CE17" s="124"/>
      <c r="CF17" s="139">
        <v>0</v>
      </c>
      <c r="CG17" s="139">
        <v>0</v>
      </c>
      <c r="CH17" s="125"/>
      <c r="CI17" s="124"/>
      <c r="CJ17" s="139">
        <v>0</v>
      </c>
      <c r="CK17" s="139">
        <v>0</v>
      </c>
      <c r="CL17" s="125"/>
      <c r="CM17" s="124"/>
      <c r="CN17" s="139">
        <v>0</v>
      </c>
      <c r="CO17" s="139">
        <v>0</v>
      </c>
      <c r="CP17" s="125"/>
      <c r="CQ17" s="124"/>
      <c r="CR17" s="139">
        <v>0</v>
      </c>
      <c r="CS17" s="139">
        <v>0</v>
      </c>
      <c r="CT17" s="125"/>
      <c r="CU17" s="124"/>
      <c r="CV17" s="139">
        <v>0</v>
      </c>
      <c r="CW17" s="139">
        <v>0</v>
      </c>
      <c r="CX17" s="125"/>
      <c r="CY17" s="124"/>
      <c r="CZ17" s="139">
        <v>0</v>
      </c>
      <c r="DA17" s="139">
        <v>0</v>
      </c>
      <c r="DB17" s="125"/>
      <c r="DC17" s="124"/>
      <c r="DD17" s="139">
        <v>0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306</v>
      </c>
      <c r="B18" s="125" t="s">
        <v>322</v>
      </c>
      <c r="C18" s="124" t="s">
        <v>323</v>
      </c>
      <c r="D18" s="139">
        <f t="shared" si="0"/>
        <v>231450</v>
      </c>
      <c r="E18" s="139">
        <f t="shared" si="1"/>
        <v>0</v>
      </c>
      <c r="F18" s="125" t="s">
        <v>318</v>
      </c>
      <c r="G18" s="124" t="s">
        <v>319</v>
      </c>
      <c r="H18" s="139">
        <v>115725</v>
      </c>
      <c r="I18" s="139">
        <v>0</v>
      </c>
      <c r="J18" s="125" t="s">
        <v>372</v>
      </c>
      <c r="K18" s="124" t="s">
        <v>373</v>
      </c>
      <c r="L18" s="139">
        <v>115725</v>
      </c>
      <c r="M18" s="139">
        <v>0</v>
      </c>
      <c r="N18" s="125"/>
      <c r="O18" s="124"/>
      <c r="P18" s="139">
        <v>0</v>
      </c>
      <c r="Q18" s="139">
        <v>0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306</v>
      </c>
      <c r="B19" s="125" t="s">
        <v>316</v>
      </c>
      <c r="C19" s="124" t="s">
        <v>317</v>
      </c>
      <c r="D19" s="139">
        <f t="shared" si="0"/>
        <v>344647</v>
      </c>
      <c r="E19" s="139">
        <f t="shared" si="1"/>
        <v>0</v>
      </c>
      <c r="F19" s="125" t="s">
        <v>314</v>
      </c>
      <c r="G19" s="124" t="s">
        <v>315</v>
      </c>
      <c r="H19" s="139">
        <v>249283</v>
      </c>
      <c r="I19" s="139">
        <v>0</v>
      </c>
      <c r="J19" s="125" t="s">
        <v>383</v>
      </c>
      <c r="K19" s="124" t="s">
        <v>384</v>
      </c>
      <c r="L19" s="139">
        <v>21954</v>
      </c>
      <c r="M19" s="139">
        <v>0</v>
      </c>
      <c r="N19" s="125" t="s">
        <v>387</v>
      </c>
      <c r="O19" s="124" t="s">
        <v>388</v>
      </c>
      <c r="P19" s="139">
        <v>47320</v>
      </c>
      <c r="Q19" s="139">
        <v>0</v>
      </c>
      <c r="R19" s="125" t="s">
        <v>389</v>
      </c>
      <c r="S19" s="124" t="s">
        <v>390</v>
      </c>
      <c r="T19" s="139">
        <v>26090</v>
      </c>
      <c r="U19" s="139">
        <v>0</v>
      </c>
      <c r="V19" s="125"/>
      <c r="W19" s="124"/>
      <c r="X19" s="139">
        <v>0</v>
      </c>
      <c r="Y19" s="139">
        <v>0</v>
      </c>
      <c r="Z19" s="125"/>
      <c r="AA19" s="124"/>
      <c r="AB19" s="139">
        <v>0</v>
      </c>
      <c r="AC19" s="139">
        <v>0</v>
      </c>
      <c r="AD19" s="125"/>
      <c r="AE19" s="124"/>
      <c r="AF19" s="139">
        <v>0</v>
      </c>
      <c r="AG19" s="139">
        <v>0</v>
      </c>
      <c r="AH19" s="125"/>
      <c r="AI19" s="124"/>
      <c r="AJ19" s="139">
        <v>0</v>
      </c>
      <c r="AK19" s="139">
        <v>0</v>
      </c>
      <c r="AL19" s="125"/>
      <c r="AM19" s="124"/>
      <c r="AN19" s="139">
        <v>0</v>
      </c>
      <c r="AO19" s="139">
        <v>0</v>
      </c>
      <c r="AP19" s="125"/>
      <c r="AQ19" s="124"/>
      <c r="AR19" s="139">
        <v>0</v>
      </c>
      <c r="AS19" s="139">
        <v>0</v>
      </c>
      <c r="AT19" s="125"/>
      <c r="AU19" s="124"/>
      <c r="AV19" s="139">
        <v>0</v>
      </c>
      <c r="AW19" s="139">
        <v>0</v>
      </c>
      <c r="AX19" s="125"/>
      <c r="AY19" s="124"/>
      <c r="AZ19" s="139">
        <v>0</v>
      </c>
      <c r="BA19" s="139">
        <v>0</v>
      </c>
      <c r="BB19" s="125"/>
      <c r="BC19" s="124"/>
      <c r="BD19" s="139">
        <v>0</v>
      </c>
      <c r="BE19" s="139">
        <v>0</v>
      </c>
      <c r="BF19" s="125"/>
      <c r="BG19" s="124"/>
      <c r="BH19" s="139">
        <v>0</v>
      </c>
      <c r="BI19" s="139">
        <v>0</v>
      </c>
      <c r="BJ19" s="125"/>
      <c r="BK19" s="124"/>
      <c r="BL19" s="139">
        <v>0</v>
      </c>
      <c r="BM19" s="139">
        <v>0</v>
      </c>
      <c r="BN19" s="125"/>
      <c r="BO19" s="124"/>
      <c r="BP19" s="139">
        <v>0</v>
      </c>
      <c r="BQ19" s="139">
        <v>0</v>
      </c>
      <c r="BR19" s="125"/>
      <c r="BS19" s="124"/>
      <c r="BT19" s="139">
        <v>0</v>
      </c>
      <c r="BU19" s="139">
        <v>0</v>
      </c>
      <c r="BV19" s="125"/>
      <c r="BW19" s="124"/>
      <c r="BX19" s="139">
        <v>0</v>
      </c>
      <c r="BY19" s="139">
        <v>0</v>
      </c>
      <c r="BZ19" s="125"/>
      <c r="CA19" s="124"/>
      <c r="CB19" s="139">
        <v>0</v>
      </c>
      <c r="CC19" s="139">
        <v>0</v>
      </c>
      <c r="CD19" s="125"/>
      <c r="CE19" s="124"/>
      <c r="CF19" s="139">
        <v>0</v>
      </c>
      <c r="CG19" s="139">
        <v>0</v>
      </c>
      <c r="CH19" s="125"/>
      <c r="CI19" s="124"/>
      <c r="CJ19" s="139">
        <v>0</v>
      </c>
      <c r="CK19" s="139">
        <v>0</v>
      </c>
      <c r="CL19" s="125"/>
      <c r="CM19" s="124"/>
      <c r="CN19" s="139">
        <v>0</v>
      </c>
      <c r="CO19" s="139">
        <v>0</v>
      </c>
      <c r="CP19" s="125"/>
      <c r="CQ19" s="124"/>
      <c r="CR19" s="139">
        <v>0</v>
      </c>
      <c r="CS19" s="139">
        <v>0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O4:AO5"/>
    <mergeCell ref="AP4:AP6"/>
    <mergeCell ref="AT4:AT6"/>
    <mergeCell ref="AQ4:AQ6"/>
    <mergeCell ref="AR4:AR5"/>
    <mergeCell ref="AS4:AS5"/>
    <mergeCell ref="AH4:AH6"/>
    <mergeCell ref="AI4:AI6"/>
    <mergeCell ref="AJ4:AJ5"/>
    <mergeCell ref="AL4:AL6"/>
    <mergeCell ref="AM4:AM6"/>
    <mergeCell ref="AN4:AN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4" sqref="B4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hidden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400</v>
      </c>
      <c r="D2" s="25" t="s">
        <v>570</v>
      </c>
      <c r="E2" s="134" t="s">
        <v>401</v>
      </c>
      <c r="F2" s="3"/>
      <c r="G2" s="3"/>
      <c r="H2" s="3"/>
      <c r="I2" s="3"/>
      <c r="J2" s="3"/>
      <c r="K2" s="3"/>
      <c r="L2" s="3" t="str">
        <f>LEFT(D2,2)</f>
        <v>10</v>
      </c>
      <c r="M2" s="3" t="str">
        <f>IF(L2&lt;&gt;"",VLOOKUP(L2,$AK$6:$AL$52,2,FALSE),"-")</f>
        <v>群馬県</v>
      </c>
      <c r="N2" s="3"/>
      <c r="O2" s="3"/>
      <c r="AC2" s="5">
        <f>IF(VALUE(D2)=0,0,1)</f>
        <v>1</v>
      </c>
      <c r="AD2" s="35" t="str">
        <f>IF(AC2=0,"",VLOOKUP(D2,'廃棄物事業経費（歳入）'!B7:C54,2,FALSE))</f>
        <v>合計</v>
      </c>
      <c r="AE2" s="35"/>
      <c r="AF2" s="36">
        <f>IF(AC2=0,1,IF(ISERROR(AD2),1,0))</f>
        <v>0</v>
      </c>
      <c r="AH2" s="102">
        <f>COUNTA('廃棄物事業経費（歳入）'!B7:B54)+6</f>
        <v>54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571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402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403</v>
      </c>
      <c r="C6" s="173"/>
      <c r="D6" s="174"/>
      <c r="E6" s="13" t="s">
        <v>404</v>
      </c>
      <c r="F6" s="14" t="s">
        <v>405</v>
      </c>
      <c r="H6" s="175" t="s">
        <v>406</v>
      </c>
      <c r="I6" s="176"/>
      <c r="J6" s="176"/>
      <c r="K6" s="177"/>
      <c r="L6" s="13" t="s">
        <v>404</v>
      </c>
      <c r="M6" s="13" t="s">
        <v>405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407</v>
      </c>
      <c r="AL6" s="28" t="s">
        <v>4</v>
      </c>
    </row>
    <row r="7" spans="2:38" ht="19.5" customHeight="1">
      <c r="B7" s="170" t="s">
        <v>408</v>
      </c>
      <c r="C7" s="171"/>
      <c r="D7" s="171"/>
      <c r="E7" s="17">
        <f aca="true" t="shared" si="0" ref="E7:E12">AF7</f>
        <v>924500</v>
      </c>
      <c r="F7" s="17">
        <f aca="true" t="shared" si="1" ref="F7:F12">AF14</f>
        <v>0</v>
      </c>
      <c r="H7" s="178" t="s">
        <v>409</v>
      </c>
      <c r="I7" s="178" t="s">
        <v>410</v>
      </c>
      <c r="J7" s="189" t="s">
        <v>411</v>
      </c>
      <c r="K7" s="191"/>
      <c r="L7" s="17">
        <f aca="true" t="shared" si="2" ref="L7:L12">AF21</f>
        <v>91190</v>
      </c>
      <c r="M7" s="17">
        <f aca="true" t="shared" si="3" ref="M7:M12">AF42</f>
        <v>0</v>
      </c>
      <c r="AC7" s="15" t="s">
        <v>408</v>
      </c>
      <c r="AD7" s="40" t="s">
        <v>412</v>
      </c>
      <c r="AE7" s="39" t="s">
        <v>413</v>
      </c>
      <c r="AF7" s="35">
        <f aca="true" ca="1" t="shared" si="4" ref="AF7:AF62">IF(AF$2=0,INDIRECT("'"&amp;AD7&amp;"'!"&amp;AE7&amp;$AI$2),0)</f>
        <v>924500</v>
      </c>
      <c r="AG7" s="39"/>
      <c r="AH7" s="102" t="str">
        <f>+'廃棄物事業経費（歳入）'!B7</f>
        <v>10000</v>
      </c>
      <c r="AI7" s="2">
        <v>7</v>
      </c>
      <c r="AK7" s="26" t="s">
        <v>414</v>
      </c>
      <c r="AL7" s="28" t="s">
        <v>5</v>
      </c>
    </row>
    <row r="8" spans="2:38" ht="19.5" customHeight="1">
      <c r="B8" s="170" t="s">
        <v>415</v>
      </c>
      <c r="C8" s="171"/>
      <c r="D8" s="171"/>
      <c r="E8" s="17">
        <f t="shared" si="0"/>
        <v>46411</v>
      </c>
      <c r="F8" s="17">
        <f t="shared" si="1"/>
        <v>30288</v>
      </c>
      <c r="H8" s="179"/>
      <c r="I8" s="179"/>
      <c r="J8" s="175" t="s">
        <v>416</v>
      </c>
      <c r="K8" s="177"/>
      <c r="L8" s="17">
        <f t="shared" si="2"/>
        <v>2609006</v>
      </c>
      <c r="M8" s="17">
        <f t="shared" si="3"/>
        <v>425351</v>
      </c>
      <c r="AC8" s="15" t="s">
        <v>415</v>
      </c>
      <c r="AD8" s="40" t="s">
        <v>412</v>
      </c>
      <c r="AE8" s="39" t="s">
        <v>417</v>
      </c>
      <c r="AF8" s="35">
        <f ca="1" t="shared" si="4"/>
        <v>46411</v>
      </c>
      <c r="AG8" s="39"/>
      <c r="AH8" s="102" t="str">
        <f>+'廃棄物事業経費（歳入）'!B8</f>
        <v>10201</v>
      </c>
      <c r="AI8" s="2">
        <v>8</v>
      </c>
      <c r="AK8" s="26" t="s">
        <v>418</v>
      </c>
      <c r="AL8" s="28" t="s">
        <v>6</v>
      </c>
    </row>
    <row r="9" spans="2:38" ht="19.5" customHeight="1">
      <c r="B9" s="170" t="s">
        <v>419</v>
      </c>
      <c r="C9" s="171"/>
      <c r="D9" s="171"/>
      <c r="E9" s="17">
        <f t="shared" si="0"/>
        <v>319500</v>
      </c>
      <c r="F9" s="17">
        <f t="shared" si="1"/>
        <v>0</v>
      </c>
      <c r="H9" s="179"/>
      <c r="I9" s="179"/>
      <c r="J9" s="189" t="s">
        <v>420</v>
      </c>
      <c r="K9" s="191"/>
      <c r="L9" s="17">
        <f t="shared" si="2"/>
        <v>221966</v>
      </c>
      <c r="M9" s="17">
        <f t="shared" si="3"/>
        <v>0</v>
      </c>
      <c r="AC9" s="15" t="s">
        <v>419</v>
      </c>
      <c r="AD9" s="40" t="s">
        <v>412</v>
      </c>
      <c r="AE9" s="39" t="s">
        <v>421</v>
      </c>
      <c r="AF9" s="35">
        <f ca="1" t="shared" si="4"/>
        <v>319500</v>
      </c>
      <c r="AG9" s="39"/>
      <c r="AH9" s="102" t="str">
        <f>+'廃棄物事業経費（歳入）'!B9</f>
        <v>10202</v>
      </c>
      <c r="AI9" s="2">
        <v>9</v>
      </c>
      <c r="AK9" s="26" t="s">
        <v>422</v>
      </c>
      <c r="AL9" s="28" t="s">
        <v>7</v>
      </c>
    </row>
    <row r="10" spans="2:38" ht="19.5" customHeight="1">
      <c r="B10" s="170" t="s">
        <v>423</v>
      </c>
      <c r="C10" s="171"/>
      <c r="D10" s="171"/>
      <c r="E10" s="17">
        <f t="shared" si="0"/>
        <v>3449657</v>
      </c>
      <c r="F10" s="17">
        <f t="shared" si="1"/>
        <v>490521</v>
      </c>
      <c r="H10" s="179"/>
      <c r="I10" s="180"/>
      <c r="J10" s="189" t="s">
        <v>424</v>
      </c>
      <c r="K10" s="191"/>
      <c r="L10" s="17">
        <f t="shared" si="2"/>
        <v>13976</v>
      </c>
      <c r="M10" s="17">
        <f t="shared" si="3"/>
        <v>0</v>
      </c>
      <c r="AC10" s="15" t="s">
        <v>423</v>
      </c>
      <c r="AD10" s="40" t="s">
        <v>412</v>
      </c>
      <c r="AE10" s="39" t="s">
        <v>425</v>
      </c>
      <c r="AF10" s="35">
        <f ca="1" t="shared" si="4"/>
        <v>3449657</v>
      </c>
      <c r="AG10" s="39"/>
      <c r="AH10" s="102" t="str">
        <f>+'廃棄物事業経費（歳入）'!B10</f>
        <v>10203</v>
      </c>
      <c r="AI10" s="2">
        <v>10</v>
      </c>
      <c r="AK10" s="26" t="s">
        <v>426</v>
      </c>
      <c r="AL10" s="28" t="s">
        <v>8</v>
      </c>
    </row>
    <row r="11" spans="2:38" ht="19.5" customHeight="1">
      <c r="B11" s="186" t="s">
        <v>427</v>
      </c>
      <c r="C11" s="171"/>
      <c r="D11" s="171"/>
      <c r="E11" s="17">
        <f t="shared" si="0"/>
        <v>2920474</v>
      </c>
      <c r="F11" s="17">
        <f t="shared" si="1"/>
        <v>1119251</v>
      </c>
      <c r="H11" s="179"/>
      <c r="I11" s="181" t="s">
        <v>428</v>
      </c>
      <c r="J11" s="181"/>
      <c r="K11" s="181"/>
      <c r="L11" s="17">
        <f t="shared" si="2"/>
        <v>94011</v>
      </c>
      <c r="M11" s="17">
        <f t="shared" si="3"/>
        <v>4410</v>
      </c>
      <c r="AC11" s="15" t="s">
        <v>429</v>
      </c>
      <c r="AD11" s="40" t="s">
        <v>412</v>
      </c>
      <c r="AE11" s="39" t="s">
        <v>430</v>
      </c>
      <c r="AF11" s="35">
        <f ca="1" t="shared" si="4"/>
        <v>2920474</v>
      </c>
      <c r="AG11" s="39"/>
      <c r="AH11" s="102" t="str">
        <f>+'廃棄物事業経費（歳入）'!B11</f>
        <v>10204</v>
      </c>
      <c r="AI11" s="2">
        <v>11</v>
      </c>
      <c r="AK11" s="26" t="s">
        <v>431</v>
      </c>
      <c r="AL11" s="28" t="s">
        <v>9</v>
      </c>
    </row>
    <row r="12" spans="2:38" ht="19.5" customHeight="1">
      <c r="B12" s="170" t="s">
        <v>424</v>
      </c>
      <c r="C12" s="171"/>
      <c r="D12" s="171"/>
      <c r="E12" s="17">
        <f t="shared" si="0"/>
        <v>2565684</v>
      </c>
      <c r="F12" s="17">
        <f t="shared" si="1"/>
        <v>384147</v>
      </c>
      <c r="H12" s="179"/>
      <c r="I12" s="181" t="s">
        <v>432</v>
      </c>
      <c r="J12" s="181"/>
      <c r="K12" s="181"/>
      <c r="L12" s="17">
        <f t="shared" si="2"/>
        <v>106132</v>
      </c>
      <c r="M12" s="17">
        <f t="shared" si="3"/>
        <v>5518</v>
      </c>
      <c r="AC12" s="15" t="s">
        <v>424</v>
      </c>
      <c r="AD12" s="40" t="s">
        <v>412</v>
      </c>
      <c r="AE12" s="39" t="s">
        <v>433</v>
      </c>
      <c r="AF12" s="35">
        <f ca="1" t="shared" si="4"/>
        <v>2565684</v>
      </c>
      <c r="AG12" s="39"/>
      <c r="AH12" s="102" t="str">
        <f>+'廃棄物事業経費（歳入）'!B12</f>
        <v>10205</v>
      </c>
      <c r="AI12" s="2">
        <v>12</v>
      </c>
      <c r="AK12" s="26" t="s">
        <v>434</v>
      </c>
      <c r="AL12" s="28" t="s">
        <v>10</v>
      </c>
    </row>
    <row r="13" spans="2:38" ht="19.5" customHeight="1">
      <c r="B13" s="182" t="s">
        <v>435</v>
      </c>
      <c r="C13" s="183"/>
      <c r="D13" s="183"/>
      <c r="E13" s="18">
        <f>SUM(E7:E12)</f>
        <v>10226226</v>
      </c>
      <c r="F13" s="18">
        <f>SUM(F7:F12)</f>
        <v>2024207</v>
      </c>
      <c r="H13" s="179"/>
      <c r="I13" s="172" t="s">
        <v>436</v>
      </c>
      <c r="J13" s="184"/>
      <c r="K13" s="185"/>
      <c r="L13" s="19">
        <f>SUM(L7:L12)</f>
        <v>3136281</v>
      </c>
      <c r="M13" s="19">
        <f>SUM(M7:M12)</f>
        <v>435279</v>
      </c>
      <c r="AC13" s="15" t="s">
        <v>437</v>
      </c>
      <c r="AD13" s="40" t="s">
        <v>412</v>
      </c>
      <c r="AE13" s="39" t="s">
        <v>438</v>
      </c>
      <c r="AF13" s="35">
        <f ca="1" t="shared" si="4"/>
        <v>15883126</v>
      </c>
      <c r="AG13" s="39"/>
      <c r="AH13" s="102" t="str">
        <f>+'廃棄物事業経費（歳入）'!B13</f>
        <v>10206</v>
      </c>
      <c r="AI13" s="2">
        <v>13</v>
      </c>
      <c r="AK13" s="26" t="s">
        <v>439</v>
      </c>
      <c r="AL13" s="28" t="s">
        <v>11</v>
      </c>
    </row>
    <row r="14" spans="2:38" ht="19.5" customHeight="1">
      <c r="B14" s="20"/>
      <c r="C14" s="168" t="s">
        <v>440</v>
      </c>
      <c r="D14" s="169"/>
      <c r="E14" s="22">
        <f>E13-E11</f>
        <v>7305752</v>
      </c>
      <c r="F14" s="22">
        <f>F13-F11</f>
        <v>904956</v>
      </c>
      <c r="H14" s="180"/>
      <c r="I14" s="20"/>
      <c r="J14" s="24"/>
      <c r="K14" s="21" t="s">
        <v>440</v>
      </c>
      <c r="L14" s="23">
        <f>L13-L12</f>
        <v>3030149</v>
      </c>
      <c r="M14" s="23">
        <f>M13-M12</f>
        <v>429761</v>
      </c>
      <c r="AC14" s="15" t="s">
        <v>408</v>
      </c>
      <c r="AD14" s="40" t="s">
        <v>412</v>
      </c>
      <c r="AE14" s="39" t="s">
        <v>441</v>
      </c>
      <c r="AF14" s="35">
        <f ca="1" t="shared" si="4"/>
        <v>0</v>
      </c>
      <c r="AG14" s="39"/>
      <c r="AH14" s="102" t="str">
        <f>+'廃棄物事業経費（歳入）'!B14</f>
        <v>10207</v>
      </c>
      <c r="AI14" s="2">
        <v>14</v>
      </c>
      <c r="AK14" s="26" t="s">
        <v>442</v>
      </c>
      <c r="AL14" s="28" t="s">
        <v>12</v>
      </c>
    </row>
    <row r="15" spans="2:38" ht="19.5" customHeight="1">
      <c r="B15" s="170" t="s">
        <v>437</v>
      </c>
      <c r="C15" s="171"/>
      <c r="D15" s="171"/>
      <c r="E15" s="17">
        <f>AF13</f>
        <v>15883126</v>
      </c>
      <c r="F15" s="17">
        <f>AF20</f>
        <v>3702812</v>
      </c>
      <c r="H15" s="192" t="s">
        <v>443</v>
      </c>
      <c r="I15" s="178" t="s">
        <v>444</v>
      </c>
      <c r="J15" s="16" t="s">
        <v>445</v>
      </c>
      <c r="K15" s="27"/>
      <c r="L15" s="17">
        <f aca="true" t="shared" si="5" ref="L15:L28">AF27</f>
        <v>1688178</v>
      </c>
      <c r="M15" s="17">
        <f aca="true" t="shared" si="6" ref="M15:M28">AF48</f>
        <v>480862</v>
      </c>
      <c r="AC15" s="15" t="s">
        <v>415</v>
      </c>
      <c r="AD15" s="40" t="s">
        <v>412</v>
      </c>
      <c r="AE15" s="39" t="s">
        <v>446</v>
      </c>
      <c r="AF15" s="35">
        <f ca="1" t="shared" si="4"/>
        <v>30288</v>
      </c>
      <c r="AG15" s="39"/>
      <c r="AH15" s="102" t="str">
        <f>+'廃棄物事業経費（歳入）'!B15</f>
        <v>10208</v>
      </c>
      <c r="AI15" s="2">
        <v>15</v>
      </c>
      <c r="AK15" s="26" t="s">
        <v>447</v>
      </c>
      <c r="AL15" s="28" t="s">
        <v>13</v>
      </c>
    </row>
    <row r="16" spans="2:38" ht="19.5" customHeight="1">
      <c r="B16" s="187" t="s">
        <v>448</v>
      </c>
      <c r="C16" s="188"/>
      <c r="D16" s="188"/>
      <c r="E16" s="18">
        <f>SUM(E13,E15)</f>
        <v>26109352</v>
      </c>
      <c r="F16" s="18">
        <f>SUM(F13,F15)</f>
        <v>5727019</v>
      </c>
      <c r="H16" s="193"/>
      <c r="I16" s="179"/>
      <c r="J16" s="179" t="s">
        <v>449</v>
      </c>
      <c r="K16" s="13" t="s">
        <v>450</v>
      </c>
      <c r="L16" s="17">
        <f t="shared" si="5"/>
        <v>787777</v>
      </c>
      <c r="M16" s="17">
        <f t="shared" si="6"/>
        <v>40587</v>
      </c>
      <c r="AC16" s="15" t="s">
        <v>419</v>
      </c>
      <c r="AD16" s="40" t="s">
        <v>412</v>
      </c>
      <c r="AE16" s="39" t="s">
        <v>451</v>
      </c>
      <c r="AF16" s="35">
        <f ca="1" t="shared" si="4"/>
        <v>0</v>
      </c>
      <c r="AG16" s="39"/>
      <c r="AH16" s="102" t="str">
        <f>+'廃棄物事業経費（歳入）'!B16</f>
        <v>10209</v>
      </c>
      <c r="AI16" s="2">
        <v>16</v>
      </c>
      <c r="AK16" s="26" t="s">
        <v>452</v>
      </c>
      <c r="AL16" s="28" t="s">
        <v>14</v>
      </c>
    </row>
    <row r="17" spans="2:38" ht="19.5" customHeight="1">
      <c r="B17" s="20"/>
      <c r="C17" s="168" t="s">
        <v>440</v>
      </c>
      <c r="D17" s="169"/>
      <c r="E17" s="22">
        <f>SUM(E14:E15)</f>
        <v>23188878</v>
      </c>
      <c r="F17" s="22">
        <f>SUM(F14:F15)</f>
        <v>4607768</v>
      </c>
      <c r="H17" s="193"/>
      <c r="I17" s="179"/>
      <c r="J17" s="179"/>
      <c r="K17" s="13" t="s">
        <v>453</v>
      </c>
      <c r="L17" s="17">
        <f t="shared" si="5"/>
        <v>862376</v>
      </c>
      <c r="M17" s="17">
        <f t="shared" si="6"/>
        <v>197347</v>
      </c>
      <c r="AC17" s="15" t="s">
        <v>423</v>
      </c>
      <c r="AD17" s="40" t="s">
        <v>412</v>
      </c>
      <c r="AE17" s="39" t="s">
        <v>454</v>
      </c>
      <c r="AF17" s="35">
        <f ca="1" t="shared" si="4"/>
        <v>490521</v>
      </c>
      <c r="AG17" s="39"/>
      <c r="AH17" s="102" t="str">
        <f>+'廃棄物事業経費（歳入）'!B17</f>
        <v>10210</v>
      </c>
      <c r="AI17" s="2">
        <v>17</v>
      </c>
      <c r="AK17" s="26" t="s">
        <v>455</v>
      </c>
      <c r="AL17" s="28" t="s">
        <v>15</v>
      </c>
    </row>
    <row r="18" spans="8:38" ht="19.5" customHeight="1">
      <c r="H18" s="193"/>
      <c r="I18" s="180"/>
      <c r="J18" s="180"/>
      <c r="K18" s="13" t="s">
        <v>456</v>
      </c>
      <c r="L18" s="17">
        <f t="shared" si="5"/>
        <v>126438</v>
      </c>
      <c r="M18" s="17">
        <f t="shared" si="6"/>
        <v>0</v>
      </c>
      <c r="AC18" s="15" t="s">
        <v>429</v>
      </c>
      <c r="AD18" s="40" t="s">
        <v>412</v>
      </c>
      <c r="AE18" s="39" t="s">
        <v>457</v>
      </c>
      <c r="AF18" s="35">
        <f ca="1" t="shared" si="4"/>
        <v>1119251</v>
      </c>
      <c r="AG18" s="39"/>
      <c r="AH18" s="102" t="str">
        <f>+'廃棄物事業経費（歳入）'!B18</f>
        <v>10211</v>
      </c>
      <c r="AI18" s="2">
        <v>18</v>
      </c>
      <c r="AK18" s="26" t="s">
        <v>458</v>
      </c>
      <c r="AL18" s="28" t="s">
        <v>16</v>
      </c>
    </row>
    <row r="19" spans="8:38" ht="19.5" customHeight="1">
      <c r="H19" s="193"/>
      <c r="I19" s="178" t="s">
        <v>459</v>
      </c>
      <c r="J19" s="189" t="s">
        <v>460</v>
      </c>
      <c r="K19" s="191"/>
      <c r="L19" s="17">
        <f t="shared" si="5"/>
        <v>149446</v>
      </c>
      <c r="M19" s="17">
        <f t="shared" si="6"/>
        <v>22921</v>
      </c>
      <c r="AC19" s="15" t="s">
        <v>424</v>
      </c>
      <c r="AD19" s="40" t="s">
        <v>412</v>
      </c>
      <c r="AE19" s="39" t="s">
        <v>461</v>
      </c>
      <c r="AF19" s="35">
        <f ca="1" t="shared" si="4"/>
        <v>384147</v>
      </c>
      <c r="AG19" s="39"/>
      <c r="AH19" s="102" t="str">
        <f>+'廃棄物事業経費（歳入）'!B19</f>
        <v>10212</v>
      </c>
      <c r="AI19" s="2">
        <v>19</v>
      </c>
      <c r="AK19" s="26" t="s">
        <v>462</v>
      </c>
      <c r="AL19" s="28" t="s">
        <v>17</v>
      </c>
    </row>
    <row r="20" spans="2:38" ht="19.5" customHeight="1">
      <c r="B20" s="186" t="s">
        <v>463</v>
      </c>
      <c r="C20" s="186"/>
      <c r="D20" s="186"/>
      <c r="E20" s="29">
        <f>E11</f>
        <v>2920474</v>
      </c>
      <c r="F20" s="29">
        <f>F11</f>
        <v>1119251</v>
      </c>
      <c r="H20" s="193"/>
      <c r="I20" s="179"/>
      <c r="J20" s="189" t="s">
        <v>464</v>
      </c>
      <c r="K20" s="191"/>
      <c r="L20" s="17">
        <f t="shared" si="5"/>
        <v>4207040</v>
      </c>
      <c r="M20" s="17">
        <f t="shared" si="6"/>
        <v>1716696</v>
      </c>
      <c r="AC20" s="15" t="s">
        <v>437</v>
      </c>
      <c r="AD20" s="40" t="s">
        <v>412</v>
      </c>
      <c r="AE20" s="39" t="s">
        <v>465</v>
      </c>
      <c r="AF20" s="35">
        <f ca="1" t="shared" si="4"/>
        <v>3702812</v>
      </c>
      <c r="AG20" s="39"/>
      <c r="AH20" s="102" t="str">
        <f>+'廃棄物事業経費（歳入）'!B20</f>
        <v>10344</v>
      </c>
      <c r="AI20" s="2">
        <v>20</v>
      </c>
      <c r="AK20" s="26" t="s">
        <v>466</v>
      </c>
      <c r="AL20" s="28" t="s">
        <v>18</v>
      </c>
    </row>
    <row r="21" spans="2:38" ht="19.5" customHeight="1">
      <c r="B21" s="186" t="s">
        <v>467</v>
      </c>
      <c r="C21" s="170"/>
      <c r="D21" s="170"/>
      <c r="E21" s="29">
        <f>L12+L27</f>
        <v>2920474</v>
      </c>
      <c r="F21" s="29">
        <f>M12+M27</f>
        <v>1119251</v>
      </c>
      <c r="H21" s="193"/>
      <c r="I21" s="180"/>
      <c r="J21" s="189" t="s">
        <v>468</v>
      </c>
      <c r="K21" s="191"/>
      <c r="L21" s="17">
        <f t="shared" si="5"/>
        <v>381053</v>
      </c>
      <c r="M21" s="17">
        <f t="shared" si="6"/>
        <v>443</v>
      </c>
      <c r="AB21" s="28" t="s">
        <v>469</v>
      </c>
      <c r="AC21" s="15" t="s">
        <v>470</v>
      </c>
      <c r="AD21" s="40" t="s">
        <v>471</v>
      </c>
      <c r="AE21" s="39" t="s">
        <v>413</v>
      </c>
      <c r="AF21" s="35">
        <f ca="1" t="shared" si="4"/>
        <v>91190</v>
      </c>
      <c r="AG21" s="39"/>
      <c r="AH21" s="102" t="str">
        <f>+'廃棄物事業経費（歳入）'!B21</f>
        <v>10345</v>
      </c>
      <c r="AI21" s="2">
        <v>21</v>
      </c>
      <c r="AK21" s="26" t="s">
        <v>472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3"/>
      <c r="I22" s="189" t="s">
        <v>473</v>
      </c>
      <c r="J22" s="190"/>
      <c r="K22" s="191"/>
      <c r="L22" s="17">
        <f t="shared" si="5"/>
        <v>22843</v>
      </c>
      <c r="M22" s="17">
        <f t="shared" si="6"/>
        <v>0</v>
      </c>
      <c r="AB22" s="28" t="s">
        <v>469</v>
      </c>
      <c r="AC22" s="15" t="s">
        <v>474</v>
      </c>
      <c r="AD22" s="40" t="s">
        <v>471</v>
      </c>
      <c r="AE22" s="39" t="s">
        <v>417</v>
      </c>
      <c r="AF22" s="35">
        <f ca="1" t="shared" si="4"/>
        <v>2609006</v>
      </c>
      <c r="AH22" s="102" t="str">
        <f>+'廃棄物事業経費（歳入）'!B22</f>
        <v>10366</v>
      </c>
      <c r="AI22" s="2">
        <v>22</v>
      </c>
      <c r="AK22" s="26" t="s">
        <v>475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3"/>
      <c r="I23" s="178" t="s">
        <v>476</v>
      </c>
      <c r="J23" s="172" t="s">
        <v>460</v>
      </c>
      <c r="K23" s="185"/>
      <c r="L23" s="17">
        <f t="shared" si="5"/>
        <v>4943155</v>
      </c>
      <c r="M23" s="17">
        <f t="shared" si="6"/>
        <v>181070</v>
      </c>
      <c r="AB23" s="28" t="s">
        <v>469</v>
      </c>
      <c r="AC23" s="1" t="s">
        <v>477</v>
      </c>
      <c r="AD23" s="40" t="s">
        <v>471</v>
      </c>
      <c r="AE23" s="34" t="s">
        <v>478</v>
      </c>
      <c r="AF23" s="35">
        <f ca="1" t="shared" si="4"/>
        <v>221966</v>
      </c>
      <c r="AH23" s="102" t="str">
        <f>+'廃棄物事業経費（歳入）'!B23</f>
        <v>10367</v>
      </c>
      <c r="AI23" s="2">
        <v>23</v>
      </c>
      <c r="AK23" s="26" t="s">
        <v>479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3"/>
      <c r="I24" s="179"/>
      <c r="J24" s="189" t="s">
        <v>464</v>
      </c>
      <c r="K24" s="191"/>
      <c r="L24" s="17">
        <f t="shared" si="5"/>
        <v>4903624</v>
      </c>
      <c r="M24" s="17">
        <f t="shared" si="6"/>
        <v>1155485</v>
      </c>
      <c r="AB24" s="28" t="s">
        <v>469</v>
      </c>
      <c r="AC24" s="15" t="s">
        <v>424</v>
      </c>
      <c r="AD24" s="40" t="s">
        <v>471</v>
      </c>
      <c r="AE24" s="39" t="s">
        <v>480</v>
      </c>
      <c r="AF24" s="35">
        <f ca="1" t="shared" si="4"/>
        <v>13976</v>
      </c>
      <c r="AH24" s="102" t="str">
        <f>+'廃棄物事業経費（歳入）'!B24</f>
        <v>10382</v>
      </c>
      <c r="AI24" s="2">
        <v>24</v>
      </c>
      <c r="AK24" s="26" t="s">
        <v>481</v>
      </c>
      <c r="AL24" s="28" t="s">
        <v>22</v>
      </c>
    </row>
    <row r="25" spans="8:38" ht="19.5" customHeight="1">
      <c r="H25" s="193"/>
      <c r="I25" s="179"/>
      <c r="J25" s="189" t="s">
        <v>468</v>
      </c>
      <c r="K25" s="191"/>
      <c r="L25" s="17">
        <f t="shared" si="5"/>
        <v>714083</v>
      </c>
      <c r="M25" s="17">
        <f t="shared" si="6"/>
        <v>73091</v>
      </c>
      <c r="AB25" s="28" t="s">
        <v>469</v>
      </c>
      <c r="AC25" s="15" t="s">
        <v>428</v>
      </c>
      <c r="AD25" s="40" t="s">
        <v>471</v>
      </c>
      <c r="AE25" s="39" t="s">
        <v>430</v>
      </c>
      <c r="AF25" s="35">
        <f ca="1" t="shared" si="4"/>
        <v>94011</v>
      </c>
      <c r="AH25" s="102" t="str">
        <f>+'廃棄物事業経費（歳入）'!B25</f>
        <v>10383</v>
      </c>
      <c r="AI25" s="2">
        <v>25</v>
      </c>
      <c r="AK25" s="26" t="s">
        <v>482</v>
      </c>
      <c r="AL25" s="28" t="s">
        <v>23</v>
      </c>
    </row>
    <row r="26" spans="8:38" ht="19.5" customHeight="1">
      <c r="H26" s="193"/>
      <c r="I26" s="180"/>
      <c r="J26" s="195" t="s">
        <v>424</v>
      </c>
      <c r="K26" s="196"/>
      <c r="L26" s="17">
        <f t="shared" si="5"/>
        <v>202341</v>
      </c>
      <c r="M26" s="17">
        <f t="shared" si="6"/>
        <v>84174</v>
      </c>
      <c r="AB26" s="28" t="s">
        <v>469</v>
      </c>
      <c r="AC26" s="1" t="s">
        <v>432</v>
      </c>
      <c r="AD26" s="40" t="s">
        <v>471</v>
      </c>
      <c r="AE26" s="34" t="s">
        <v>433</v>
      </c>
      <c r="AF26" s="35">
        <f ca="1" t="shared" si="4"/>
        <v>106132</v>
      </c>
      <c r="AH26" s="102" t="str">
        <f>+'廃棄物事業経費（歳入）'!B26</f>
        <v>10384</v>
      </c>
      <c r="AI26" s="2">
        <v>26</v>
      </c>
      <c r="AK26" s="26" t="s">
        <v>483</v>
      </c>
      <c r="AL26" s="28" t="s">
        <v>24</v>
      </c>
    </row>
    <row r="27" spans="8:38" ht="19.5" customHeight="1">
      <c r="H27" s="193"/>
      <c r="I27" s="189" t="s">
        <v>432</v>
      </c>
      <c r="J27" s="190"/>
      <c r="K27" s="191"/>
      <c r="L27" s="17">
        <f t="shared" si="5"/>
        <v>2814342</v>
      </c>
      <c r="M27" s="17">
        <f t="shared" si="6"/>
        <v>1113733</v>
      </c>
      <c r="AB27" s="28" t="s">
        <v>469</v>
      </c>
      <c r="AC27" s="1" t="s">
        <v>484</v>
      </c>
      <c r="AD27" s="40" t="s">
        <v>471</v>
      </c>
      <c r="AE27" s="34" t="s">
        <v>485</v>
      </c>
      <c r="AF27" s="35">
        <f ca="1" t="shared" si="4"/>
        <v>1688178</v>
      </c>
      <c r="AH27" s="102" t="str">
        <f>+'廃棄物事業経費（歳入）'!B27</f>
        <v>10421</v>
      </c>
      <c r="AI27" s="2">
        <v>27</v>
      </c>
      <c r="AK27" s="26" t="s">
        <v>486</v>
      </c>
      <c r="AL27" s="28" t="s">
        <v>25</v>
      </c>
    </row>
    <row r="28" spans="8:38" ht="19.5" customHeight="1">
      <c r="H28" s="193"/>
      <c r="I28" s="189" t="s">
        <v>487</v>
      </c>
      <c r="J28" s="190"/>
      <c r="K28" s="191"/>
      <c r="L28" s="17">
        <f t="shared" si="5"/>
        <v>21451</v>
      </c>
      <c r="M28" s="17">
        <f t="shared" si="6"/>
        <v>1517</v>
      </c>
      <c r="AB28" s="28" t="s">
        <v>469</v>
      </c>
      <c r="AC28" s="1" t="s">
        <v>488</v>
      </c>
      <c r="AD28" s="40" t="s">
        <v>471</v>
      </c>
      <c r="AE28" s="34" t="s">
        <v>441</v>
      </c>
      <c r="AF28" s="35">
        <f ca="1" t="shared" si="4"/>
        <v>787777</v>
      </c>
      <c r="AH28" s="102" t="str">
        <f>+'廃棄物事業経費（歳入）'!B28</f>
        <v>10424</v>
      </c>
      <c r="AI28" s="2">
        <v>28</v>
      </c>
      <c r="AK28" s="26" t="s">
        <v>489</v>
      </c>
      <c r="AL28" s="28" t="s">
        <v>26</v>
      </c>
    </row>
    <row r="29" spans="8:38" ht="19.5" customHeight="1">
      <c r="H29" s="193"/>
      <c r="I29" s="172" t="s">
        <v>436</v>
      </c>
      <c r="J29" s="184"/>
      <c r="K29" s="185"/>
      <c r="L29" s="19">
        <f>SUM(L15:L28)</f>
        <v>21824147</v>
      </c>
      <c r="M29" s="19">
        <f>SUM(M15:M28)</f>
        <v>5067926</v>
      </c>
      <c r="AB29" s="28" t="s">
        <v>469</v>
      </c>
      <c r="AC29" s="1" t="s">
        <v>490</v>
      </c>
      <c r="AD29" s="40" t="s">
        <v>471</v>
      </c>
      <c r="AE29" s="34" t="s">
        <v>446</v>
      </c>
      <c r="AF29" s="35">
        <f ca="1" t="shared" si="4"/>
        <v>862376</v>
      </c>
      <c r="AH29" s="102" t="str">
        <f>+'廃棄物事業経費（歳入）'!B29</f>
        <v>10425</v>
      </c>
      <c r="AI29" s="2">
        <v>29</v>
      </c>
      <c r="AK29" s="26" t="s">
        <v>491</v>
      </c>
      <c r="AL29" s="28" t="s">
        <v>27</v>
      </c>
    </row>
    <row r="30" spans="8:38" ht="19.5" customHeight="1">
      <c r="H30" s="194"/>
      <c r="I30" s="20"/>
      <c r="J30" s="24"/>
      <c r="K30" s="21" t="s">
        <v>440</v>
      </c>
      <c r="L30" s="23">
        <f>L29-L27</f>
        <v>19009805</v>
      </c>
      <c r="M30" s="23">
        <f>M29-M27</f>
        <v>3954193</v>
      </c>
      <c r="AB30" s="28" t="s">
        <v>469</v>
      </c>
      <c r="AC30" s="1" t="s">
        <v>492</v>
      </c>
      <c r="AD30" s="40" t="s">
        <v>471</v>
      </c>
      <c r="AE30" s="34" t="s">
        <v>451</v>
      </c>
      <c r="AF30" s="35">
        <f ca="1" t="shared" si="4"/>
        <v>126438</v>
      </c>
      <c r="AH30" s="102" t="str">
        <f>+'廃棄物事業経費（歳入）'!B30</f>
        <v>10426</v>
      </c>
      <c r="AI30" s="2">
        <v>30</v>
      </c>
      <c r="AK30" s="26" t="s">
        <v>493</v>
      </c>
      <c r="AL30" s="28" t="s">
        <v>28</v>
      </c>
    </row>
    <row r="31" spans="8:38" ht="19.5" customHeight="1">
      <c r="H31" s="189" t="s">
        <v>424</v>
      </c>
      <c r="I31" s="190"/>
      <c r="J31" s="190"/>
      <c r="K31" s="191"/>
      <c r="L31" s="17">
        <f>AF41</f>
        <v>1148924</v>
      </c>
      <c r="M31" s="17">
        <f>AF62</f>
        <v>223814</v>
      </c>
      <c r="AB31" s="28" t="s">
        <v>469</v>
      </c>
      <c r="AC31" s="1" t="s">
        <v>494</v>
      </c>
      <c r="AD31" s="40" t="s">
        <v>471</v>
      </c>
      <c r="AE31" s="34" t="s">
        <v>457</v>
      </c>
      <c r="AF31" s="35">
        <f ca="1" t="shared" si="4"/>
        <v>149446</v>
      </c>
      <c r="AH31" s="102" t="str">
        <f>+'廃棄物事業経費（歳入）'!B31</f>
        <v>10428</v>
      </c>
      <c r="AI31" s="2">
        <v>31</v>
      </c>
      <c r="AK31" s="26" t="s">
        <v>495</v>
      </c>
      <c r="AL31" s="28" t="s">
        <v>29</v>
      </c>
    </row>
    <row r="32" spans="8:38" ht="19.5" customHeight="1">
      <c r="H32" s="172" t="s">
        <v>448</v>
      </c>
      <c r="I32" s="184"/>
      <c r="J32" s="184"/>
      <c r="K32" s="185"/>
      <c r="L32" s="19">
        <f>SUM(L13,L29,L31)</f>
        <v>26109352</v>
      </c>
      <c r="M32" s="19">
        <f>SUM(M13,M29,M31)</f>
        <v>5727019</v>
      </c>
      <c r="AB32" s="28" t="s">
        <v>469</v>
      </c>
      <c r="AC32" s="1" t="s">
        <v>496</v>
      </c>
      <c r="AD32" s="40" t="s">
        <v>471</v>
      </c>
      <c r="AE32" s="34" t="s">
        <v>461</v>
      </c>
      <c r="AF32" s="35">
        <f ca="1" t="shared" si="4"/>
        <v>4207040</v>
      </c>
      <c r="AH32" s="102" t="str">
        <f>+'廃棄物事業経費（歳入）'!B32</f>
        <v>10429</v>
      </c>
      <c r="AI32" s="2">
        <v>32</v>
      </c>
      <c r="AK32" s="26" t="s">
        <v>497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440</v>
      </c>
      <c r="L33" s="23">
        <f>SUM(L14,L30,L31)</f>
        <v>23188878</v>
      </c>
      <c r="M33" s="23">
        <f>SUM(M14,M30,M31)</f>
        <v>4607768</v>
      </c>
      <c r="AB33" s="28" t="s">
        <v>469</v>
      </c>
      <c r="AC33" s="1" t="s">
        <v>498</v>
      </c>
      <c r="AD33" s="40" t="s">
        <v>471</v>
      </c>
      <c r="AE33" s="34" t="s">
        <v>465</v>
      </c>
      <c r="AF33" s="35">
        <f ca="1" t="shared" si="4"/>
        <v>381053</v>
      </c>
      <c r="AH33" s="102" t="str">
        <f>+'廃棄物事業経費（歳入）'!B33</f>
        <v>10443</v>
      </c>
      <c r="AI33" s="2">
        <v>33</v>
      </c>
      <c r="AK33" s="26" t="s">
        <v>499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469</v>
      </c>
      <c r="AC34" s="15" t="s">
        <v>473</v>
      </c>
      <c r="AD34" s="40" t="s">
        <v>471</v>
      </c>
      <c r="AE34" s="34" t="s">
        <v>500</v>
      </c>
      <c r="AF34" s="35">
        <f ca="1" t="shared" si="4"/>
        <v>22843</v>
      </c>
      <c r="AH34" s="102" t="str">
        <f>+'廃棄物事業経費（歳入）'!B34</f>
        <v>10444</v>
      </c>
      <c r="AI34" s="2">
        <v>34</v>
      </c>
      <c r="AK34" s="26" t="s">
        <v>501</v>
      </c>
      <c r="AL34" s="28" t="s">
        <v>32</v>
      </c>
    </row>
    <row r="35" spans="28:38" ht="14.25" hidden="1">
      <c r="AB35" s="28" t="s">
        <v>469</v>
      </c>
      <c r="AC35" s="1" t="s">
        <v>502</v>
      </c>
      <c r="AD35" s="40" t="s">
        <v>471</v>
      </c>
      <c r="AE35" s="34" t="s">
        <v>503</v>
      </c>
      <c r="AF35" s="35">
        <f ca="1" t="shared" si="4"/>
        <v>4943155</v>
      </c>
      <c r="AH35" s="102" t="str">
        <f>+'廃棄物事業経費（歳入）'!B35</f>
        <v>10448</v>
      </c>
      <c r="AI35" s="2">
        <v>35</v>
      </c>
      <c r="AK35" s="135" t="s">
        <v>504</v>
      </c>
      <c r="AL35" s="28" t="s">
        <v>505</v>
      </c>
    </row>
    <row r="36" spans="28:38" ht="14.25" hidden="1">
      <c r="AB36" s="28" t="s">
        <v>469</v>
      </c>
      <c r="AC36" s="1" t="s">
        <v>506</v>
      </c>
      <c r="AD36" s="40" t="s">
        <v>471</v>
      </c>
      <c r="AE36" s="34" t="s">
        <v>507</v>
      </c>
      <c r="AF36" s="35">
        <f ca="1" t="shared" si="4"/>
        <v>4903624</v>
      </c>
      <c r="AH36" s="102" t="str">
        <f>+'廃棄物事業経費（歳入）'!B36</f>
        <v>10449</v>
      </c>
      <c r="AI36" s="2">
        <v>36</v>
      </c>
      <c r="AK36" s="135" t="s">
        <v>508</v>
      </c>
      <c r="AL36" s="28" t="s">
        <v>509</v>
      </c>
    </row>
    <row r="37" spans="28:38" ht="14.25" hidden="1">
      <c r="AB37" s="28" t="s">
        <v>469</v>
      </c>
      <c r="AC37" s="1" t="s">
        <v>510</v>
      </c>
      <c r="AD37" s="40" t="s">
        <v>471</v>
      </c>
      <c r="AE37" s="34" t="s">
        <v>511</v>
      </c>
      <c r="AF37" s="35">
        <f ca="1" t="shared" si="4"/>
        <v>714083</v>
      </c>
      <c r="AH37" s="102" t="str">
        <f>+'廃棄物事業経費（歳入）'!B37</f>
        <v>10464</v>
      </c>
      <c r="AI37" s="2">
        <v>37</v>
      </c>
      <c r="AK37" s="135" t="s">
        <v>512</v>
      </c>
      <c r="AL37" s="28" t="s">
        <v>513</v>
      </c>
    </row>
    <row r="38" spans="28:38" ht="14.25" hidden="1">
      <c r="AB38" s="28" t="s">
        <v>469</v>
      </c>
      <c r="AC38" s="1" t="s">
        <v>424</v>
      </c>
      <c r="AD38" s="40" t="s">
        <v>471</v>
      </c>
      <c r="AE38" s="34" t="s">
        <v>514</v>
      </c>
      <c r="AF38" s="34">
        <f ca="1" t="shared" si="4"/>
        <v>202341</v>
      </c>
      <c r="AH38" s="102" t="str">
        <f>+'廃棄物事業経費（歳入）'!B38</f>
        <v>10521</v>
      </c>
      <c r="AI38" s="2">
        <v>38</v>
      </c>
      <c r="AK38" s="135" t="s">
        <v>515</v>
      </c>
      <c r="AL38" s="28" t="s">
        <v>516</v>
      </c>
    </row>
    <row r="39" spans="28:38" ht="14.25" hidden="1">
      <c r="AB39" s="28" t="s">
        <v>469</v>
      </c>
      <c r="AC39" s="1" t="s">
        <v>432</v>
      </c>
      <c r="AD39" s="40" t="s">
        <v>471</v>
      </c>
      <c r="AE39" s="34" t="s">
        <v>517</v>
      </c>
      <c r="AF39" s="34">
        <f ca="1" t="shared" si="4"/>
        <v>2814342</v>
      </c>
      <c r="AH39" s="102" t="str">
        <f>+'廃棄物事業経費（歳入）'!B39</f>
        <v>10522</v>
      </c>
      <c r="AI39" s="2">
        <v>39</v>
      </c>
      <c r="AK39" s="135" t="s">
        <v>518</v>
      </c>
      <c r="AL39" s="28" t="s">
        <v>519</v>
      </c>
    </row>
    <row r="40" spans="28:38" ht="14.25" hidden="1">
      <c r="AB40" s="28" t="s">
        <v>469</v>
      </c>
      <c r="AC40" s="1" t="s">
        <v>40</v>
      </c>
      <c r="AD40" s="40" t="s">
        <v>471</v>
      </c>
      <c r="AE40" s="34" t="s">
        <v>520</v>
      </c>
      <c r="AF40" s="34">
        <f ca="1" t="shared" si="4"/>
        <v>21451</v>
      </c>
      <c r="AH40" s="102" t="str">
        <f>+'廃棄物事業経費（歳入）'!B40</f>
        <v>10523</v>
      </c>
      <c r="AI40" s="2">
        <v>40</v>
      </c>
      <c r="AK40" s="135" t="s">
        <v>521</v>
      </c>
      <c r="AL40" s="28" t="s">
        <v>522</v>
      </c>
    </row>
    <row r="41" spans="28:38" ht="14.25" hidden="1">
      <c r="AB41" s="28" t="s">
        <v>469</v>
      </c>
      <c r="AC41" s="1" t="s">
        <v>424</v>
      </c>
      <c r="AD41" s="40" t="s">
        <v>471</v>
      </c>
      <c r="AE41" s="34" t="s">
        <v>523</v>
      </c>
      <c r="AF41" s="34">
        <f ca="1" t="shared" si="4"/>
        <v>1148924</v>
      </c>
      <c r="AH41" s="102" t="str">
        <f>+'廃棄物事業経費（歳入）'!B41</f>
        <v>10524</v>
      </c>
      <c r="AI41" s="2">
        <v>41</v>
      </c>
      <c r="AK41" s="135" t="s">
        <v>524</v>
      </c>
      <c r="AL41" s="28" t="s">
        <v>525</v>
      </c>
    </row>
    <row r="42" spans="28:38" ht="14.25" hidden="1">
      <c r="AB42" s="28" t="s">
        <v>526</v>
      </c>
      <c r="AC42" s="15" t="s">
        <v>470</v>
      </c>
      <c r="AD42" s="40" t="s">
        <v>471</v>
      </c>
      <c r="AE42" s="34" t="s">
        <v>527</v>
      </c>
      <c r="AF42" s="34">
        <f ca="1" t="shared" si="4"/>
        <v>0</v>
      </c>
      <c r="AH42" s="102" t="str">
        <f>+'廃棄物事業経費（歳入）'!B42</f>
        <v>10525</v>
      </c>
      <c r="AI42" s="2">
        <v>42</v>
      </c>
      <c r="AK42" s="135" t="s">
        <v>528</v>
      </c>
      <c r="AL42" s="28" t="s">
        <v>529</v>
      </c>
    </row>
    <row r="43" spans="28:38" ht="14.25" hidden="1">
      <c r="AB43" s="28" t="s">
        <v>526</v>
      </c>
      <c r="AC43" s="15" t="s">
        <v>474</v>
      </c>
      <c r="AD43" s="40" t="s">
        <v>471</v>
      </c>
      <c r="AE43" s="34" t="s">
        <v>530</v>
      </c>
      <c r="AF43" s="34">
        <f ca="1" t="shared" si="4"/>
        <v>425351</v>
      </c>
      <c r="AH43" s="102" t="str">
        <f>+'廃棄物事業経費（歳入）'!B43</f>
        <v>10837</v>
      </c>
      <c r="AI43" s="2">
        <v>43</v>
      </c>
      <c r="AK43" s="135" t="s">
        <v>531</v>
      </c>
      <c r="AL43" s="28" t="s">
        <v>532</v>
      </c>
    </row>
    <row r="44" spans="28:38" ht="14.25" hidden="1">
      <c r="AB44" s="28" t="s">
        <v>526</v>
      </c>
      <c r="AC44" s="1" t="s">
        <v>477</v>
      </c>
      <c r="AD44" s="40" t="s">
        <v>471</v>
      </c>
      <c r="AE44" s="34" t="s">
        <v>533</v>
      </c>
      <c r="AF44" s="34">
        <f ca="1" t="shared" si="4"/>
        <v>0</v>
      </c>
      <c r="AH44" s="102" t="str">
        <f>+'廃棄物事業経費（歳入）'!B44</f>
        <v>10838</v>
      </c>
      <c r="AI44" s="2">
        <v>44</v>
      </c>
      <c r="AK44" s="135" t="s">
        <v>534</v>
      </c>
      <c r="AL44" s="28" t="s">
        <v>535</v>
      </c>
    </row>
    <row r="45" spans="28:38" ht="14.25" hidden="1">
      <c r="AB45" s="28" t="s">
        <v>526</v>
      </c>
      <c r="AC45" s="15" t="s">
        <v>424</v>
      </c>
      <c r="AD45" s="40" t="s">
        <v>471</v>
      </c>
      <c r="AE45" s="34" t="s">
        <v>536</v>
      </c>
      <c r="AF45" s="34">
        <f ca="1" t="shared" si="4"/>
        <v>0</v>
      </c>
      <c r="AH45" s="102" t="str">
        <f>+'廃棄物事業経費（歳入）'!B45</f>
        <v>10839</v>
      </c>
      <c r="AI45" s="2">
        <v>45</v>
      </c>
      <c r="AK45" s="135" t="s">
        <v>537</v>
      </c>
      <c r="AL45" s="28" t="s">
        <v>538</v>
      </c>
    </row>
    <row r="46" spans="28:38" ht="14.25" hidden="1">
      <c r="AB46" s="28" t="s">
        <v>526</v>
      </c>
      <c r="AC46" s="15" t="s">
        <v>428</v>
      </c>
      <c r="AD46" s="40" t="s">
        <v>471</v>
      </c>
      <c r="AE46" s="34" t="s">
        <v>539</v>
      </c>
      <c r="AF46" s="34">
        <f ca="1" t="shared" si="4"/>
        <v>4410</v>
      </c>
      <c r="AH46" s="102" t="str">
        <f>+'廃棄物事業経費（歳入）'!B46</f>
        <v>10840</v>
      </c>
      <c r="AI46" s="2">
        <v>46</v>
      </c>
      <c r="AK46" s="135" t="s">
        <v>540</v>
      </c>
      <c r="AL46" s="28" t="s">
        <v>541</v>
      </c>
    </row>
    <row r="47" spans="28:38" ht="14.25" hidden="1">
      <c r="AB47" s="28" t="s">
        <v>526</v>
      </c>
      <c r="AC47" s="1" t="s">
        <v>432</v>
      </c>
      <c r="AD47" s="40" t="s">
        <v>471</v>
      </c>
      <c r="AE47" s="34" t="s">
        <v>542</v>
      </c>
      <c r="AF47" s="34">
        <f ca="1" t="shared" si="4"/>
        <v>5518</v>
      </c>
      <c r="AH47" s="102" t="str">
        <f>+'廃棄物事業経費（歳入）'!B47</f>
        <v>10842</v>
      </c>
      <c r="AI47" s="2">
        <v>47</v>
      </c>
      <c r="AK47" s="135" t="s">
        <v>543</v>
      </c>
      <c r="AL47" s="28" t="s">
        <v>544</v>
      </c>
    </row>
    <row r="48" spans="28:38" ht="14.25" hidden="1">
      <c r="AB48" s="28" t="s">
        <v>526</v>
      </c>
      <c r="AC48" s="1" t="s">
        <v>484</v>
      </c>
      <c r="AD48" s="40" t="s">
        <v>471</v>
      </c>
      <c r="AE48" s="34" t="s">
        <v>545</v>
      </c>
      <c r="AF48" s="34">
        <f ca="1" t="shared" si="4"/>
        <v>480862</v>
      </c>
      <c r="AH48" s="102" t="str">
        <f>+'廃棄物事業経費（歳入）'!B48</f>
        <v>10870</v>
      </c>
      <c r="AI48" s="2">
        <v>48</v>
      </c>
      <c r="AK48" s="135" t="s">
        <v>546</v>
      </c>
      <c r="AL48" s="28" t="s">
        <v>547</v>
      </c>
    </row>
    <row r="49" spans="28:38" ht="14.25" hidden="1">
      <c r="AB49" s="28" t="s">
        <v>526</v>
      </c>
      <c r="AC49" s="1" t="s">
        <v>488</v>
      </c>
      <c r="AD49" s="40" t="s">
        <v>471</v>
      </c>
      <c r="AE49" s="34" t="s">
        <v>548</v>
      </c>
      <c r="AF49" s="34">
        <f ca="1" t="shared" si="4"/>
        <v>40587</v>
      </c>
      <c r="AG49" s="28"/>
      <c r="AH49" s="102" t="str">
        <f>+'廃棄物事業経費（歳入）'!B49</f>
        <v>10873</v>
      </c>
      <c r="AI49" s="2">
        <v>49</v>
      </c>
      <c r="AK49" s="135" t="s">
        <v>549</v>
      </c>
      <c r="AL49" s="28" t="s">
        <v>550</v>
      </c>
    </row>
    <row r="50" spans="28:38" ht="14.25" hidden="1">
      <c r="AB50" s="28" t="s">
        <v>526</v>
      </c>
      <c r="AC50" s="1" t="s">
        <v>490</v>
      </c>
      <c r="AD50" s="40" t="s">
        <v>471</v>
      </c>
      <c r="AE50" s="34" t="s">
        <v>551</v>
      </c>
      <c r="AF50" s="34">
        <f ca="1" t="shared" si="4"/>
        <v>197347</v>
      </c>
      <c r="AG50" s="28"/>
      <c r="AH50" s="102" t="str">
        <f>+'廃棄物事業経費（歳入）'!B50</f>
        <v>10875</v>
      </c>
      <c r="AI50" s="2">
        <v>50</v>
      </c>
      <c r="AK50" s="135" t="s">
        <v>552</v>
      </c>
      <c r="AL50" s="28" t="s">
        <v>553</v>
      </c>
    </row>
    <row r="51" spans="28:38" ht="14.25" hidden="1">
      <c r="AB51" s="28" t="s">
        <v>526</v>
      </c>
      <c r="AC51" s="1" t="s">
        <v>492</v>
      </c>
      <c r="AD51" s="40" t="s">
        <v>471</v>
      </c>
      <c r="AE51" s="34" t="s">
        <v>554</v>
      </c>
      <c r="AF51" s="34">
        <f ca="1" t="shared" si="4"/>
        <v>0</v>
      </c>
      <c r="AG51" s="28"/>
      <c r="AH51" s="102" t="str">
        <f>+'廃棄物事業経費（歳入）'!B51</f>
        <v>10882</v>
      </c>
      <c r="AI51" s="2">
        <v>51</v>
      </c>
      <c r="AK51" s="135" t="s">
        <v>555</v>
      </c>
      <c r="AL51" s="28" t="s">
        <v>556</v>
      </c>
    </row>
    <row r="52" spans="28:38" ht="14.25" hidden="1">
      <c r="AB52" s="28" t="s">
        <v>526</v>
      </c>
      <c r="AC52" s="1" t="s">
        <v>494</v>
      </c>
      <c r="AD52" s="40" t="s">
        <v>471</v>
      </c>
      <c r="AE52" s="34" t="s">
        <v>557</v>
      </c>
      <c r="AF52" s="34">
        <f ca="1" t="shared" si="4"/>
        <v>22921</v>
      </c>
      <c r="AG52" s="28"/>
      <c r="AH52" s="102" t="str">
        <f>+'廃棄物事業経費（歳入）'!B52</f>
        <v>10890</v>
      </c>
      <c r="AI52" s="2">
        <v>52</v>
      </c>
      <c r="AK52" s="135" t="s">
        <v>558</v>
      </c>
      <c r="AL52" s="28" t="s">
        <v>559</v>
      </c>
    </row>
    <row r="53" spans="28:35" ht="14.25" hidden="1">
      <c r="AB53" s="28" t="s">
        <v>526</v>
      </c>
      <c r="AC53" s="1" t="s">
        <v>496</v>
      </c>
      <c r="AD53" s="40" t="s">
        <v>471</v>
      </c>
      <c r="AE53" s="34" t="s">
        <v>560</v>
      </c>
      <c r="AF53" s="34">
        <f ca="1" t="shared" si="4"/>
        <v>1716696</v>
      </c>
      <c r="AG53" s="28"/>
      <c r="AH53" s="102" t="str">
        <f>+'廃棄物事業経費（歳入）'!B53</f>
        <v>10892</v>
      </c>
      <c r="AI53" s="2">
        <v>53</v>
      </c>
    </row>
    <row r="54" spans="28:35" ht="14.25" hidden="1">
      <c r="AB54" s="28" t="s">
        <v>526</v>
      </c>
      <c r="AC54" s="1" t="s">
        <v>498</v>
      </c>
      <c r="AD54" s="40" t="s">
        <v>471</v>
      </c>
      <c r="AE54" s="34" t="s">
        <v>561</v>
      </c>
      <c r="AF54" s="34">
        <f ca="1" t="shared" si="4"/>
        <v>443</v>
      </c>
      <c r="AG54" s="28"/>
      <c r="AH54" s="102" t="str">
        <f>+'廃棄物事業経費（歳入）'!B54</f>
        <v>10914</v>
      </c>
      <c r="AI54" s="2">
        <v>54</v>
      </c>
    </row>
    <row r="55" spans="28:35" ht="14.25" hidden="1">
      <c r="AB55" s="28" t="s">
        <v>526</v>
      </c>
      <c r="AC55" s="15" t="s">
        <v>473</v>
      </c>
      <c r="AD55" s="40" t="s">
        <v>471</v>
      </c>
      <c r="AE55" s="34" t="s">
        <v>562</v>
      </c>
      <c r="AF55" s="34">
        <f ca="1" t="shared" si="4"/>
        <v>0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526</v>
      </c>
      <c r="AC56" s="1" t="s">
        <v>502</v>
      </c>
      <c r="AD56" s="40" t="s">
        <v>471</v>
      </c>
      <c r="AE56" s="34" t="s">
        <v>563</v>
      </c>
      <c r="AF56" s="34">
        <f ca="1" t="shared" si="4"/>
        <v>181070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526</v>
      </c>
      <c r="AC57" s="1" t="s">
        <v>506</v>
      </c>
      <c r="AD57" s="40" t="s">
        <v>471</v>
      </c>
      <c r="AE57" s="34" t="s">
        <v>564</v>
      </c>
      <c r="AF57" s="34">
        <f ca="1" t="shared" si="4"/>
        <v>1155485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526</v>
      </c>
      <c r="AC58" s="1" t="s">
        <v>510</v>
      </c>
      <c r="AD58" s="40" t="s">
        <v>471</v>
      </c>
      <c r="AE58" s="34" t="s">
        <v>565</v>
      </c>
      <c r="AF58" s="34">
        <f ca="1" t="shared" si="4"/>
        <v>73091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526</v>
      </c>
      <c r="AC59" s="1" t="s">
        <v>424</v>
      </c>
      <c r="AD59" s="40" t="s">
        <v>471</v>
      </c>
      <c r="AE59" s="34" t="s">
        <v>566</v>
      </c>
      <c r="AF59" s="34">
        <f ca="1" t="shared" si="4"/>
        <v>84174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526</v>
      </c>
      <c r="AC60" s="1" t="s">
        <v>432</v>
      </c>
      <c r="AD60" s="40" t="s">
        <v>471</v>
      </c>
      <c r="AE60" s="34" t="s">
        <v>567</v>
      </c>
      <c r="AF60" s="34">
        <f ca="1" t="shared" si="4"/>
        <v>1113733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526</v>
      </c>
      <c r="AC61" s="1" t="s">
        <v>40</v>
      </c>
      <c r="AD61" s="40" t="s">
        <v>471</v>
      </c>
      <c r="AE61" s="34" t="s">
        <v>568</v>
      </c>
      <c r="AF61" s="34">
        <f ca="1" t="shared" si="4"/>
        <v>1517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526</v>
      </c>
      <c r="AC62" s="1" t="s">
        <v>424</v>
      </c>
      <c r="AD62" s="40" t="s">
        <v>471</v>
      </c>
      <c r="AE62" s="34" t="s">
        <v>569</v>
      </c>
      <c r="AF62" s="34">
        <f ca="1" t="shared" si="4"/>
        <v>223814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2014-10-14T09:32:49Z</dcterms:modified>
  <cp:category/>
  <cp:version/>
  <cp:contentType/>
  <cp:contentStatus/>
</cp:coreProperties>
</file>