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1">'し尿処理状況'!$A$7:$BC$47</definedName>
    <definedName name="_xlnm.Print_Area" localSheetId="0">'水洗化人口等'!$A$7:$Z$47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<sst xmlns="http://schemas.openxmlformats.org/spreadsheetml/2006/main" count="807" uniqueCount="366">
  <si>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</si>
  <si>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</si>
  <si>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</si>
  <si>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</si>
  <si>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</si>
  <si>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</si>
  <si>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</si>
  <si>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</si>
  <si>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</si>
  <si>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</si>
  <si>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</si>
  <si>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</si>
  <si>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</si>
  <si>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</si>
  <si>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</si>
  <si>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</si>
  <si>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</si>
  <si>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</si>
  <si>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</si>
  <si>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</si>
  <si>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</si>
  <si>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</si>
  <si>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</si>
  <si>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</si>
  <si>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</si>
  <si>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</si>
  <si>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</si>
  <si>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</si>
  <si>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</si>
  <si>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</si>
  <si>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</si>
  <si>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</si>
  <si>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</si>
  <si>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</si>
  <si>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</si>
  <si>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</si>
  <si>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</si>
  <si>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</si>
  <si>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</si>
  <si>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</si>
  <si>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</si>
  <si>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</si>
  <si>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</si>
  <si>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</si>
  <si>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</si>
  <si>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</si>
  <si>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</si>
  <si>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</si>
  <si>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</si>
  <si>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</si>
  <si>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</si>
  <si>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</si>
  <si>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</si>
  <si>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</si>
  <si>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</si>
  <si>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</si>
  <si>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</si>
  <si>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</si>
  <si>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</si>
  <si>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</si>
  <si>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</si>
  <si>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</si>
  <si>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</si>
  <si>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</si>
  <si>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</si>
  <si>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</si>
  <si>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</si>
  <si>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</si>
  <si>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</si>
  <si>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</si>
  <si>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</si>
  <si>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</si>
  <si>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</si>
  <si>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</si>
  <si>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</si>
  <si>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</si>
  <si>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</si>
  <si>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</si>
  <si>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</si>
  <si>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</si>
  <si>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</si>
  <si>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</si>
  <si>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</si>
  <si>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</si>
  <si>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</si>
  <si>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</si>
  <si>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</si>
  <si>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</si>
  <si>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</si>
  <si>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</si>
  <si>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</si>
  <si>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</si>
  <si>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</si>
  <si>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</si>
  <si>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</si>
  <si>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</si>
  <si>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</si>
  <si>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</si>
  <si>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</si>
  <si>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</si>
  <si>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</si>
  <si>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</si>
  <si>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</si>
  <si>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</si>
  <si>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</si>
  <si>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</si>
  <si>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</si>
  <si>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</si>
  <si>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</si>
  <si>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</si>
  <si>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</si>
  <si>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</si>
  <si>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</si>
  <si>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</si>
  <si>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</si>
  <si>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</si>
  <si>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</si>
  <si>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</si>
  <si>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</si>
  <si>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</si>
  <si>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</si>
  <si>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</si>
  <si>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</si>
  <si>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</si>
  <si>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</si>
  <si>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</si>
  <si>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</si>
  <si>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</si>
  <si>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</si>
  <si>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</si>
  <si>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</si>
  <si>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</si>
  <si>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</si>
  <si>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計画収集人口</t>
  </si>
  <si>
    <t>計画処理量</t>
  </si>
  <si>
    <t>小計</t>
  </si>
  <si>
    <t>下水道人口</t>
  </si>
  <si>
    <t>水洗化</t>
  </si>
  <si>
    <t>─</t>
  </si>
  <si>
    <t>ｺﾐﾌﾟﾗ人口</t>
  </si>
  <si>
    <t>浄化槽人口</t>
  </si>
  <si>
    <t>総計</t>
  </si>
  <si>
    <t>自家処理量</t>
  </si>
  <si>
    <t>浄化槽人口のうち合併処理浄化槽人口</t>
  </si>
  <si>
    <t>人</t>
  </si>
  <si>
    <t>収集量</t>
  </si>
  <si>
    <t>水洗化率：</t>
  </si>
  <si>
    <t>直営</t>
  </si>
  <si>
    <t>非水洗化率：</t>
  </si>
  <si>
    <t>委託</t>
  </si>
  <si>
    <t>下水道水洗化率：</t>
  </si>
  <si>
    <t>許可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</si>
  <si>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</si>
  <si>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</si>
  <si>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</si>
  <si>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</si>
  <si>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</si>
  <si>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</si>
  <si>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</si>
  <si>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し尿処理施設内の堆肥化･メタン発酵等</t>
  </si>
  <si>
    <t>○</t>
  </si>
  <si>
    <t>水洗化人口等（平成24年度実績）</t>
  </si>
  <si>
    <t>し尿処理の状況（平成24年度実績）</t>
  </si>
  <si>
    <t>合計 し尿処理（平成24年度実績）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</si>
  <si>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</si>
  <si>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</si>
  <si>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</si>
  <si>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</si>
  <si>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</si>
  <si>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</si>
  <si>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</si>
  <si>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</si>
  <si>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</si>
  <si>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</si>
  <si>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</si>
  <si>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</si>
  <si>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</si>
  <si>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</si>
  <si>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</si>
  <si>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</si>
  <si>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</si>
  <si>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</si>
  <si>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</si>
  <si>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</si>
  <si>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</si>
  <si>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</si>
  <si>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</si>
  <si>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</si>
  <si>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</si>
  <si>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</si>
  <si>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</si>
  <si>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</si>
  <si>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</si>
  <si>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</si>
  <si>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</si>
  <si>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</si>
  <si>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</si>
  <si>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</si>
  <si>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</si>
  <si>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</si>
  <si>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</si>
  <si>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</si>
  <si>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</si>
  <si>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</si>
  <si>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</si>
  <si>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</si>
  <si>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</si>
  <si>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</si>
  <si>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</si>
  <si>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</si>
  <si>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</si>
  <si>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</si>
  <si>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</si>
  <si>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</si>
  <si>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</si>
  <si>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</si>
  <si>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</si>
  <si>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</si>
  <si>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</si>
  <si>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</si>
  <si>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</si>
  <si>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</si>
  <si>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</si>
  <si>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</si>
  <si>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</si>
  <si>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</si>
  <si>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</si>
  <si>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</si>
  <si>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</si>
  <si>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</si>
  <si>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</si>
  <si>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</si>
  <si>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</si>
  <si>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</si>
  <si>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</si>
  <si>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</si>
  <si>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</si>
  <si>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</si>
  <si>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</si>
  <si>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</si>
  <si>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</si>
  <si>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</si>
  <si>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</si>
  <si>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</si>
  <si>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</si>
  <si>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</si>
  <si>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01</t>
  </si>
  <si>
    <t>計画収集人口</t>
  </si>
  <si>
    <t>水洗化人口等</t>
  </si>
  <si>
    <t>G</t>
  </si>
  <si>
    <t>自家処理人口</t>
  </si>
  <si>
    <t>03</t>
  </si>
  <si>
    <t>下水道人口</t>
  </si>
  <si>
    <t>04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</si>
  <si>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</si>
  <si>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</si>
  <si>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</si>
  <si>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</si>
  <si>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</si>
  <si>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</si>
  <si>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</si>
  <si>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</si>
  <si>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</si>
  <si>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外国人人口</t>
  </si>
  <si>
    <t>R</t>
  </si>
  <si>
    <t>08</t>
  </si>
  <si>
    <t>し尿処理施設</t>
  </si>
  <si>
    <t>し尿処理状況</t>
  </si>
  <si>
    <t>09</t>
  </si>
  <si>
    <t>ごみ堆肥化施設</t>
  </si>
  <si>
    <t>Q</t>
  </si>
  <si>
    <t>10</t>
  </si>
  <si>
    <t>メタン化施設</t>
  </si>
  <si>
    <t>11</t>
  </si>
  <si>
    <t>下水道投入</t>
  </si>
  <si>
    <t>S</t>
  </si>
  <si>
    <t>12</t>
  </si>
  <si>
    <t>農地還元</t>
  </si>
  <si>
    <t>T</t>
  </si>
  <si>
    <t>13</t>
  </si>
  <si>
    <t>その他</t>
  </si>
  <si>
    <t>U</t>
  </si>
  <si>
    <t>14</t>
  </si>
  <si>
    <t>自家処理量</t>
  </si>
  <si>
    <t>AD</t>
  </si>
  <si>
    <t>15</t>
  </si>
  <si>
    <t>直営</t>
  </si>
  <si>
    <t>F</t>
  </si>
  <si>
    <t>16</t>
  </si>
  <si>
    <t>委託</t>
  </si>
  <si>
    <t>I</t>
  </si>
  <si>
    <t>17</t>
  </si>
  <si>
    <t>許可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</si>
  <si>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</si>
  <si>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</si>
  <si>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</si>
  <si>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</si>
  <si>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</si>
  <si>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</si>
  <si>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</si>
  <si>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</si>
  <si>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</si>
  <si>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</si>
  <si>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</si>
  <si>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</si>
  <si>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</si>
  <si>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</si>
  <si>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</si>
  <si>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</si>
  <si>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</si>
  <si>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</si>
  <si>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</si>
  <si>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</si>
  <si>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</si>
  <si>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</si>
  <si>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</si>
  <si>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</si>
  <si>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</si>
  <si>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</si>
  <si>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</si>
  <si>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</si>
  <si>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</si>
  <si>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</si>
  <si>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</si>
  <si>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</si>
  <si>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</si>
  <si>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し尿処理施設内の焼却</t>
  </si>
  <si>
    <t>AK</t>
  </si>
  <si>
    <t>35</t>
  </si>
  <si>
    <t>し尿処理施設内の堆肥化･メタン発酵等</t>
  </si>
  <si>
    <t>AL</t>
  </si>
  <si>
    <t>36</t>
  </si>
  <si>
    <t>ごみ焼却施設</t>
  </si>
  <si>
    <t>AM</t>
  </si>
  <si>
    <t>37</t>
  </si>
  <si>
    <t>ごみ堆肥化施設</t>
  </si>
  <si>
    <t>AN</t>
  </si>
  <si>
    <t>38</t>
  </si>
  <si>
    <t>メタン化施設</t>
  </si>
  <si>
    <t>AO</t>
  </si>
  <si>
    <t>39</t>
  </si>
  <si>
    <t>下水道処理施設</t>
  </si>
  <si>
    <t>AP</t>
  </si>
  <si>
    <t>40</t>
  </si>
  <si>
    <t>農地還元等の再生利用</t>
  </si>
  <si>
    <t>AQ</t>
  </si>
  <si>
    <t>41</t>
  </si>
  <si>
    <t>直接埋立</t>
  </si>
  <si>
    <t>AR</t>
  </si>
  <si>
    <t>42</t>
  </si>
  <si>
    <t>その他の搬出処理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</si>
  <si>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</si>
  <si>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</si>
  <si>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</si>
  <si>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</si>
  <si>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</si>
  <si>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</si>
  <si>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</si>
  <si>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</si>
  <si>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</si>
  <si>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</si>
  <si>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</si>
  <si>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02</t>
  </si>
  <si>
    <t>H</t>
  </si>
  <si>
    <t>K</t>
  </si>
  <si>
    <t>02000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</si>
</sst>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pane xSplit="3" ySplit="6" topLeftCell="D12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4" customFormat="1" ht="17.25">
      <c r="A1" s="90" t="s">
        <v>161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32" t="s">
        <v>55</v>
      </c>
      <c r="B2" s="139" t="s">
        <v>56</v>
      </c>
      <c r="C2" s="139" t="s">
        <v>57</v>
      </c>
      <c r="D2" s="78" t="s">
        <v>58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60</v>
      </c>
      <c r="S2" s="126" t="s">
        <v>61</v>
      </c>
      <c r="T2" s="127"/>
      <c r="U2" s="127"/>
      <c r="V2" s="128"/>
      <c r="W2" s="126" t="s">
        <v>62</v>
      </c>
      <c r="X2" s="127"/>
      <c r="Y2" s="127"/>
      <c r="Z2" s="128"/>
    </row>
    <row r="3" spans="1:26" s="54" customFormat="1" ht="18.75" customHeight="1">
      <c r="A3" s="137"/>
      <c r="B3" s="137"/>
      <c r="C3" s="140"/>
      <c r="D3" s="82" t="s">
        <v>63</v>
      </c>
      <c r="E3" s="89" t="s">
        <v>64</v>
      </c>
      <c r="F3" s="79"/>
      <c r="G3" s="79"/>
      <c r="H3" s="80"/>
      <c r="I3" s="89" t="s">
        <v>65</v>
      </c>
      <c r="J3" s="79"/>
      <c r="K3" s="79"/>
      <c r="L3" s="79"/>
      <c r="M3" s="79"/>
      <c r="N3" s="79"/>
      <c r="O3" s="79"/>
      <c r="P3" s="79"/>
      <c r="Q3" s="80"/>
      <c r="R3" s="83"/>
      <c r="S3" s="129"/>
      <c r="T3" s="130"/>
      <c r="U3" s="130"/>
      <c r="V3" s="131"/>
      <c r="W3" s="129"/>
      <c r="X3" s="130"/>
      <c r="Y3" s="130"/>
      <c r="Z3" s="131"/>
    </row>
    <row r="4" spans="1:26" s="54" customFormat="1" ht="26.25" customHeight="1">
      <c r="A4" s="137"/>
      <c r="B4" s="137"/>
      <c r="C4" s="140"/>
      <c r="D4" s="82"/>
      <c r="E4" s="134" t="s">
        <v>63</v>
      </c>
      <c r="F4" s="132" t="s">
        <v>66</v>
      </c>
      <c r="G4" s="132" t="s">
        <v>67</v>
      </c>
      <c r="H4" s="132" t="s">
        <v>69</v>
      </c>
      <c r="I4" s="134" t="s">
        <v>63</v>
      </c>
      <c r="J4" s="132" t="s">
        <v>70</v>
      </c>
      <c r="K4" s="132" t="s">
        <v>71</v>
      </c>
      <c r="L4" s="132" t="s">
        <v>72</v>
      </c>
      <c r="M4" s="132" t="s">
        <v>73</v>
      </c>
      <c r="N4" s="132" t="s">
        <v>74</v>
      </c>
      <c r="O4" s="136" t="s">
        <v>75</v>
      </c>
      <c r="P4" s="84"/>
      <c r="Q4" s="132" t="s">
        <v>76</v>
      </c>
      <c r="R4" s="85"/>
      <c r="S4" s="132" t="s">
        <v>77</v>
      </c>
      <c r="T4" s="132" t="s">
        <v>78</v>
      </c>
      <c r="U4" s="132" t="s">
        <v>79</v>
      </c>
      <c r="V4" s="132" t="s">
        <v>80</v>
      </c>
      <c r="W4" s="132" t="s">
        <v>77</v>
      </c>
      <c r="X4" s="132" t="s">
        <v>78</v>
      </c>
      <c r="Y4" s="132" t="s">
        <v>79</v>
      </c>
      <c r="Z4" s="132" t="s">
        <v>80</v>
      </c>
    </row>
    <row r="5" spans="1:26" s="54" customFormat="1" ht="23.25" customHeight="1">
      <c r="A5" s="137"/>
      <c r="B5" s="137"/>
      <c r="C5" s="140"/>
      <c r="D5" s="82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6" t="s">
        <v>81</v>
      </c>
      <c r="Q5" s="133"/>
      <c r="R5" s="87"/>
      <c r="S5" s="133"/>
      <c r="T5" s="133"/>
      <c r="U5" s="135"/>
      <c r="V5" s="135"/>
      <c r="W5" s="133"/>
      <c r="X5" s="133"/>
      <c r="Y5" s="135"/>
      <c r="Z5" s="135"/>
    </row>
    <row r="6" spans="1:26" s="88" customFormat="1" ht="18" customHeight="1">
      <c r="A6" s="138"/>
      <c r="B6" s="138"/>
      <c r="C6" s="141"/>
      <c r="D6" s="58" t="s">
        <v>82</v>
      </c>
      <c r="E6" s="58" t="s">
        <v>82</v>
      </c>
      <c r="F6" s="52" t="s">
        <v>83</v>
      </c>
      <c r="G6" s="58" t="s">
        <v>82</v>
      </c>
      <c r="H6" s="58" t="s">
        <v>82</v>
      </c>
      <c r="I6" s="58" t="s">
        <v>82</v>
      </c>
      <c r="J6" s="52" t="s">
        <v>83</v>
      </c>
      <c r="K6" s="58" t="s">
        <v>82</v>
      </c>
      <c r="L6" s="52" t="s">
        <v>83</v>
      </c>
      <c r="M6" s="58" t="s">
        <v>82</v>
      </c>
      <c r="N6" s="52" t="s">
        <v>83</v>
      </c>
      <c r="O6" s="58" t="s">
        <v>82</v>
      </c>
      <c r="P6" s="58" t="s">
        <v>82</v>
      </c>
      <c r="Q6" s="52" t="s">
        <v>83</v>
      </c>
      <c r="R6" s="59" t="s">
        <v>82</v>
      </c>
      <c r="S6" s="52"/>
      <c r="T6" s="52"/>
      <c r="U6" s="52"/>
      <c r="V6" s="53"/>
      <c r="W6" s="52"/>
      <c r="X6" s="52"/>
      <c r="Y6" s="52"/>
      <c r="Z6" s="53"/>
    </row>
    <row r="7" spans="1:26" s="99" customFormat="1" ht="12" customHeight="1">
      <c r="A7" s="97" t="s">
        <v>164</v>
      </c>
      <c r="B7" s="97" t="s">
        <v>165</v>
      </c>
      <c r="C7" s="97" t="s">
        <v>63</v>
      </c>
      <c r="D7" s="98">
        <f>SUM(D8:D47)</f>
        <v>1383855</v>
      </c>
      <c r="E7" s="98">
        <f>SUM(E8:E47)</f>
        <v>218307</v>
      </c>
      <c r="F7" s="113">
        <f>IF(D7&gt;0,E7/D7*100,"-")</f>
        <v>15.77527992455857</v>
      </c>
      <c r="G7" s="98">
        <f>SUM(G8:G47)</f>
        <v>214277</v>
      </c>
      <c r="H7" s="98">
        <f>SUM(H8:H47)</f>
        <v>4030</v>
      </c>
      <c r="I7" s="98">
        <f>SUM(I8:I47)</f>
        <v>1165548</v>
      </c>
      <c r="J7" s="113">
        <f>IF($D7&gt;0,I7/$D7*100,"-")</f>
        <v>84.22472007544143</v>
      </c>
      <c r="K7" s="98">
        <f>SUM(K8:K47)</f>
        <v>672446</v>
      </c>
      <c r="L7" s="113">
        <f>IF($D7&gt;0,K7/$D7*100,"-")</f>
        <v>48.5922296772422</v>
      </c>
      <c r="M7" s="98">
        <f>SUM(M8:M47)</f>
        <v>0</v>
      </c>
      <c r="N7" s="113">
        <f>IF($D7&gt;0,M7/$D7*100,"-")</f>
        <v>0</v>
      </c>
      <c r="O7" s="98">
        <f>SUM(O8:O47)</f>
        <v>493102</v>
      </c>
      <c r="P7" s="98">
        <f>SUM(P8:P47)</f>
        <v>193057</v>
      </c>
      <c r="Q7" s="113">
        <f>IF($D7&gt;0,O7/$D7*100,"-")</f>
        <v>35.63249039819924</v>
      </c>
      <c r="R7" s="98">
        <f>SUM(R8:R47)</f>
        <v>3929</v>
      </c>
      <c r="S7" s="113">
        <f aca="true" t="shared" si="0" ref="S7:Z7">COUNTIF(S8:S47,"○")</f>
        <v>30</v>
      </c>
      <c r="T7" s="113">
        <f t="shared" si="0"/>
        <v>0</v>
      </c>
      <c r="U7" s="113">
        <f t="shared" si="0"/>
        <v>5</v>
      </c>
      <c r="V7" s="113">
        <f t="shared" si="0"/>
        <v>5</v>
      </c>
      <c r="W7" s="113">
        <f t="shared" si="0"/>
        <v>28</v>
      </c>
      <c r="X7" s="113">
        <f t="shared" si="0"/>
        <v>1</v>
      </c>
      <c r="Y7" s="113">
        <f t="shared" si="0"/>
        <v>5</v>
      </c>
      <c r="Z7" s="113">
        <f t="shared" si="0"/>
        <v>6</v>
      </c>
    </row>
    <row r="8" spans="1:26" s="106" customFormat="1" ht="12" customHeight="1">
      <c r="A8" s="100" t="s">
        <v>164</v>
      </c>
      <c r="B8" s="101" t="s">
        <v>166</v>
      </c>
      <c r="C8" s="100" t="s">
        <v>167</v>
      </c>
      <c r="D8" s="102">
        <f aca="true" t="shared" si="1" ref="D8:D47">+SUM(E8,+I8)</f>
        <v>301330</v>
      </c>
      <c r="E8" s="102">
        <f aca="true" t="shared" si="2" ref="E8:E47">+SUM(G8,+H8)</f>
        <v>25524</v>
      </c>
      <c r="F8" s="103">
        <f aca="true" t="shared" si="3" ref="F8:F47">IF(D8&gt;0,E8/D8*100,"-")</f>
        <v>8.470447681943384</v>
      </c>
      <c r="G8" s="102">
        <v>25524</v>
      </c>
      <c r="H8" s="102">
        <v>0</v>
      </c>
      <c r="I8" s="102">
        <f aca="true" t="shared" si="4" ref="I8:I47">+SUM(K8,+M8,+O8)</f>
        <v>275806</v>
      </c>
      <c r="J8" s="103">
        <f aca="true" t="shared" si="5" ref="J8:J47">IF($D8&gt;0,I8/$D8*100,"-")</f>
        <v>91.52955231805662</v>
      </c>
      <c r="K8" s="102">
        <v>201170</v>
      </c>
      <c r="L8" s="103">
        <f aca="true" t="shared" si="6" ref="L8:L47">IF($D8&gt;0,K8/$D8*100,"-")</f>
        <v>66.76069425546743</v>
      </c>
      <c r="M8" s="102">
        <v>0</v>
      </c>
      <c r="N8" s="103">
        <f aca="true" t="shared" si="7" ref="N8:N47">IF($D8&gt;0,M8/$D8*100,"-")</f>
        <v>0</v>
      </c>
      <c r="O8" s="102">
        <v>74636</v>
      </c>
      <c r="P8" s="102">
        <v>17858</v>
      </c>
      <c r="Q8" s="103">
        <f aca="true" t="shared" si="8" ref="Q8:Q47">IF($D8&gt;0,O8/$D8*100,"-")</f>
        <v>24.76885806258919</v>
      </c>
      <c r="R8" s="102">
        <v>885</v>
      </c>
      <c r="S8" s="104" t="s">
        <v>160</v>
      </c>
      <c r="T8" s="104"/>
      <c r="U8" s="104"/>
      <c r="V8" s="104"/>
      <c r="W8" s="105" t="s">
        <v>160</v>
      </c>
      <c r="X8" s="105"/>
      <c r="Y8" s="105"/>
      <c r="Z8" s="105"/>
    </row>
    <row r="9" spans="1:26" s="106" customFormat="1" ht="12" customHeight="1">
      <c r="A9" s="100" t="s">
        <v>164</v>
      </c>
      <c r="B9" s="111" t="s">
        <v>168</v>
      </c>
      <c r="C9" s="100" t="s">
        <v>169</v>
      </c>
      <c r="D9" s="102">
        <f t="shared" si="1"/>
        <v>182096</v>
      </c>
      <c r="E9" s="102">
        <f t="shared" si="2"/>
        <v>8376</v>
      </c>
      <c r="F9" s="103">
        <f t="shared" si="3"/>
        <v>4.599771549073017</v>
      </c>
      <c r="G9" s="102">
        <v>8376</v>
      </c>
      <c r="H9" s="102">
        <v>0</v>
      </c>
      <c r="I9" s="102">
        <f t="shared" si="4"/>
        <v>173720</v>
      </c>
      <c r="J9" s="103">
        <f t="shared" si="5"/>
        <v>95.40022845092699</v>
      </c>
      <c r="K9" s="102">
        <v>149142</v>
      </c>
      <c r="L9" s="103">
        <f t="shared" si="6"/>
        <v>81.90295228890255</v>
      </c>
      <c r="M9" s="102">
        <v>0</v>
      </c>
      <c r="N9" s="103">
        <f t="shared" si="7"/>
        <v>0</v>
      </c>
      <c r="O9" s="102">
        <v>24578</v>
      </c>
      <c r="P9" s="102">
        <v>16581</v>
      </c>
      <c r="Q9" s="103">
        <f t="shared" si="8"/>
        <v>13.497276162024427</v>
      </c>
      <c r="R9" s="102">
        <v>570</v>
      </c>
      <c r="S9" s="104" t="s">
        <v>160</v>
      </c>
      <c r="T9" s="104"/>
      <c r="U9" s="104"/>
      <c r="V9" s="104"/>
      <c r="W9" s="104" t="s">
        <v>160</v>
      </c>
      <c r="X9" s="104"/>
      <c r="Y9" s="104"/>
      <c r="Z9" s="104"/>
    </row>
    <row r="10" spans="1:26" s="106" customFormat="1" ht="12" customHeight="1">
      <c r="A10" s="100" t="s">
        <v>164</v>
      </c>
      <c r="B10" s="111" t="s">
        <v>170</v>
      </c>
      <c r="C10" s="100" t="s">
        <v>171</v>
      </c>
      <c r="D10" s="102">
        <f t="shared" si="1"/>
        <v>240478</v>
      </c>
      <c r="E10" s="102">
        <f t="shared" si="2"/>
        <v>40040</v>
      </c>
      <c r="F10" s="103">
        <f t="shared" si="3"/>
        <v>16.650171741281948</v>
      </c>
      <c r="G10" s="102">
        <v>40040</v>
      </c>
      <c r="H10" s="102">
        <v>0</v>
      </c>
      <c r="I10" s="102">
        <f t="shared" si="4"/>
        <v>200438</v>
      </c>
      <c r="J10" s="103">
        <f t="shared" si="5"/>
        <v>83.34982825871805</v>
      </c>
      <c r="K10" s="102">
        <v>114434</v>
      </c>
      <c r="L10" s="103">
        <f t="shared" si="6"/>
        <v>47.58605776827818</v>
      </c>
      <c r="M10" s="102">
        <v>0</v>
      </c>
      <c r="N10" s="103">
        <f t="shared" si="7"/>
        <v>0</v>
      </c>
      <c r="O10" s="102">
        <v>86004</v>
      </c>
      <c r="P10" s="102">
        <v>28281</v>
      </c>
      <c r="Q10" s="103">
        <f t="shared" si="8"/>
        <v>35.763770490439875</v>
      </c>
      <c r="R10" s="102">
        <v>723</v>
      </c>
      <c r="S10" s="104"/>
      <c r="T10" s="104"/>
      <c r="U10" s="104" t="s">
        <v>160</v>
      </c>
      <c r="V10" s="104"/>
      <c r="W10" s="105"/>
      <c r="X10" s="105"/>
      <c r="Y10" s="105" t="s">
        <v>160</v>
      </c>
      <c r="Z10" s="105"/>
    </row>
    <row r="11" spans="1:26" s="106" customFormat="1" ht="12" customHeight="1">
      <c r="A11" s="100" t="s">
        <v>164</v>
      </c>
      <c r="B11" s="111" t="s">
        <v>172</v>
      </c>
      <c r="C11" s="100" t="s">
        <v>173</v>
      </c>
      <c r="D11" s="102">
        <f t="shared" si="1"/>
        <v>36363</v>
      </c>
      <c r="E11" s="102">
        <f t="shared" si="2"/>
        <v>2990</v>
      </c>
      <c r="F11" s="103">
        <f t="shared" si="3"/>
        <v>8.222643896268185</v>
      </c>
      <c r="G11" s="102">
        <v>2990</v>
      </c>
      <c r="H11" s="102">
        <v>0</v>
      </c>
      <c r="I11" s="102">
        <f t="shared" si="4"/>
        <v>33373</v>
      </c>
      <c r="J11" s="103">
        <f t="shared" si="5"/>
        <v>91.7773561037318</v>
      </c>
      <c r="K11" s="102">
        <v>18773</v>
      </c>
      <c r="L11" s="103">
        <f t="shared" si="6"/>
        <v>51.62665346643567</v>
      </c>
      <c r="M11" s="102">
        <v>0</v>
      </c>
      <c r="N11" s="103">
        <f t="shared" si="7"/>
        <v>0</v>
      </c>
      <c r="O11" s="102">
        <v>14600</v>
      </c>
      <c r="P11" s="102">
        <v>3276</v>
      </c>
      <c r="Q11" s="103">
        <f t="shared" si="8"/>
        <v>40.150702637296156</v>
      </c>
      <c r="R11" s="102">
        <v>76</v>
      </c>
      <c r="S11" s="104" t="s">
        <v>160</v>
      </c>
      <c r="T11" s="104"/>
      <c r="U11" s="104"/>
      <c r="V11" s="104"/>
      <c r="W11" s="105" t="s">
        <v>160</v>
      </c>
      <c r="X11" s="105"/>
      <c r="Y11" s="105"/>
      <c r="Z11" s="105"/>
    </row>
    <row r="12" spans="1:26" s="106" customFormat="1" ht="12" customHeight="1">
      <c r="A12" s="120" t="s">
        <v>164</v>
      </c>
      <c r="B12" s="121" t="s">
        <v>174</v>
      </c>
      <c r="C12" s="120" t="s">
        <v>175</v>
      </c>
      <c r="D12" s="122">
        <f t="shared" si="1"/>
        <v>59781</v>
      </c>
      <c r="E12" s="122">
        <f t="shared" si="2"/>
        <v>6913</v>
      </c>
      <c r="F12" s="123">
        <f t="shared" si="3"/>
        <v>11.563874809722153</v>
      </c>
      <c r="G12" s="122">
        <v>6913</v>
      </c>
      <c r="H12" s="122">
        <v>0</v>
      </c>
      <c r="I12" s="122">
        <f t="shared" si="4"/>
        <v>52868</v>
      </c>
      <c r="J12" s="123">
        <f t="shared" si="5"/>
        <v>88.43612519027785</v>
      </c>
      <c r="K12" s="122">
        <v>20915</v>
      </c>
      <c r="L12" s="123">
        <f t="shared" si="6"/>
        <v>34.986032351416</v>
      </c>
      <c r="M12" s="122">
        <v>0</v>
      </c>
      <c r="N12" s="123">
        <f t="shared" si="7"/>
        <v>0</v>
      </c>
      <c r="O12" s="122">
        <v>31953</v>
      </c>
      <c r="P12" s="122">
        <v>10150</v>
      </c>
      <c r="Q12" s="123">
        <f t="shared" si="8"/>
        <v>53.45009283886185</v>
      </c>
      <c r="R12" s="122">
        <v>110</v>
      </c>
      <c r="S12" s="109" t="s">
        <v>160</v>
      </c>
      <c r="T12" s="109"/>
      <c r="U12" s="109"/>
      <c r="V12" s="109"/>
      <c r="W12" s="109" t="s">
        <v>160</v>
      </c>
      <c r="X12" s="109"/>
      <c r="Y12" s="109"/>
      <c r="Z12" s="109"/>
    </row>
    <row r="13" spans="1:26" s="106" customFormat="1" ht="12" customHeight="1">
      <c r="A13" s="120" t="s">
        <v>164</v>
      </c>
      <c r="B13" s="121" t="s">
        <v>176</v>
      </c>
      <c r="C13" s="120" t="s">
        <v>177</v>
      </c>
      <c r="D13" s="122">
        <f t="shared" si="1"/>
        <v>65326</v>
      </c>
      <c r="E13" s="122">
        <f t="shared" si="2"/>
        <v>19292</v>
      </c>
      <c r="F13" s="123">
        <f t="shared" si="3"/>
        <v>29.531886232128095</v>
      </c>
      <c r="G13" s="122">
        <v>15262</v>
      </c>
      <c r="H13" s="122">
        <v>4030</v>
      </c>
      <c r="I13" s="122">
        <f t="shared" si="4"/>
        <v>46034</v>
      </c>
      <c r="J13" s="123">
        <f t="shared" si="5"/>
        <v>70.46811376787191</v>
      </c>
      <c r="K13" s="122">
        <v>34400</v>
      </c>
      <c r="L13" s="123">
        <f t="shared" si="6"/>
        <v>52.6589719254202</v>
      </c>
      <c r="M13" s="122">
        <v>0</v>
      </c>
      <c r="N13" s="123">
        <f t="shared" si="7"/>
        <v>0</v>
      </c>
      <c r="O13" s="122">
        <v>11634</v>
      </c>
      <c r="P13" s="122">
        <v>3306</v>
      </c>
      <c r="Q13" s="123">
        <f t="shared" si="8"/>
        <v>17.8091418424517</v>
      </c>
      <c r="R13" s="122">
        <v>200</v>
      </c>
      <c r="S13" s="109"/>
      <c r="T13" s="109"/>
      <c r="U13" s="109" t="s">
        <v>160</v>
      </c>
      <c r="V13" s="109"/>
      <c r="W13" s="109"/>
      <c r="X13" s="109"/>
      <c r="Y13" s="109" t="s">
        <v>160</v>
      </c>
      <c r="Z13" s="109"/>
    </row>
    <row r="14" spans="1:26" s="106" customFormat="1" ht="12" customHeight="1">
      <c r="A14" s="120" t="s">
        <v>164</v>
      </c>
      <c r="B14" s="121" t="s">
        <v>178</v>
      </c>
      <c r="C14" s="120" t="s">
        <v>179</v>
      </c>
      <c r="D14" s="122">
        <f t="shared" si="1"/>
        <v>42180</v>
      </c>
      <c r="E14" s="122">
        <f t="shared" si="2"/>
        <v>2634</v>
      </c>
      <c r="F14" s="123">
        <f t="shared" si="3"/>
        <v>6.244665718349928</v>
      </c>
      <c r="G14" s="122">
        <v>2634</v>
      </c>
      <c r="H14" s="122">
        <v>0</v>
      </c>
      <c r="I14" s="122">
        <f t="shared" si="4"/>
        <v>39546</v>
      </c>
      <c r="J14" s="123">
        <f t="shared" si="5"/>
        <v>93.75533428165006</v>
      </c>
      <c r="K14" s="122">
        <v>19975</v>
      </c>
      <c r="L14" s="123">
        <f t="shared" si="6"/>
        <v>47.3565670934092</v>
      </c>
      <c r="M14" s="122">
        <v>0</v>
      </c>
      <c r="N14" s="123">
        <f t="shared" si="7"/>
        <v>0</v>
      </c>
      <c r="O14" s="122">
        <v>19571</v>
      </c>
      <c r="P14" s="122">
        <v>9751</v>
      </c>
      <c r="Q14" s="123">
        <f t="shared" si="8"/>
        <v>46.398767188240875</v>
      </c>
      <c r="R14" s="122">
        <v>323</v>
      </c>
      <c r="S14" s="109" t="s">
        <v>160</v>
      </c>
      <c r="T14" s="109"/>
      <c r="U14" s="109"/>
      <c r="V14" s="109"/>
      <c r="W14" s="109" t="s">
        <v>160</v>
      </c>
      <c r="X14" s="109"/>
      <c r="Y14" s="109"/>
      <c r="Z14" s="109"/>
    </row>
    <row r="15" spans="1:26" s="106" customFormat="1" ht="12" customHeight="1">
      <c r="A15" s="120" t="s">
        <v>164</v>
      </c>
      <c r="B15" s="121" t="s">
        <v>180</v>
      </c>
      <c r="C15" s="120" t="s">
        <v>181</v>
      </c>
      <c r="D15" s="122">
        <f t="shared" si="1"/>
        <v>63256</v>
      </c>
      <c r="E15" s="122">
        <f t="shared" si="2"/>
        <v>17019</v>
      </c>
      <c r="F15" s="123">
        <f t="shared" si="3"/>
        <v>26.90495763247755</v>
      </c>
      <c r="G15" s="122">
        <v>17019</v>
      </c>
      <c r="H15" s="122">
        <v>0</v>
      </c>
      <c r="I15" s="122">
        <f t="shared" si="4"/>
        <v>46237</v>
      </c>
      <c r="J15" s="123">
        <f t="shared" si="5"/>
        <v>73.09504236752244</v>
      </c>
      <c r="K15" s="122">
        <v>9799</v>
      </c>
      <c r="L15" s="123">
        <f t="shared" si="6"/>
        <v>15.491020614645251</v>
      </c>
      <c r="M15" s="122">
        <v>0</v>
      </c>
      <c r="N15" s="123">
        <f t="shared" si="7"/>
        <v>0</v>
      </c>
      <c r="O15" s="122">
        <v>36438</v>
      </c>
      <c r="P15" s="122">
        <v>10955</v>
      </c>
      <c r="Q15" s="123">
        <f t="shared" si="8"/>
        <v>57.6040217528772</v>
      </c>
      <c r="R15" s="122">
        <v>138</v>
      </c>
      <c r="S15" s="109" t="s">
        <v>160</v>
      </c>
      <c r="T15" s="109"/>
      <c r="U15" s="109"/>
      <c r="V15" s="109"/>
      <c r="W15" s="109" t="s">
        <v>160</v>
      </c>
      <c r="X15" s="109"/>
      <c r="Y15" s="109"/>
      <c r="Z15" s="109"/>
    </row>
    <row r="16" spans="1:26" s="106" customFormat="1" ht="12" customHeight="1">
      <c r="A16" s="120" t="s">
        <v>164</v>
      </c>
      <c r="B16" s="121" t="s">
        <v>182</v>
      </c>
      <c r="C16" s="120" t="s">
        <v>183</v>
      </c>
      <c r="D16" s="122">
        <f t="shared" si="1"/>
        <v>36286</v>
      </c>
      <c r="E16" s="122">
        <f t="shared" si="2"/>
        <v>6880</v>
      </c>
      <c r="F16" s="123">
        <f t="shared" si="3"/>
        <v>18.960480626136803</v>
      </c>
      <c r="G16" s="122">
        <v>6880</v>
      </c>
      <c r="H16" s="122">
        <v>0</v>
      </c>
      <c r="I16" s="122">
        <f t="shared" si="4"/>
        <v>29406</v>
      </c>
      <c r="J16" s="123">
        <f t="shared" si="5"/>
        <v>81.0395193738632</v>
      </c>
      <c r="K16" s="122">
        <v>4407</v>
      </c>
      <c r="L16" s="123">
        <f t="shared" si="6"/>
        <v>12.14517995921292</v>
      </c>
      <c r="M16" s="122">
        <v>0</v>
      </c>
      <c r="N16" s="123">
        <f t="shared" si="7"/>
        <v>0</v>
      </c>
      <c r="O16" s="122">
        <v>24999</v>
      </c>
      <c r="P16" s="122">
        <v>12859</v>
      </c>
      <c r="Q16" s="123">
        <f t="shared" si="8"/>
        <v>68.89433941465028</v>
      </c>
      <c r="R16" s="122">
        <v>23</v>
      </c>
      <c r="S16" s="109" t="s">
        <v>160</v>
      </c>
      <c r="T16" s="109"/>
      <c r="U16" s="109"/>
      <c r="V16" s="109"/>
      <c r="W16" s="109" t="s">
        <v>160</v>
      </c>
      <c r="X16" s="109"/>
      <c r="Y16" s="109"/>
      <c r="Z16" s="109"/>
    </row>
    <row r="17" spans="1:26" s="106" customFormat="1" ht="12" customHeight="1">
      <c r="A17" s="120" t="s">
        <v>164</v>
      </c>
      <c r="B17" s="121" t="s">
        <v>184</v>
      </c>
      <c r="C17" s="120" t="s">
        <v>185</v>
      </c>
      <c r="D17" s="122">
        <f t="shared" si="1"/>
        <v>33602</v>
      </c>
      <c r="E17" s="122">
        <f t="shared" si="2"/>
        <v>2419</v>
      </c>
      <c r="F17" s="123">
        <f t="shared" si="3"/>
        <v>7.198976251413606</v>
      </c>
      <c r="G17" s="122">
        <v>2419</v>
      </c>
      <c r="H17" s="122">
        <v>0</v>
      </c>
      <c r="I17" s="122">
        <f t="shared" si="4"/>
        <v>31183</v>
      </c>
      <c r="J17" s="123">
        <f t="shared" si="5"/>
        <v>92.8010237485864</v>
      </c>
      <c r="K17" s="122">
        <v>19801</v>
      </c>
      <c r="L17" s="123">
        <f t="shared" si="6"/>
        <v>58.92803999761919</v>
      </c>
      <c r="M17" s="122">
        <v>0</v>
      </c>
      <c r="N17" s="123">
        <f t="shared" si="7"/>
        <v>0</v>
      </c>
      <c r="O17" s="122">
        <v>11382</v>
      </c>
      <c r="P17" s="122">
        <v>5633</v>
      </c>
      <c r="Q17" s="123">
        <f t="shared" si="8"/>
        <v>33.87298375096721</v>
      </c>
      <c r="R17" s="122">
        <v>44</v>
      </c>
      <c r="S17" s="109" t="s">
        <v>160</v>
      </c>
      <c r="T17" s="109"/>
      <c r="U17" s="109"/>
      <c r="V17" s="109"/>
      <c r="W17" s="109"/>
      <c r="X17" s="109"/>
      <c r="Y17" s="109"/>
      <c r="Z17" s="109" t="s">
        <v>160</v>
      </c>
    </row>
    <row r="18" spans="1:26" s="106" customFormat="1" ht="12" customHeight="1">
      <c r="A18" s="120" t="s">
        <v>164</v>
      </c>
      <c r="B18" s="121" t="s">
        <v>186</v>
      </c>
      <c r="C18" s="120" t="s">
        <v>187</v>
      </c>
      <c r="D18" s="122">
        <f t="shared" si="1"/>
        <v>12606</v>
      </c>
      <c r="E18" s="122">
        <f t="shared" si="2"/>
        <v>4275</v>
      </c>
      <c r="F18" s="123">
        <f t="shared" si="3"/>
        <v>33.91242265587815</v>
      </c>
      <c r="G18" s="122">
        <v>4275</v>
      </c>
      <c r="H18" s="122">
        <v>0</v>
      </c>
      <c r="I18" s="122">
        <f t="shared" si="4"/>
        <v>8331</v>
      </c>
      <c r="J18" s="123">
        <f t="shared" si="5"/>
        <v>66.08757734412185</v>
      </c>
      <c r="K18" s="122">
        <v>1185</v>
      </c>
      <c r="L18" s="123">
        <f t="shared" si="6"/>
        <v>9.40028557829605</v>
      </c>
      <c r="M18" s="122">
        <v>0</v>
      </c>
      <c r="N18" s="123">
        <f t="shared" si="7"/>
        <v>0</v>
      </c>
      <c r="O18" s="122">
        <v>7146</v>
      </c>
      <c r="P18" s="122">
        <v>4469</v>
      </c>
      <c r="Q18" s="123">
        <f t="shared" si="8"/>
        <v>56.6872917658258</v>
      </c>
      <c r="R18" s="122">
        <v>16</v>
      </c>
      <c r="S18" s="109"/>
      <c r="T18" s="109"/>
      <c r="U18" s="109"/>
      <c r="V18" s="109" t="s">
        <v>160</v>
      </c>
      <c r="W18" s="109"/>
      <c r="X18" s="109"/>
      <c r="Y18" s="109"/>
      <c r="Z18" s="109" t="s">
        <v>160</v>
      </c>
    </row>
    <row r="19" spans="1:26" s="106" customFormat="1" ht="12" customHeight="1">
      <c r="A19" s="120" t="s">
        <v>164</v>
      </c>
      <c r="B19" s="121" t="s">
        <v>188</v>
      </c>
      <c r="C19" s="120" t="s">
        <v>189</v>
      </c>
      <c r="D19" s="122">
        <f t="shared" si="1"/>
        <v>3236</v>
      </c>
      <c r="E19" s="122">
        <f t="shared" si="2"/>
        <v>794</v>
      </c>
      <c r="F19" s="123">
        <f t="shared" si="3"/>
        <v>24.53646477132262</v>
      </c>
      <c r="G19" s="122">
        <v>794</v>
      </c>
      <c r="H19" s="122">
        <v>0</v>
      </c>
      <c r="I19" s="122">
        <f t="shared" si="4"/>
        <v>2442</v>
      </c>
      <c r="J19" s="123">
        <f t="shared" si="5"/>
        <v>75.46353522867739</v>
      </c>
      <c r="K19" s="122">
        <v>0</v>
      </c>
      <c r="L19" s="123">
        <f t="shared" si="6"/>
        <v>0</v>
      </c>
      <c r="M19" s="122">
        <v>0</v>
      </c>
      <c r="N19" s="123">
        <f t="shared" si="7"/>
        <v>0</v>
      </c>
      <c r="O19" s="122">
        <v>2442</v>
      </c>
      <c r="P19" s="122">
        <v>1178</v>
      </c>
      <c r="Q19" s="123">
        <f t="shared" si="8"/>
        <v>75.46353522867739</v>
      </c>
      <c r="R19" s="122">
        <v>5</v>
      </c>
      <c r="S19" s="109" t="s">
        <v>160</v>
      </c>
      <c r="T19" s="109"/>
      <c r="U19" s="109"/>
      <c r="V19" s="109"/>
      <c r="W19" s="109" t="s">
        <v>160</v>
      </c>
      <c r="X19" s="109"/>
      <c r="Y19" s="109"/>
      <c r="Z19" s="109"/>
    </row>
    <row r="20" spans="1:26" s="106" customFormat="1" ht="12" customHeight="1">
      <c r="A20" s="120" t="s">
        <v>164</v>
      </c>
      <c r="B20" s="121" t="s">
        <v>190</v>
      </c>
      <c r="C20" s="120" t="s">
        <v>191</v>
      </c>
      <c r="D20" s="122">
        <f t="shared" si="1"/>
        <v>3177</v>
      </c>
      <c r="E20" s="122">
        <f t="shared" si="2"/>
        <v>844</v>
      </c>
      <c r="F20" s="123">
        <f t="shared" si="3"/>
        <v>26.565942713251495</v>
      </c>
      <c r="G20" s="122">
        <v>844</v>
      </c>
      <c r="H20" s="122">
        <v>0</v>
      </c>
      <c r="I20" s="122">
        <f t="shared" si="4"/>
        <v>2333</v>
      </c>
      <c r="J20" s="123">
        <f t="shared" si="5"/>
        <v>73.4340572867485</v>
      </c>
      <c r="K20" s="122">
        <v>0</v>
      </c>
      <c r="L20" s="123">
        <f t="shared" si="6"/>
        <v>0</v>
      </c>
      <c r="M20" s="122">
        <v>0</v>
      </c>
      <c r="N20" s="123">
        <f t="shared" si="7"/>
        <v>0</v>
      </c>
      <c r="O20" s="122">
        <v>2333</v>
      </c>
      <c r="P20" s="122">
        <v>921</v>
      </c>
      <c r="Q20" s="123">
        <f t="shared" si="8"/>
        <v>73.4340572867485</v>
      </c>
      <c r="R20" s="122">
        <v>1</v>
      </c>
      <c r="S20" s="109" t="s">
        <v>160</v>
      </c>
      <c r="T20" s="109"/>
      <c r="U20" s="109"/>
      <c r="V20" s="109"/>
      <c r="W20" s="109" t="s">
        <v>160</v>
      </c>
      <c r="X20" s="109"/>
      <c r="Y20" s="109"/>
      <c r="Z20" s="109"/>
    </row>
    <row r="21" spans="1:26" s="106" customFormat="1" ht="12" customHeight="1">
      <c r="A21" s="120" t="s">
        <v>164</v>
      </c>
      <c r="B21" s="121" t="s">
        <v>192</v>
      </c>
      <c r="C21" s="120" t="s">
        <v>193</v>
      </c>
      <c r="D21" s="122">
        <f t="shared" si="1"/>
        <v>7248</v>
      </c>
      <c r="E21" s="122">
        <f t="shared" si="2"/>
        <v>3029</v>
      </c>
      <c r="F21" s="123">
        <f t="shared" si="3"/>
        <v>41.79083885209713</v>
      </c>
      <c r="G21" s="122">
        <v>3029</v>
      </c>
      <c r="H21" s="122">
        <v>0</v>
      </c>
      <c r="I21" s="122">
        <f t="shared" si="4"/>
        <v>4219</v>
      </c>
      <c r="J21" s="123">
        <f t="shared" si="5"/>
        <v>58.20916114790287</v>
      </c>
      <c r="K21" s="122">
        <v>2552</v>
      </c>
      <c r="L21" s="123">
        <f t="shared" si="6"/>
        <v>35.209713024282564</v>
      </c>
      <c r="M21" s="122">
        <v>0</v>
      </c>
      <c r="N21" s="123">
        <f t="shared" si="7"/>
        <v>0</v>
      </c>
      <c r="O21" s="122">
        <v>1667</v>
      </c>
      <c r="P21" s="122">
        <v>711</v>
      </c>
      <c r="Q21" s="123">
        <f t="shared" si="8"/>
        <v>22.999448123620308</v>
      </c>
      <c r="R21" s="122">
        <v>16</v>
      </c>
      <c r="S21" s="109" t="s">
        <v>160</v>
      </c>
      <c r="T21" s="109"/>
      <c r="U21" s="109"/>
      <c r="V21" s="109"/>
      <c r="W21" s="109" t="s">
        <v>160</v>
      </c>
      <c r="X21" s="109"/>
      <c r="Y21" s="109"/>
      <c r="Z21" s="109"/>
    </row>
    <row r="22" spans="1:26" s="106" customFormat="1" ht="12" customHeight="1">
      <c r="A22" s="120" t="s">
        <v>164</v>
      </c>
      <c r="B22" s="121" t="s">
        <v>194</v>
      </c>
      <c r="C22" s="120" t="s">
        <v>195</v>
      </c>
      <c r="D22" s="122">
        <f t="shared" si="1"/>
        <v>11619</v>
      </c>
      <c r="E22" s="122">
        <f t="shared" si="2"/>
        <v>6075</v>
      </c>
      <c r="F22" s="123">
        <f t="shared" si="3"/>
        <v>52.285050348567</v>
      </c>
      <c r="G22" s="122">
        <v>6075</v>
      </c>
      <c r="H22" s="122">
        <v>0</v>
      </c>
      <c r="I22" s="122">
        <f t="shared" si="4"/>
        <v>5544</v>
      </c>
      <c r="J22" s="123">
        <f t="shared" si="5"/>
        <v>47.714949651432995</v>
      </c>
      <c r="K22" s="122">
        <v>2731</v>
      </c>
      <c r="L22" s="123">
        <f t="shared" si="6"/>
        <v>23.504604527067734</v>
      </c>
      <c r="M22" s="122">
        <v>0</v>
      </c>
      <c r="N22" s="123">
        <f t="shared" si="7"/>
        <v>0</v>
      </c>
      <c r="O22" s="122">
        <v>2813</v>
      </c>
      <c r="P22" s="122">
        <v>873</v>
      </c>
      <c r="Q22" s="123">
        <f t="shared" si="8"/>
        <v>24.210345124365265</v>
      </c>
      <c r="R22" s="122">
        <v>19</v>
      </c>
      <c r="S22" s="109" t="s">
        <v>160</v>
      </c>
      <c r="T22" s="109"/>
      <c r="U22" s="109"/>
      <c r="V22" s="109"/>
      <c r="W22" s="109" t="s">
        <v>160</v>
      </c>
      <c r="X22" s="109"/>
      <c r="Y22" s="109"/>
      <c r="Z22" s="109"/>
    </row>
    <row r="23" spans="1:26" s="106" customFormat="1" ht="12" customHeight="1">
      <c r="A23" s="120" t="s">
        <v>164</v>
      </c>
      <c r="B23" s="121" t="s">
        <v>196</v>
      </c>
      <c r="C23" s="120" t="s">
        <v>197</v>
      </c>
      <c r="D23" s="122">
        <f t="shared" si="1"/>
        <v>9661</v>
      </c>
      <c r="E23" s="122">
        <f t="shared" si="2"/>
        <v>4725</v>
      </c>
      <c r="F23" s="123">
        <f t="shared" si="3"/>
        <v>48.907980540316736</v>
      </c>
      <c r="G23" s="122">
        <v>4725</v>
      </c>
      <c r="H23" s="122">
        <v>0</v>
      </c>
      <c r="I23" s="122">
        <f t="shared" si="4"/>
        <v>4936</v>
      </c>
      <c r="J23" s="123">
        <f t="shared" si="5"/>
        <v>51.09201945968326</v>
      </c>
      <c r="K23" s="122">
        <v>1146</v>
      </c>
      <c r="L23" s="123">
        <f t="shared" si="6"/>
        <v>11.862126073905392</v>
      </c>
      <c r="M23" s="122">
        <v>0</v>
      </c>
      <c r="N23" s="123">
        <f t="shared" si="7"/>
        <v>0</v>
      </c>
      <c r="O23" s="122">
        <v>3790</v>
      </c>
      <c r="P23" s="122">
        <v>2644</v>
      </c>
      <c r="Q23" s="123">
        <f t="shared" si="8"/>
        <v>39.22989338577787</v>
      </c>
      <c r="R23" s="122">
        <v>22</v>
      </c>
      <c r="S23" s="109" t="s">
        <v>160</v>
      </c>
      <c r="T23" s="109"/>
      <c r="U23" s="109"/>
      <c r="V23" s="109"/>
      <c r="W23" s="109" t="s">
        <v>160</v>
      </c>
      <c r="X23" s="109"/>
      <c r="Y23" s="109"/>
      <c r="Z23" s="109"/>
    </row>
    <row r="24" spans="1:26" s="106" customFormat="1" ht="12" customHeight="1">
      <c r="A24" s="120" t="s">
        <v>164</v>
      </c>
      <c r="B24" s="121" t="s">
        <v>198</v>
      </c>
      <c r="C24" s="120" t="s">
        <v>199</v>
      </c>
      <c r="D24" s="122">
        <f t="shared" si="1"/>
        <v>1516</v>
      </c>
      <c r="E24" s="122">
        <f t="shared" si="2"/>
        <v>436</v>
      </c>
      <c r="F24" s="123">
        <f t="shared" si="3"/>
        <v>28.759894459102902</v>
      </c>
      <c r="G24" s="122">
        <v>436</v>
      </c>
      <c r="H24" s="122">
        <v>0</v>
      </c>
      <c r="I24" s="122">
        <f t="shared" si="4"/>
        <v>1080</v>
      </c>
      <c r="J24" s="123">
        <f t="shared" si="5"/>
        <v>71.2401055408971</v>
      </c>
      <c r="K24" s="122">
        <v>0</v>
      </c>
      <c r="L24" s="123">
        <f t="shared" si="6"/>
        <v>0</v>
      </c>
      <c r="M24" s="122">
        <v>0</v>
      </c>
      <c r="N24" s="123">
        <f t="shared" si="7"/>
        <v>0</v>
      </c>
      <c r="O24" s="122">
        <v>1080</v>
      </c>
      <c r="P24" s="122">
        <v>1070</v>
      </c>
      <c r="Q24" s="123">
        <f t="shared" si="8"/>
        <v>71.2401055408971</v>
      </c>
      <c r="R24" s="122">
        <v>0</v>
      </c>
      <c r="S24" s="109" t="s">
        <v>160</v>
      </c>
      <c r="T24" s="109"/>
      <c r="U24" s="109"/>
      <c r="V24" s="109"/>
      <c r="W24" s="109" t="s">
        <v>160</v>
      </c>
      <c r="X24" s="109"/>
      <c r="Y24" s="109"/>
      <c r="Z24" s="109"/>
    </row>
    <row r="25" spans="1:26" s="106" customFormat="1" ht="12" customHeight="1">
      <c r="A25" s="120" t="s">
        <v>164</v>
      </c>
      <c r="B25" s="121" t="s">
        <v>200</v>
      </c>
      <c r="C25" s="120" t="s">
        <v>201</v>
      </c>
      <c r="D25" s="122">
        <f t="shared" si="1"/>
        <v>15879</v>
      </c>
      <c r="E25" s="122">
        <f t="shared" si="2"/>
        <v>3172</v>
      </c>
      <c r="F25" s="123">
        <f t="shared" si="3"/>
        <v>19.976069021978716</v>
      </c>
      <c r="G25" s="122">
        <v>3172</v>
      </c>
      <c r="H25" s="122">
        <v>0</v>
      </c>
      <c r="I25" s="122">
        <f t="shared" si="4"/>
        <v>12707</v>
      </c>
      <c r="J25" s="123">
        <f t="shared" si="5"/>
        <v>80.02393097802128</v>
      </c>
      <c r="K25" s="122">
        <v>5450</v>
      </c>
      <c r="L25" s="123">
        <f t="shared" si="6"/>
        <v>34.322060583160145</v>
      </c>
      <c r="M25" s="122">
        <v>0</v>
      </c>
      <c r="N25" s="123">
        <f t="shared" si="7"/>
        <v>0</v>
      </c>
      <c r="O25" s="122">
        <v>7257</v>
      </c>
      <c r="P25" s="122">
        <v>5615</v>
      </c>
      <c r="Q25" s="123">
        <f t="shared" si="8"/>
        <v>45.70187039486114</v>
      </c>
      <c r="R25" s="122">
        <v>11</v>
      </c>
      <c r="S25" s="109" t="s">
        <v>160</v>
      </c>
      <c r="T25" s="109"/>
      <c r="U25" s="109"/>
      <c r="V25" s="109"/>
      <c r="W25" s="109" t="s">
        <v>160</v>
      </c>
      <c r="X25" s="109"/>
      <c r="Y25" s="109"/>
      <c r="Z25" s="109"/>
    </row>
    <row r="26" spans="1:26" s="106" customFormat="1" ht="12" customHeight="1">
      <c r="A26" s="120" t="s">
        <v>164</v>
      </c>
      <c r="B26" s="121" t="s">
        <v>202</v>
      </c>
      <c r="C26" s="120" t="s">
        <v>203</v>
      </c>
      <c r="D26" s="122">
        <f t="shared" si="1"/>
        <v>11138</v>
      </c>
      <c r="E26" s="122">
        <f t="shared" si="2"/>
        <v>3075</v>
      </c>
      <c r="F26" s="123">
        <f t="shared" si="3"/>
        <v>27.608188184593285</v>
      </c>
      <c r="G26" s="122">
        <v>3075</v>
      </c>
      <c r="H26" s="122">
        <v>0</v>
      </c>
      <c r="I26" s="122">
        <f t="shared" si="4"/>
        <v>8063</v>
      </c>
      <c r="J26" s="123">
        <f t="shared" si="5"/>
        <v>72.39181181540671</v>
      </c>
      <c r="K26" s="122">
        <v>2829</v>
      </c>
      <c r="L26" s="123">
        <f t="shared" si="6"/>
        <v>25.399533129825823</v>
      </c>
      <c r="M26" s="122">
        <v>0</v>
      </c>
      <c r="N26" s="123">
        <f t="shared" si="7"/>
        <v>0</v>
      </c>
      <c r="O26" s="122">
        <v>5234</v>
      </c>
      <c r="P26" s="122">
        <v>1376</v>
      </c>
      <c r="Q26" s="123">
        <f t="shared" si="8"/>
        <v>46.9922786855809</v>
      </c>
      <c r="R26" s="122">
        <v>3</v>
      </c>
      <c r="S26" s="109" t="s">
        <v>160</v>
      </c>
      <c r="T26" s="109"/>
      <c r="U26" s="109"/>
      <c r="V26" s="109"/>
      <c r="W26" s="109" t="s">
        <v>160</v>
      </c>
      <c r="X26" s="109"/>
      <c r="Y26" s="109"/>
      <c r="Z26" s="109"/>
    </row>
    <row r="27" spans="1:26" s="106" customFormat="1" ht="12" customHeight="1">
      <c r="A27" s="120" t="s">
        <v>164</v>
      </c>
      <c r="B27" s="121" t="s">
        <v>204</v>
      </c>
      <c r="C27" s="120" t="s">
        <v>205</v>
      </c>
      <c r="D27" s="122">
        <f t="shared" si="1"/>
        <v>8308</v>
      </c>
      <c r="E27" s="122">
        <f t="shared" si="2"/>
        <v>754</v>
      </c>
      <c r="F27" s="123">
        <f t="shared" si="3"/>
        <v>9.075589792970632</v>
      </c>
      <c r="G27" s="122">
        <v>754</v>
      </c>
      <c r="H27" s="122">
        <v>0</v>
      </c>
      <c r="I27" s="122">
        <f t="shared" si="4"/>
        <v>7554</v>
      </c>
      <c r="J27" s="123">
        <f t="shared" si="5"/>
        <v>90.92441020702937</v>
      </c>
      <c r="K27" s="122">
        <v>6166</v>
      </c>
      <c r="L27" s="123">
        <f t="shared" si="6"/>
        <v>74.2176215695715</v>
      </c>
      <c r="M27" s="122">
        <v>0</v>
      </c>
      <c r="N27" s="123">
        <f t="shared" si="7"/>
        <v>0</v>
      </c>
      <c r="O27" s="122">
        <v>1388</v>
      </c>
      <c r="P27" s="122">
        <v>687</v>
      </c>
      <c r="Q27" s="123">
        <f t="shared" si="8"/>
        <v>16.706788637457873</v>
      </c>
      <c r="R27" s="122">
        <v>11</v>
      </c>
      <c r="S27" s="109" t="s">
        <v>160</v>
      </c>
      <c r="T27" s="109"/>
      <c r="U27" s="109"/>
      <c r="V27" s="109"/>
      <c r="W27" s="109" t="s">
        <v>160</v>
      </c>
      <c r="X27" s="109"/>
      <c r="Y27" s="109"/>
      <c r="Z27" s="109"/>
    </row>
    <row r="28" spans="1:26" s="106" customFormat="1" ht="12" customHeight="1">
      <c r="A28" s="120" t="s">
        <v>164</v>
      </c>
      <c r="B28" s="121" t="s">
        <v>206</v>
      </c>
      <c r="C28" s="120" t="s">
        <v>207</v>
      </c>
      <c r="D28" s="122">
        <f t="shared" si="1"/>
        <v>15094</v>
      </c>
      <c r="E28" s="122">
        <f t="shared" si="2"/>
        <v>2332</v>
      </c>
      <c r="F28" s="123">
        <f t="shared" si="3"/>
        <v>15.449847621571486</v>
      </c>
      <c r="G28" s="122">
        <v>2332</v>
      </c>
      <c r="H28" s="122">
        <v>0</v>
      </c>
      <c r="I28" s="122">
        <f t="shared" si="4"/>
        <v>12762</v>
      </c>
      <c r="J28" s="123">
        <f t="shared" si="5"/>
        <v>84.5501523784285</v>
      </c>
      <c r="K28" s="122">
        <v>7419</v>
      </c>
      <c r="L28" s="123">
        <f t="shared" si="6"/>
        <v>49.15198091957069</v>
      </c>
      <c r="M28" s="122">
        <v>0</v>
      </c>
      <c r="N28" s="123">
        <f t="shared" si="7"/>
        <v>0</v>
      </c>
      <c r="O28" s="122">
        <v>5343</v>
      </c>
      <c r="P28" s="122">
        <v>5343</v>
      </c>
      <c r="Q28" s="123">
        <f t="shared" si="8"/>
        <v>35.398171458857824</v>
      </c>
      <c r="R28" s="122">
        <v>27</v>
      </c>
      <c r="S28" s="109" t="s">
        <v>160</v>
      </c>
      <c r="T28" s="109"/>
      <c r="U28" s="109"/>
      <c r="V28" s="109"/>
      <c r="W28" s="109"/>
      <c r="X28" s="109" t="s">
        <v>160</v>
      </c>
      <c r="Y28" s="109"/>
      <c r="Z28" s="109"/>
    </row>
    <row r="29" spans="1:26" s="106" customFormat="1" ht="12" customHeight="1">
      <c r="A29" s="120" t="s">
        <v>164</v>
      </c>
      <c r="B29" s="121" t="s">
        <v>208</v>
      </c>
      <c r="C29" s="120" t="s">
        <v>209</v>
      </c>
      <c r="D29" s="122">
        <f t="shared" si="1"/>
        <v>14166</v>
      </c>
      <c r="E29" s="122">
        <f t="shared" si="2"/>
        <v>2249</v>
      </c>
      <c r="F29" s="123">
        <f t="shared" si="3"/>
        <v>15.876041225469434</v>
      </c>
      <c r="G29" s="122">
        <v>2249</v>
      </c>
      <c r="H29" s="122">
        <v>0</v>
      </c>
      <c r="I29" s="122">
        <f t="shared" si="4"/>
        <v>11917</v>
      </c>
      <c r="J29" s="123">
        <f t="shared" si="5"/>
        <v>84.12395877453058</v>
      </c>
      <c r="K29" s="122">
        <v>3243</v>
      </c>
      <c r="L29" s="123">
        <f t="shared" si="6"/>
        <v>22.892842016094875</v>
      </c>
      <c r="M29" s="122">
        <v>0</v>
      </c>
      <c r="N29" s="123">
        <f t="shared" si="7"/>
        <v>0</v>
      </c>
      <c r="O29" s="122">
        <v>8674</v>
      </c>
      <c r="P29" s="122">
        <v>3214</v>
      </c>
      <c r="Q29" s="123">
        <f t="shared" si="8"/>
        <v>61.23111675843569</v>
      </c>
      <c r="R29" s="122">
        <v>28</v>
      </c>
      <c r="S29" s="109" t="s">
        <v>160</v>
      </c>
      <c r="T29" s="109"/>
      <c r="U29" s="109"/>
      <c r="V29" s="109"/>
      <c r="W29" s="109" t="s">
        <v>160</v>
      </c>
      <c r="X29" s="109"/>
      <c r="Y29" s="109"/>
      <c r="Z29" s="109"/>
    </row>
    <row r="30" spans="1:26" s="106" customFormat="1" ht="12" customHeight="1">
      <c r="A30" s="120" t="s">
        <v>164</v>
      </c>
      <c r="B30" s="121" t="s">
        <v>210</v>
      </c>
      <c r="C30" s="120" t="s">
        <v>211</v>
      </c>
      <c r="D30" s="122">
        <f t="shared" si="1"/>
        <v>12897</v>
      </c>
      <c r="E30" s="122">
        <f t="shared" si="2"/>
        <v>3193</v>
      </c>
      <c r="F30" s="123">
        <f t="shared" si="3"/>
        <v>24.75769558812127</v>
      </c>
      <c r="G30" s="122">
        <v>3193</v>
      </c>
      <c r="H30" s="122">
        <v>0</v>
      </c>
      <c r="I30" s="122">
        <f t="shared" si="4"/>
        <v>9704</v>
      </c>
      <c r="J30" s="123">
        <f t="shared" si="5"/>
        <v>75.24230441187873</v>
      </c>
      <c r="K30" s="122">
        <v>0</v>
      </c>
      <c r="L30" s="123">
        <f t="shared" si="6"/>
        <v>0</v>
      </c>
      <c r="M30" s="122">
        <v>0</v>
      </c>
      <c r="N30" s="123">
        <f t="shared" si="7"/>
        <v>0</v>
      </c>
      <c r="O30" s="122">
        <v>9704</v>
      </c>
      <c r="P30" s="122">
        <v>2588</v>
      </c>
      <c r="Q30" s="123">
        <f t="shared" si="8"/>
        <v>75.24230441187873</v>
      </c>
      <c r="R30" s="122">
        <v>26</v>
      </c>
      <c r="S30" s="109" t="s">
        <v>160</v>
      </c>
      <c r="T30" s="109"/>
      <c r="U30" s="109"/>
      <c r="V30" s="109"/>
      <c r="W30" s="109" t="s">
        <v>160</v>
      </c>
      <c r="X30" s="109"/>
      <c r="Y30" s="109"/>
      <c r="Z30" s="109"/>
    </row>
    <row r="31" spans="1:26" s="106" customFormat="1" ht="12" customHeight="1">
      <c r="A31" s="120" t="s">
        <v>164</v>
      </c>
      <c r="B31" s="121" t="s">
        <v>212</v>
      </c>
      <c r="C31" s="120" t="s">
        <v>213</v>
      </c>
      <c r="D31" s="122">
        <f t="shared" si="1"/>
        <v>14706</v>
      </c>
      <c r="E31" s="122">
        <f t="shared" si="2"/>
        <v>4163</v>
      </c>
      <c r="F31" s="123">
        <f t="shared" si="3"/>
        <v>28.308173534611726</v>
      </c>
      <c r="G31" s="122">
        <v>4163</v>
      </c>
      <c r="H31" s="122">
        <v>0</v>
      </c>
      <c r="I31" s="122">
        <f t="shared" si="4"/>
        <v>10543</v>
      </c>
      <c r="J31" s="123">
        <f t="shared" si="5"/>
        <v>71.69182646538827</v>
      </c>
      <c r="K31" s="122">
        <v>0</v>
      </c>
      <c r="L31" s="123">
        <f t="shared" si="6"/>
        <v>0</v>
      </c>
      <c r="M31" s="122">
        <v>0</v>
      </c>
      <c r="N31" s="123">
        <f t="shared" si="7"/>
        <v>0</v>
      </c>
      <c r="O31" s="122">
        <v>10543</v>
      </c>
      <c r="P31" s="122">
        <v>5866</v>
      </c>
      <c r="Q31" s="123">
        <f t="shared" si="8"/>
        <v>71.69182646538827</v>
      </c>
      <c r="R31" s="122">
        <v>63</v>
      </c>
      <c r="S31" s="109" t="s">
        <v>160</v>
      </c>
      <c r="T31" s="109"/>
      <c r="U31" s="109"/>
      <c r="V31" s="109"/>
      <c r="W31" s="109" t="s">
        <v>160</v>
      </c>
      <c r="X31" s="109"/>
      <c r="Y31" s="109"/>
      <c r="Z31" s="109"/>
    </row>
    <row r="32" spans="1:26" s="106" customFormat="1" ht="12" customHeight="1">
      <c r="A32" s="120" t="s">
        <v>164</v>
      </c>
      <c r="B32" s="121" t="s">
        <v>214</v>
      </c>
      <c r="C32" s="120" t="s">
        <v>215</v>
      </c>
      <c r="D32" s="122">
        <f t="shared" si="1"/>
        <v>17442</v>
      </c>
      <c r="E32" s="122">
        <f t="shared" si="2"/>
        <v>8606</v>
      </c>
      <c r="F32" s="123">
        <f t="shared" si="3"/>
        <v>49.340671941291134</v>
      </c>
      <c r="G32" s="122">
        <v>8606</v>
      </c>
      <c r="H32" s="122">
        <v>0</v>
      </c>
      <c r="I32" s="122">
        <f t="shared" si="4"/>
        <v>8836</v>
      </c>
      <c r="J32" s="123">
        <f t="shared" si="5"/>
        <v>50.659328058708866</v>
      </c>
      <c r="K32" s="122">
        <v>4430</v>
      </c>
      <c r="L32" s="123">
        <f t="shared" si="6"/>
        <v>25.39846347895883</v>
      </c>
      <c r="M32" s="122">
        <v>0</v>
      </c>
      <c r="N32" s="123">
        <f t="shared" si="7"/>
        <v>0</v>
      </c>
      <c r="O32" s="122">
        <v>4406</v>
      </c>
      <c r="P32" s="122">
        <v>3406</v>
      </c>
      <c r="Q32" s="123">
        <f t="shared" si="8"/>
        <v>25.26086457975003</v>
      </c>
      <c r="R32" s="122">
        <v>42</v>
      </c>
      <c r="S32" s="109"/>
      <c r="T32" s="109"/>
      <c r="U32" s="109"/>
      <c r="V32" s="109" t="s">
        <v>160</v>
      </c>
      <c r="W32" s="109"/>
      <c r="X32" s="109"/>
      <c r="Y32" s="109"/>
      <c r="Z32" s="109" t="s">
        <v>160</v>
      </c>
    </row>
    <row r="33" spans="1:26" s="106" customFormat="1" ht="12" customHeight="1">
      <c r="A33" s="120" t="s">
        <v>164</v>
      </c>
      <c r="B33" s="121" t="s">
        <v>216</v>
      </c>
      <c r="C33" s="120" t="s">
        <v>217</v>
      </c>
      <c r="D33" s="122">
        <f t="shared" si="1"/>
        <v>10735</v>
      </c>
      <c r="E33" s="122">
        <f t="shared" si="2"/>
        <v>1613</v>
      </c>
      <c r="F33" s="123">
        <f t="shared" si="3"/>
        <v>15.025617140195621</v>
      </c>
      <c r="G33" s="122">
        <v>1613</v>
      </c>
      <c r="H33" s="122">
        <v>0</v>
      </c>
      <c r="I33" s="122">
        <f t="shared" si="4"/>
        <v>9122</v>
      </c>
      <c r="J33" s="123">
        <f t="shared" si="5"/>
        <v>84.97438285980438</v>
      </c>
      <c r="K33" s="122">
        <v>4302</v>
      </c>
      <c r="L33" s="123">
        <f t="shared" si="6"/>
        <v>40.07452258965999</v>
      </c>
      <c r="M33" s="122">
        <v>0</v>
      </c>
      <c r="N33" s="123">
        <f t="shared" si="7"/>
        <v>0</v>
      </c>
      <c r="O33" s="122">
        <v>4820</v>
      </c>
      <c r="P33" s="122">
        <v>2926</v>
      </c>
      <c r="Q33" s="123">
        <f t="shared" si="8"/>
        <v>44.89986027014439</v>
      </c>
      <c r="R33" s="122">
        <v>47</v>
      </c>
      <c r="S33" s="109" t="s">
        <v>160</v>
      </c>
      <c r="T33" s="109"/>
      <c r="U33" s="109"/>
      <c r="V33" s="109"/>
      <c r="W33" s="109" t="s">
        <v>160</v>
      </c>
      <c r="X33" s="109"/>
      <c r="Y33" s="109"/>
      <c r="Z33" s="109"/>
    </row>
    <row r="34" spans="1:26" s="106" customFormat="1" ht="12" customHeight="1">
      <c r="A34" s="120" t="s">
        <v>164</v>
      </c>
      <c r="B34" s="121" t="s">
        <v>218</v>
      </c>
      <c r="C34" s="120" t="s">
        <v>219</v>
      </c>
      <c r="D34" s="122">
        <f t="shared" si="1"/>
        <v>5070</v>
      </c>
      <c r="E34" s="122">
        <f t="shared" si="2"/>
        <v>2741</v>
      </c>
      <c r="F34" s="123">
        <f t="shared" si="3"/>
        <v>54.063116370808686</v>
      </c>
      <c r="G34" s="122">
        <v>2741</v>
      </c>
      <c r="H34" s="122">
        <v>0</v>
      </c>
      <c r="I34" s="122">
        <f t="shared" si="4"/>
        <v>2329</v>
      </c>
      <c r="J34" s="123">
        <f t="shared" si="5"/>
        <v>45.93688362919132</v>
      </c>
      <c r="K34" s="122">
        <v>0</v>
      </c>
      <c r="L34" s="123">
        <f t="shared" si="6"/>
        <v>0</v>
      </c>
      <c r="M34" s="122">
        <v>0</v>
      </c>
      <c r="N34" s="123">
        <f t="shared" si="7"/>
        <v>0</v>
      </c>
      <c r="O34" s="122">
        <v>2329</v>
      </c>
      <c r="P34" s="122">
        <v>1116</v>
      </c>
      <c r="Q34" s="123">
        <f t="shared" si="8"/>
        <v>45.93688362919132</v>
      </c>
      <c r="R34" s="122">
        <v>9</v>
      </c>
      <c r="S34" s="109" t="s">
        <v>160</v>
      </c>
      <c r="T34" s="109"/>
      <c r="U34" s="109"/>
      <c r="V34" s="109"/>
      <c r="W34" s="109" t="s">
        <v>160</v>
      </c>
      <c r="X34" s="109"/>
      <c r="Y34" s="109"/>
      <c r="Z34" s="109"/>
    </row>
    <row r="35" spans="1:26" s="106" customFormat="1" ht="12" customHeight="1">
      <c r="A35" s="120" t="s">
        <v>164</v>
      </c>
      <c r="B35" s="121" t="s">
        <v>220</v>
      </c>
      <c r="C35" s="120" t="s">
        <v>221</v>
      </c>
      <c r="D35" s="122">
        <f t="shared" si="1"/>
        <v>19249</v>
      </c>
      <c r="E35" s="122">
        <f t="shared" si="2"/>
        <v>1441</v>
      </c>
      <c r="F35" s="123">
        <f t="shared" si="3"/>
        <v>7.486103174190867</v>
      </c>
      <c r="G35" s="122">
        <v>1441</v>
      </c>
      <c r="H35" s="122">
        <v>0</v>
      </c>
      <c r="I35" s="122">
        <f t="shared" si="4"/>
        <v>17808</v>
      </c>
      <c r="J35" s="123">
        <f t="shared" si="5"/>
        <v>92.51389682580913</v>
      </c>
      <c r="K35" s="122">
        <v>3455</v>
      </c>
      <c r="L35" s="123">
        <f t="shared" si="6"/>
        <v>17.948984362824046</v>
      </c>
      <c r="M35" s="122">
        <v>0</v>
      </c>
      <c r="N35" s="123">
        <f t="shared" si="7"/>
        <v>0</v>
      </c>
      <c r="O35" s="122">
        <v>14353</v>
      </c>
      <c r="P35" s="122">
        <v>4484</v>
      </c>
      <c r="Q35" s="123">
        <f t="shared" si="8"/>
        <v>74.56491246298509</v>
      </c>
      <c r="R35" s="122">
        <v>56</v>
      </c>
      <c r="S35" s="109"/>
      <c r="T35" s="109"/>
      <c r="U35" s="109"/>
      <c r="V35" s="109" t="s">
        <v>160</v>
      </c>
      <c r="W35" s="109"/>
      <c r="X35" s="109"/>
      <c r="Y35" s="109"/>
      <c r="Z35" s="109" t="s">
        <v>160</v>
      </c>
    </row>
    <row r="36" spans="1:26" s="106" customFormat="1" ht="12" customHeight="1">
      <c r="A36" s="120" t="s">
        <v>164</v>
      </c>
      <c r="B36" s="121" t="s">
        <v>222</v>
      </c>
      <c r="C36" s="120" t="s">
        <v>223</v>
      </c>
      <c r="D36" s="122">
        <f t="shared" si="1"/>
        <v>11167</v>
      </c>
      <c r="E36" s="122">
        <f t="shared" si="2"/>
        <v>1313</v>
      </c>
      <c r="F36" s="123">
        <f t="shared" si="3"/>
        <v>11.757857974388825</v>
      </c>
      <c r="G36" s="122">
        <v>1313</v>
      </c>
      <c r="H36" s="122">
        <v>0</v>
      </c>
      <c r="I36" s="122">
        <f t="shared" si="4"/>
        <v>9854</v>
      </c>
      <c r="J36" s="123">
        <f t="shared" si="5"/>
        <v>88.24214202561119</v>
      </c>
      <c r="K36" s="122">
        <v>6788</v>
      </c>
      <c r="L36" s="123">
        <f t="shared" si="6"/>
        <v>60.78624518671084</v>
      </c>
      <c r="M36" s="122">
        <v>0</v>
      </c>
      <c r="N36" s="123">
        <f t="shared" si="7"/>
        <v>0</v>
      </c>
      <c r="O36" s="122">
        <v>3066</v>
      </c>
      <c r="P36" s="122">
        <v>475</v>
      </c>
      <c r="Q36" s="123">
        <f t="shared" si="8"/>
        <v>27.45589683890033</v>
      </c>
      <c r="R36" s="122">
        <v>78</v>
      </c>
      <c r="S36" s="109" t="s">
        <v>160</v>
      </c>
      <c r="T36" s="109"/>
      <c r="U36" s="109"/>
      <c r="V36" s="109"/>
      <c r="W36" s="109" t="s">
        <v>160</v>
      </c>
      <c r="X36" s="109"/>
      <c r="Y36" s="109"/>
      <c r="Z36" s="109"/>
    </row>
    <row r="37" spans="1:26" s="106" customFormat="1" ht="12" customHeight="1">
      <c r="A37" s="120" t="s">
        <v>164</v>
      </c>
      <c r="B37" s="121" t="s">
        <v>224</v>
      </c>
      <c r="C37" s="120" t="s">
        <v>225</v>
      </c>
      <c r="D37" s="122">
        <f t="shared" si="1"/>
        <v>25125</v>
      </c>
      <c r="E37" s="122">
        <f t="shared" si="2"/>
        <v>1368</v>
      </c>
      <c r="F37" s="123">
        <f t="shared" si="3"/>
        <v>5.444776119402985</v>
      </c>
      <c r="G37" s="122">
        <v>1368</v>
      </c>
      <c r="H37" s="122">
        <v>0</v>
      </c>
      <c r="I37" s="122">
        <f t="shared" si="4"/>
        <v>23757</v>
      </c>
      <c r="J37" s="123">
        <f t="shared" si="5"/>
        <v>94.55522388059701</v>
      </c>
      <c r="K37" s="122">
        <v>14719</v>
      </c>
      <c r="L37" s="123">
        <f t="shared" si="6"/>
        <v>58.583084577114434</v>
      </c>
      <c r="M37" s="122">
        <v>0</v>
      </c>
      <c r="N37" s="123">
        <f t="shared" si="7"/>
        <v>0</v>
      </c>
      <c r="O37" s="122">
        <v>9038</v>
      </c>
      <c r="P37" s="122">
        <v>5738</v>
      </c>
      <c r="Q37" s="123">
        <f t="shared" si="8"/>
        <v>35.972139303482585</v>
      </c>
      <c r="R37" s="122">
        <v>95</v>
      </c>
      <c r="S37" s="109" t="s">
        <v>160</v>
      </c>
      <c r="T37" s="109"/>
      <c r="U37" s="109"/>
      <c r="V37" s="109"/>
      <c r="W37" s="109" t="s">
        <v>160</v>
      </c>
      <c r="X37" s="109"/>
      <c r="Y37" s="109"/>
      <c r="Z37" s="109"/>
    </row>
    <row r="38" spans="1:26" s="106" customFormat="1" ht="12" customHeight="1">
      <c r="A38" s="120" t="s">
        <v>164</v>
      </c>
      <c r="B38" s="121" t="s">
        <v>226</v>
      </c>
      <c r="C38" s="120" t="s">
        <v>227</v>
      </c>
      <c r="D38" s="122">
        <f t="shared" si="1"/>
        <v>6140</v>
      </c>
      <c r="E38" s="122">
        <f t="shared" si="2"/>
        <v>1390</v>
      </c>
      <c r="F38" s="123">
        <f t="shared" si="3"/>
        <v>22.63843648208469</v>
      </c>
      <c r="G38" s="122">
        <v>1390</v>
      </c>
      <c r="H38" s="122">
        <v>0</v>
      </c>
      <c r="I38" s="122">
        <f t="shared" si="4"/>
        <v>4750</v>
      </c>
      <c r="J38" s="123">
        <f t="shared" si="5"/>
        <v>77.36156351791531</v>
      </c>
      <c r="K38" s="122">
        <v>3304</v>
      </c>
      <c r="L38" s="123">
        <f t="shared" si="6"/>
        <v>53.81107491856677</v>
      </c>
      <c r="M38" s="122">
        <v>0</v>
      </c>
      <c r="N38" s="123">
        <f t="shared" si="7"/>
        <v>0</v>
      </c>
      <c r="O38" s="122">
        <v>1446</v>
      </c>
      <c r="P38" s="122">
        <v>173</v>
      </c>
      <c r="Q38" s="123">
        <f t="shared" si="8"/>
        <v>23.550488599348533</v>
      </c>
      <c r="R38" s="122">
        <v>13</v>
      </c>
      <c r="S38" s="109" t="s">
        <v>160</v>
      </c>
      <c r="T38" s="109"/>
      <c r="U38" s="109"/>
      <c r="V38" s="109"/>
      <c r="W38" s="109" t="s">
        <v>160</v>
      </c>
      <c r="X38" s="109"/>
      <c r="Y38" s="109"/>
      <c r="Z38" s="109"/>
    </row>
    <row r="39" spans="1:26" s="106" customFormat="1" ht="12" customHeight="1">
      <c r="A39" s="120" t="s">
        <v>164</v>
      </c>
      <c r="B39" s="121" t="s">
        <v>228</v>
      </c>
      <c r="C39" s="120" t="s">
        <v>229</v>
      </c>
      <c r="D39" s="122">
        <f t="shared" si="1"/>
        <v>7208</v>
      </c>
      <c r="E39" s="122">
        <f t="shared" si="2"/>
        <v>1663</v>
      </c>
      <c r="F39" s="123">
        <f t="shared" si="3"/>
        <v>23.071587125416205</v>
      </c>
      <c r="G39" s="122">
        <v>1663</v>
      </c>
      <c r="H39" s="122">
        <v>0</v>
      </c>
      <c r="I39" s="122">
        <f t="shared" si="4"/>
        <v>5545</v>
      </c>
      <c r="J39" s="123">
        <f t="shared" si="5"/>
        <v>76.9284128745838</v>
      </c>
      <c r="K39" s="122">
        <v>510</v>
      </c>
      <c r="L39" s="123">
        <f t="shared" si="6"/>
        <v>7.0754716981132075</v>
      </c>
      <c r="M39" s="122">
        <v>0</v>
      </c>
      <c r="N39" s="123">
        <f t="shared" si="7"/>
        <v>0</v>
      </c>
      <c r="O39" s="122">
        <v>5035</v>
      </c>
      <c r="P39" s="122">
        <v>3426</v>
      </c>
      <c r="Q39" s="123">
        <f t="shared" si="8"/>
        <v>69.85294117647058</v>
      </c>
      <c r="R39" s="122">
        <v>16</v>
      </c>
      <c r="S39" s="109" t="s">
        <v>160</v>
      </c>
      <c r="T39" s="109"/>
      <c r="U39" s="109"/>
      <c r="V39" s="109"/>
      <c r="W39" s="109" t="s">
        <v>160</v>
      </c>
      <c r="X39" s="109"/>
      <c r="Y39" s="109"/>
      <c r="Z39" s="109"/>
    </row>
    <row r="40" spans="1:26" s="106" customFormat="1" ht="12" customHeight="1">
      <c r="A40" s="120" t="s">
        <v>164</v>
      </c>
      <c r="B40" s="121" t="s">
        <v>230</v>
      </c>
      <c r="C40" s="120" t="s">
        <v>231</v>
      </c>
      <c r="D40" s="122">
        <f t="shared" si="1"/>
        <v>2334</v>
      </c>
      <c r="E40" s="122">
        <f t="shared" si="2"/>
        <v>546</v>
      </c>
      <c r="F40" s="123">
        <f t="shared" si="3"/>
        <v>23.39331619537275</v>
      </c>
      <c r="G40" s="122">
        <v>546</v>
      </c>
      <c r="H40" s="122">
        <v>0</v>
      </c>
      <c r="I40" s="122">
        <f t="shared" si="4"/>
        <v>1788</v>
      </c>
      <c r="J40" s="123">
        <f t="shared" si="5"/>
        <v>76.60668380462725</v>
      </c>
      <c r="K40" s="122">
        <v>0</v>
      </c>
      <c r="L40" s="123">
        <f t="shared" si="6"/>
        <v>0</v>
      </c>
      <c r="M40" s="122">
        <v>0</v>
      </c>
      <c r="N40" s="123">
        <f t="shared" si="7"/>
        <v>0</v>
      </c>
      <c r="O40" s="122">
        <v>1788</v>
      </c>
      <c r="P40" s="122">
        <v>514</v>
      </c>
      <c r="Q40" s="123">
        <f t="shared" si="8"/>
        <v>76.60668380462725</v>
      </c>
      <c r="R40" s="122">
        <v>3</v>
      </c>
      <c r="S40" s="109" t="s">
        <v>160</v>
      </c>
      <c r="T40" s="109"/>
      <c r="U40" s="109"/>
      <c r="V40" s="109"/>
      <c r="W40" s="109" t="s">
        <v>160</v>
      </c>
      <c r="X40" s="109"/>
      <c r="Y40" s="109"/>
      <c r="Z40" s="109"/>
    </row>
    <row r="41" spans="1:26" s="106" customFormat="1" ht="12" customHeight="1">
      <c r="A41" s="120" t="s">
        <v>164</v>
      </c>
      <c r="B41" s="121" t="s">
        <v>232</v>
      </c>
      <c r="C41" s="120" t="s">
        <v>233</v>
      </c>
      <c r="D41" s="122">
        <f t="shared" si="1"/>
        <v>2431</v>
      </c>
      <c r="E41" s="122">
        <f t="shared" si="2"/>
        <v>598</v>
      </c>
      <c r="F41" s="123">
        <f t="shared" si="3"/>
        <v>24.598930481283425</v>
      </c>
      <c r="G41" s="122">
        <v>598</v>
      </c>
      <c r="H41" s="122">
        <v>0</v>
      </c>
      <c r="I41" s="122">
        <f t="shared" si="4"/>
        <v>1833</v>
      </c>
      <c r="J41" s="123">
        <f t="shared" si="5"/>
        <v>75.40106951871658</v>
      </c>
      <c r="K41" s="122">
        <v>745</v>
      </c>
      <c r="L41" s="123">
        <f t="shared" si="6"/>
        <v>30.645824763471825</v>
      </c>
      <c r="M41" s="122">
        <v>0</v>
      </c>
      <c r="N41" s="123">
        <f t="shared" si="7"/>
        <v>0</v>
      </c>
      <c r="O41" s="122">
        <v>1088</v>
      </c>
      <c r="P41" s="122">
        <v>48</v>
      </c>
      <c r="Q41" s="123">
        <f t="shared" si="8"/>
        <v>44.75524475524475</v>
      </c>
      <c r="R41" s="122">
        <v>2</v>
      </c>
      <c r="S41" s="109" t="s">
        <v>160</v>
      </c>
      <c r="T41" s="109"/>
      <c r="U41" s="109"/>
      <c r="V41" s="109"/>
      <c r="W41" s="109" t="s">
        <v>160</v>
      </c>
      <c r="X41" s="109"/>
      <c r="Y41" s="109"/>
      <c r="Z41" s="109"/>
    </row>
    <row r="42" spans="1:26" s="106" customFormat="1" ht="12" customHeight="1">
      <c r="A42" s="120" t="s">
        <v>164</v>
      </c>
      <c r="B42" s="121" t="s">
        <v>234</v>
      </c>
      <c r="C42" s="120" t="s">
        <v>235</v>
      </c>
      <c r="D42" s="122">
        <f t="shared" si="1"/>
        <v>11649</v>
      </c>
      <c r="E42" s="122">
        <f t="shared" si="2"/>
        <v>5824</v>
      </c>
      <c r="F42" s="123">
        <f t="shared" si="3"/>
        <v>49.99570778607606</v>
      </c>
      <c r="G42" s="122">
        <v>5824</v>
      </c>
      <c r="H42" s="122">
        <v>0</v>
      </c>
      <c r="I42" s="122">
        <f t="shared" si="4"/>
        <v>5825</v>
      </c>
      <c r="J42" s="123">
        <f t="shared" si="5"/>
        <v>50.00429221392394</v>
      </c>
      <c r="K42" s="122">
        <v>764</v>
      </c>
      <c r="L42" s="123">
        <f t="shared" si="6"/>
        <v>6.558502875783328</v>
      </c>
      <c r="M42" s="122">
        <v>0</v>
      </c>
      <c r="N42" s="123">
        <f t="shared" si="7"/>
        <v>0</v>
      </c>
      <c r="O42" s="122">
        <v>5061</v>
      </c>
      <c r="P42" s="122">
        <v>1672</v>
      </c>
      <c r="Q42" s="123">
        <f t="shared" si="8"/>
        <v>43.445789338140614</v>
      </c>
      <c r="R42" s="122">
        <v>50</v>
      </c>
      <c r="S42" s="109"/>
      <c r="T42" s="109"/>
      <c r="U42" s="109"/>
      <c r="V42" s="109" t="s">
        <v>160</v>
      </c>
      <c r="W42" s="109"/>
      <c r="X42" s="109"/>
      <c r="Y42" s="109"/>
      <c r="Z42" s="109" t="s">
        <v>160</v>
      </c>
    </row>
    <row r="43" spans="1:26" s="106" customFormat="1" ht="12" customHeight="1">
      <c r="A43" s="120" t="s">
        <v>164</v>
      </c>
      <c r="B43" s="121" t="s">
        <v>236</v>
      </c>
      <c r="C43" s="120" t="s">
        <v>237</v>
      </c>
      <c r="D43" s="122">
        <f t="shared" si="1"/>
        <v>19114</v>
      </c>
      <c r="E43" s="122">
        <f t="shared" si="2"/>
        <v>4965</v>
      </c>
      <c r="F43" s="123">
        <f t="shared" si="3"/>
        <v>25.9757245997698</v>
      </c>
      <c r="G43" s="122">
        <v>4965</v>
      </c>
      <c r="H43" s="122">
        <v>0</v>
      </c>
      <c r="I43" s="122">
        <f t="shared" si="4"/>
        <v>14149</v>
      </c>
      <c r="J43" s="123">
        <f t="shared" si="5"/>
        <v>74.0242754002302</v>
      </c>
      <c r="K43" s="122">
        <v>5530</v>
      </c>
      <c r="L43" s="123">
        <f t="shared" si="6"/>
        <v>28.931673119179656</v>
      </c>
      <c r="M43" s="122">
        <v>0</v>
      </c>
      <c r="N43" s="123">
        <f t="shared" si="7"/>
        <v>0</v>
      </c>
      <c r="O43" s="122">
        <v>8619</v>
      </c>
      <c r="P43" s="122">
        <v>2332</v>
      </c>
      <c r="Q43" s="123">
        <f t="shared" si="8"/>
        <v>45.09260228105054</v>
      </c>
      <c r="R43" s="122">
        <v>40</v>
      </c>
      <c r="S43" s="109" t="s">
        <v>160</v>
      </c>
      <c r="T43" s="109"/>
      <c r="U43" s="109"/>
      <c r="V43" s="109"/>
      <c r="W43" s="109" t="s">
        <v>160</v>
      </c>
      <c r="X43" s="109"/>
      <c r="Y43" s="109"/>
      <c r="Z43" s="109"/>
    </row>
    <row r="44" spans="1:26" s="106" customFormat="1" ht="12" customHeight="1">
      <c r="A44" s="120" t="s">
        <v>164</v>
      </c>
      <c r="B44" s="121" t="s">
        <v>238</v>
      </c>
      <c r="C44" s="120" t="s">
        <v>239</v>
      </c>
      <c r="D44" s="122">
        <f t="shared" si="1"/>
        <v>6461</v>
      </c>
      <c r="E44" s="122">
        <f t="shared" si="2"/>
        <v>3441</v>
      </c>
      <c r="F44" s="123">
        <f t="shared" si="3"/>
        <v>53.258009596037766</v>
      </c>
      <c r="G44" s="122">
        <v>3441</v>
      </c>
      <c r="H44" s="122">
        <v>0</v>
      </c>
      <c r="I44" s="122">
        <f t="shared" si="4"/>
        <v>3020</v>
      </c>
      <c r="J44" s="123">
        <f t="shared" si="5"/>
        <v>46.741990403962234</v>
      </c>
      <c r="K44" s="122">
        <v>0</v>
      </c>
      <c r="L44" s="123">
        <f t="shared" si="6"/>
        <v>0</v>
      </c>
      <c r="M44" s="122">
        <v>0</v>
      </c>
      <c r="N44" s="123">
        <f t="shared" si="7"/>
        <v>0</v>
      </c>
      <c r="O44" s="122">
        <v>3020</v>
      </c>
      <c r="P44" s="122">
        <v>1417</v>
      </c>
      <c r="Q44" s="123">
        <f t="shared" si="8"/>
        <v>46.741990403962234</v>
      </c>
      <c r="R44" s="122">
        <v>25</v>
      </c>
      <c r="S44" s="109"/>
      <c r="T44" s="109"/>
      <c r="U44" s="109"/>
      <c r="V44" s="109" t="s">
        <v>160</v>
      </c>
      <c r="W44" s="109"/>
      <c r="X44" s="109"/>
      <c r="Y44" s="109"/>
      <c r="Z44" s="109" t="s">
        <v>160</v>
      </c>
    </row>
    <row r="45" spans="1:26" s="106" customFormat="1" ht="12" customHeight="1">
      <c r="A45" s="120" t="s">
        <v>164</v>
      </c>
      <c r="B45" s="121" t="s">
        <v>240</v>
      </c>
      <c r="C45" s="120" t="s">
        <v>241</v>
      </c>
      <c r="D45" s="122">
        <f t="shared" si="1"/>
        <v>20398</v>
      </c>
      <c r="E45" s="122">
        <f t="shared" si="2"/>
        <v>7268</v>
      </c>
      <c r="F45" s="123">
        <f t="shared" si="3"/>
        <v>35.63094421021668</v>
      </c>
      <c r="G45" s="122">
        <v>7268</v>
      </c>
      <c r="H45" s="122">
        <v>0</v>
      </c>
      <c r="I45" s="122">
        <f t="shared" si="4"/>
        <v>13130</v>
      </c>
      <c r="J45" s="123">
        <f t="shared" si="5"/>
        <v>64.36905578978332</v>
      </c>
      <c r="K45" s="122">
        <v>168</v>
      </c>
      <c r="L45" s="123">
        <f t="shared" si="6"/>
        <v>0.8236101578586137</v>
      </c>
      <c r="M45" s="122">
        <v>0</v>
      </c>
      <c r="N45" s="123">
        <f t="shared" si="7"/>
        <v>0</v>
      </c>
      <c r="O45" s="122">
        <v>12962</v>
      </c>
      <c r="P45" s="122">
        <v>5839</v>
      </c>
      <c r="Q45" s="123">
        <f t="shared" si="8"/>
        <v>63.5454456319247</v>
      </c>
      <c r="R45" s="122">
        <v>43</v>
      </c>
      <c r="S45" s="109"/>
      <c r="T45" s="109"/>
      <c r="U45" s="109" t="s">
        <v>160</v>
      </c>
      <c r="V45" s="109"/>
      <c r="W45" s="109"/>
      <c r="X45" s="109"/>
      <c r="Y45" s="109" t="s">
        <v>160</v>
      </c>
      <c r="Z45" s="109"/>
    </row>
    <row r="46" spans="1:26" s="106" customFormat="1" ht="12" customHeight="1">
      <c r="A46" s="120" t="s">
        <v>164</v>
      </c>
      <c r="B46" s="121" t="s">
        <v>242</v>
      </c>
      <c r="C46" s="120" t="s">
        <v>243</v>
      </c>
      <c r="D46" s="122">
        <f t="shared" si="1"/>
        <v>14479</v>
      </c>
      <c r="E46" s="122">
        <f t="shared" si="2"/>
        <v>3946</v>
      </c>
      <c r="F46" s="123">
        <f t="shared" si="3"/>
        <v>27.253263346916224</v>
      </c>
      <c r="G46" s="122">
        <v>3946</v>
      </c>
      <c r="H46" s="122">
        <v>0</v>
      </c>
      <c r="I46" s="122">
        <f t="shared" si="4"/>
        <v>10533</v>
      </c>
      <c r="J46" s="123">
        <f t="shared" si="5"/>
        <v>72.74673665308377</v>
      </c>
      <c r="K46" s="122">
        <v>1132</v>
      </c>
      <c r="L46" s="123">
        <f t="shared" si="6"/>
        <v>7.818219490296291</v>
      </c>
      <c r="M46" s="122">
        <v>0</v>
      </c>
      <c r="N46" s="123">
        <f t="shared" si="7"/>
        <v>0</v>
      </c>
      <c r="O46" s="122">
        <v>9401</v>
      </c>
      <c r="P46" s="122">
        <v>3892</v>
      </c>
      <c r="Q46" s="123">
        <f t="shared" si="8"/>
        <v>64.92851716278749</v>
      </c>
      <c r="R46" s="122">
        <v>63</v>
      </c>
      <c r="S46" s="109"/>
      <c r="T46" s="109"/>
      <c r="U46" s="109" t="s">
        <v>160</v>
      </c>
      <c r="V46" s="109"/>
      <c r="W46" s="109"/>
      <c r="X46" s="109"/>
      <c r="Y46" s="109" t="s">
        <v>160</v>
      </c>
      <c r="Z46" s="109"/>
    </row>
    <row r="47" spans="1:26" s="106" customFormat="1" ht="12" customHeight="1">
      <c r="A47" s="120" t="s">
        <v>164</v>
      </c>
      <c r="B47" s="121" t="s">
        <v>244</v>
      </c>
      <c r="C47" s="120" t="s">
        <v>245</v>
      </c>
      <c r="D47" s="122">
        <f t="shared" si="1"/>
        <v>2904</v>
      </c>
      <c r="E47" s="122">
        <f t="shared" si="2"/>
        <v>381</v>
      </c>
      <c r="F47" s="123">
        <f t="shared" si="3"/>
        <v>13.119834710743802</v>
      </c>
      <c r="G47" s="122">
        <v>381</v>
      </c>
      <c r="H47" s="122">
        <v>0</v>
      </c>
      <c r="I47" s="122">
        <f t="shared" si="4"/>
        <v>2523</v>
      </c>
      <c r="J47" s="123">
        <f t="shared" si="5"/>
        <v>86.8801652892562</v>
      </c>
      <c r="K47" s="122">
        <v>1062</v>
      </c>
      <c r="L47" s="123">
        <f t="shared" si="6"/>
        <v>36.570247933884296</v>
      </c>
      <c r="M47" s="122">
        <v>0</v>
      </c>
      <c r="N47" s="123">
        <f t="shared" si="7"/>
        <v>0</v>
      </c>
      <c r="O47" s="122">
        <v>1461</v>
      </c>
      <c r="P47" s="122">
        <v>394</v>
      </c>
      <c r="Q47" s="123">
        <f t="shared" si="8"/>
        <v>50.3099173553719</v>
      </c>
      <c r="R47" s="122">
        <v>7</v>
      </c>
      <c r="S47" s="109"/>
      <c r="T47" s="109"/>
      <c r="U47" s="109" t="s">
        <v>160</v>
      </c>
      <c r="V47" s="109"/>
      <c r="W47" s="109"/>
      <c r="X47" s="109"/>
      <c r="Y47" s="109" t="s">
        <v>160</v>
      </c>
      <c r="Z47" s="109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50" customFormat="1" ht="17.25">
      <c r="A1" s="91" t="s">
        <v>162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46" t="s">
        <v>84</v>
      </c>
      <c r="B2" s="142" t="s">
        <v>85</v>
      </c>
      <c r="C2" s="142" t="s">
        <v>86</v>
      </c>
      <c r="D2" s="92" t="s">
        <v>87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88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8" t="s">
        <v>89</v>
      </c>
      <c r="AG2" s="149"/>
      <c r="AH2" s="149"/>
      <c r="AI2" s="150"/>
      <c r="AJ2" s="148" t="s">
        <v>90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91</v>
      </c>
      <c r="AU2" s="142"/>
      <c r="AV2" s="142"/>
      <c r="AW2" s="142"/>
      <c r="AX2" s="142"/>
      <c r="AY2" s="142"/>
      <c r="AZ2" s="148" t="s">
        <v>92</v>
      </c>
      <c r="BA2" s="149"/>
      <c r="BB2" s="149"/>
      <c r="BC2" s="150"/>
    </row>
    <row r="3" spans="1:55" s="51" customFormat="1" ht="26.25" customHeight="1">
      <c r="A3" s="143"/>
      <c r="B3" s="143"/>
      <c r="C3" s="143"/>
      <c r="D3" s="67" t="s">
        <v>93</v>
      </c>
      <c r="E3" s="151" t="s">
        <v>94</v>
      </c>
      <c r="F3" s="149"/>
      <c r="G3" s="150"/>
      <c r="H3" s="154" t="s">
        <v>95</v>
      </c>
      <c r="I3" s="155"/>
      <c r="J3" s="156"/>
      <c r="K3" s="151" t="s">
        <v>96</v>
      </c>
      <c r="L3" s="155"/>
      <c r="M3" s="156"/>
      <c r="N3" s="67" t="s">
        <v>93</v>
      </c>
      <c r="O3" s="151" t="s">
        <v>97</v>
      </c>
      <c r="P3" s="152"/>
      <c r="Q3" s="152"/>
      <c r="R3" s="152"/>
      <c r="S3" s="152"/>
      <c r="T3" s="152"/>
      <c r="U3" s="153"/>
      <c r="V3" s="151" t="s">
        <v>98</v>
      </c>
      <c r="W3" s="152"/>
      <c r="X3" s="152"/>
      <c r="Y3" s="152"/>
      <c r="Z3" s="152"/>
      <c r="AA3" s="152"/>
      <c r="AB3" s="153"/>
      <c r="AC3" s="93" t="s">
        <v>99</v>
      </c>
      <c r="AD3" s="65"/>
      <c r="AE3" s="66"/>
      <c r="AF3" s="144" t="s">
        <v>93</v>
      </c>
      <c r="AG3" s="142" t="s">
        <v>101</v>
      </c>
      <c r="AH3" s="142" t="s">
        <v>103</v>
      </c>
      <c r="AI3" s="142" t="s">
        <v>104</v>
      </c>
      <c r="AJ3" s="143" t="s">
        <v>93</v>
      </c>
      <c r="AK3" s="142" t="s">
        <v>106</v>
      </c>
      <c r="AL3" s="142" t="s">
        <v>107</v>
      </c>
      <c r="AM3" s="142" t="s">
        <v>108</v>
      </c>
      <c r="AN3" s="142" t="s">
        <v>103</v>
      </c>
      <c r="AO3" s="142" t="s">
        <v>104</v>
      </c>
      <c r="AP3" s="142" t="s">
        <v>109</v>
      </c>
      <c r="AQ3" s="142" t="s">
        <v>110</v>
      </c>
      <c r="AR3" s="142" t="s">
        <v>111</v>
      </c>
      <c r="AS3" s="142" t="s">
        <v>112</v>
      </c>
      <c r="AT3" s="144" t="s">
        <v>93</v>
      </c>
      <c r="AU3" s="142" t="s">
        <v>106</v>
      </c>
      <c r="AV3" s="142" t="s">
        <v>107</v>
      </c>
      <c r="AW3" s="142" t="s">
        <v>108</v>
      </c>
      <c r="AX3" s="142" t="s">
        <v>103</v>
      </c>
      <c r="AY3" s="142" t="s">
        <v>104</v>
      </c>
      <c r="AZ3" s="144" t="s">
        <v>93</v>
      </c>
      <c r="BA3" s="142" t="s">
        <v>101</v>
      </c>
      <c r="BB3" s="142" t="s">
        <v>103</v>
      </c>
      <c r="BC3" s="142" t="s">
        <v>104</v>
      </c>
    </row>
    <row r="4" spans="1:55" s="51" customFormat="1" ht="26.25" customHeight="1">
      <c r="A4" s="143"/>
      <c r="B4" s="143"/>
      <c r="C4" s="143"/>
      <c r="D4" s="67"/>
      <c r="E4" s="67" t="s">
        <v>93</v>
      </c>
      <c r="F4" s="57" t="s">
        <v>113</v>
      </c>
      <c r="G4" s="57" t="s">
        <v>114</v>
      </c>
      <c r="H4" s="67" t="s">
        <v>93</v>
      </c>
      <c r="I4" s="57" t="s">
        <v>113</v>
      </c>
      <c r="J4" s="57" t="s">
        <v>114</v>
      </c>
      <c r="K4" s="67" t="s">
        <v>93</v>
      </c>
      <c r="L4" s="57" t="s">
        <v>113</v>
      </c>
      <c r="M4" s="57" t="s">
        <v>114</v>
      </c>
      <c r="N4" s="67"/>
      <c r="O4" s="67" t="s">
        <v>93</v>
      </c>
      <c r="P4" s="57" t="s">
        <v>101</v>
      </c>
      <c r="Q4" s="57" t="s">
        <v>103</v>
      </c>
      <c r="R4" s="57" t="s">
        <v>104</v>
      </c>
      <c r="S4" s="57" t="s">
        <v>116</v>
      </c>
      <c r="T4" s="57" t="s">
        <v>118</v>
      </c>
      <c r="U4" s="57" t="s">
        <v>120</v>
      </c>
      <c r="V4" s="67" t="s">
        <v>93</v>
      </c>
      <c r="W4" s="57" t="s">
        <v>101</v>
      </c>
      <c r="X4" s="57" t="s">
        <v>103</v>
      </c>
      <c r="Y4" s="57" t="s">
        <v>104</v>
      </c>
      <c r="Z4" s="57" t="s">
        <v>116</v>
      </c>
      <c r="AA4" s="57" t="s">
        <v>118</v>
      </c>
      <c r="AB4" s="57" t="s">
        <v>120</v>
      </c>
      <c r="AC4" s="67" t="s">
        <v>93</v>
      </c>
      <c r="AD4" s="57" t="s">
        <v>113</v>
      </c>
      <c r="AE4" s="57" t="s">
        <v>114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5" customFormat="1" ht="23.25" customHeight="1">
      <c r="A5" s="143"/>
      <c r="B5" s="143"/>
      <c r="C5" s="14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43"/>
      <c r="AM5" s="56"/>
      <c r="AN5" s="56"/>
      <c r="AO5" s="56"/>
      <c r="AP5" s="56"/>
      <c r="AQ5" s="56"/>
      <c r="AR5" s="56"/>
      <c r="AS5" s="56"/>
      <c r="AT5" s="56"/>
      <c r="AU5" s="56"/>
      <c r="AV5" s="143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47"/>
      <c r="B6" s="147"/>
      <c r="C6" s="147"/>
      <c r="D6" s="72" t="s">
        <v>121</v>
      </c>
      <c r="E6" s="72" t="s">
        <v>121</v>
      </c>
      <c r="F6" s="72" t="s">
        <v>121</v>
      </c>
      <c r="G6" s="72" t="s">
        <v>121</v>
      </c>
      <c r="H6" s="72" t="s">
        <v>121</v>
      </c>
      <c r="I6" s="72" t="s">
        <v>121</v>
      </c>
      <c r="J6" s="72" t="s">
        <v>121</v>
      </c>
      <c r="K6" s="72" t="s">
        <v>121</v>
      </c>
      <c r="L6" s="72" t="s">
        <v>121</v>
      </c>
      <c r="M6" s="72" t="s">
        <v>121</v>
      </c>
      <c r="N6" s="72" t="s">
        <v>121</v>
      </c>
      <c r="O6" s="72" t="s">
        <v>121</v>
      </c>
      <c r="P6" s="72" t="s">
        <v>121</v>
      </c>
      <c r="Q6" s="72" t="s">
        <v>121</v>
      </c>
      <c r="R6" s="72" t="s">
        <v>121</v>
      </c>
      <c r="S6" s="72" t="s">
        <v>121</v>
      </c>
      <c r="T6" s="72" t="s">
        <v>121</v>
      </c>
      <c r="U6" s="72" t="s">
        <v>121</v>
      </c>
      <c r="V6" s="72" t="s">
        <v>121</v>
      </c>
      <c r="W6" s="72" t="s">
        <v>121</v>
      </c>
      <c r="X6" s="72" t="s">
        <v>121</v>
      </c>
      <c r="Y6" s="72" t="s">
        <v>121</v>
      </c>
      <c r="Z6" s="72" t="s">
        <v>121</v>
      </c>
      <c r="AA6" s="72" t="s">
        <v>121</v>
      </c>
      <c r="AB6" s="72" t="s">
        <v>121</v>
      </c>
      <c r="AC6" s="72" t="s">
        <v>121</v>
      </c>
      <c r="AD6" s="72" t="s">
        <v>121</v>
      </c>
      <c r="AE6" s="72" t="s">
        <v>121</v>
      </c>
      <c r="AF6" s="73" t="s">
        <v>122</v>
      </c>
      <c r="AG6" s="73" t="s">
        <v>122</v>
      </c>
      <c r="AH6" s="73" t="s">
        <v>122</v>
      </c>
      <c r="AI6" s="73" t="s">
        <v>122</v>
      </c>
      <c r="AJ6" s="73" t="s">
        <v>122</v>
      </c>
      <c r="AK6" s="73" t="s">
        <v>122</v>
      </c>
      <c r="AL6" s="73" t="s">
        <v>122</v>
      </c>
      <c r="AM6" s="73" t="s">
        <v>122</v>
      </c>
      <c r="AN6" s="73" t="s">
        <v>122</v>
      </c>
      <c r="AO6" s="73" t="s">
        <v>122</v>
      </c>
      <c r="AP6" s="73" t="s">
        <v>122</v>
      </c>
      <c r="AQ6" s="73" t="s">
        <v>122</v>
      </c>
      <c r="AR6" s="73" t="s">
        <v>122</v>
      </c>
      <c r="AS6" s="73" t="s">
        <v>122</v>
      </c>
      <c r="AT6" s="73" t="s">
        <v>122</v>
      </c>
      <c r="AU6" s="73" t="s">
        <v>122</v>
      </c>
      <c r="AV6" s="73" t="s">
        <v>122</v>
      </c>
      <c r="AW6" s="73" t="s">
        <v>122</v>
      </c>
      <c r="AX6" s="73" t="s">
        <v>122</v>
      </c>
      <c r="AY6" s="73" t="s">
        <v>122</v>
      </c>
      <c r="AZ6" s="73" t="s">
        <v>122</v>
      </c>
      <c r="BA6" s="73" t="s">
        <v>122</v>
      </c>
      <c r="BB6" s="73" t="s">
        <v>122</v>
      </c>
      <c r="BC6" s="73" t="s">
        <v>122</v>
      </c>
    </row>
    <row r="7" spans="1:55" s="99" customFormat="1" ht="12" customHeight="1">
      <c r="A7" s="107" t="s">
        <v>164</v>
      </c>
      <c r="B7" s="108" t="s">
        <v>165</v>
      </c>
      <c r="C7" s="107" t="s">
        <v>63</v>
      </c>
      <c r="D7" s="98">
        <f aca="true" t="shared" si="0" ref="D7:AI7">SUM(D8:D47)</f>
        <v>443055</v>
      </c>
      <c r="E7" s="98">
        <f t="shared" si="0"/>
        <v>2898</v>
      </c>
      <c r="F7" s="98">
        <f t="shared" si="0"/>
        <v>869</v>
      </c>
      <c r="G7" s="98">
        <f t="shared" si="0"/>
        <v>2029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440157</v>
      </c>
      <c r="L7" s="98">
        <f t="shared" si="0"/>
        <v>163503</v>
      </c>
      <c r="M7" s="98">
        <f t="shared" si="0"/>
        <v>276654</v>
      </c>
      <c r="N7" s="98">
        <f t="shared" si="0"/>
        <v>443055</v>
      </c>
      <c r="O7" s="98">
        <f t="shared" si="0"/>
        <v>164372</v>
      </c>
      <c r="P7" s="98">
        <f t="shared" si="0"/>
        <v>146779</v>
      </c>
      <c r="Q7" s="98">
        <f t="shared" si="0"/>
        <v>0</v>
      </c>
      <c r="R7" s="98">
        <f t="shared" si="0"/>
        <v>0</v>
      </c>
      <c r="S7" s="98">
        <f t="shared" si="0"/>
        <v>17593</v>
      </c>
      <c r="T7" s="98">
        <f t="shared" si="0"/>
        <v>0</v>
      </c>
      <c r="U7" s="98">
        <f t="shared" si="0"/>
        <v>0</v>
      </c>
      <c r="V7" s="98">
        <f t="shared" si="0"/>
        <v>278683</v>
      </c>
      <c r="W7" s="98">
        <f t="shared" si="0"/>
        <v>247014</v>
      </c>
      <c r="X7" s="98">
        <f t="shared" si="0"/>
        <v>0</v>
      </c>
      <c r="Y7" s="98">
        <f t="shared" si="0"/>
        <v>0</v>
      </c>
      <c r="Z7" s="98">
        <f t="shared" si="0"/>
        <v>31669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10327</v>
      </c>
      <c r="AG7" s="98">
        <f t="shared" si="0"/>
        <v>10327</v>
      </c>
      <c r="AH7" s="98">
        <f t="shared" si="0"/>
        <v>0</v>
      </c>
      <c r="AI7" s="98">
        <f t="shared" si="0"/>
        <v>0</v>
      </c>
      <c r="AJ7" s="98">
        <f aca="true" t="shared" si="1" ref="AJ7:BC7">SUM(AJ8:AJ47)</f>
        <v>13198</v>
      </c>
      <c r="AK7" s="98">
        <f t="shared" si="1"/>
        <v>3243</v>
      </c>
      <c r="AL7" s="98">
        <f t="shared" si="1"/>
        <v>0</v>
      </c>
      <c r="AM7" s="98">
        <f t="shared" si="1"/>
        <v>4605</v>
      </c>
      <c r="AN7" s="98">
        <f t="shared" si="1"/>
        <v>1018</v>
      </c>
      <c r="AO7" s="98">
        <f t="shared" si="1"/>
        <v>0</v>
      </c>
      <c r="AP7" s="98">
        <f t="shared" si="1"/>
        <v>0</v>
      </c>
      <c r="AQ7" s="98">
        <f t="shared" si="1"/>
        <v>3452</v>
      </c>
      <c r="AR7" s="98">
        <f t="shared" si="1"/>
        <v>0</v>
      </c>
      <c r="AS7" s="98">
        <f t="shared" si="1"/>
        <v>880</v>
      </c>
      <c r="AT7" s="98">
        <f t="shared" si="1"/>
        <v>544</v>
      </c>
      <c r="AU7" s="98">
        <f t="shared" si="1"/>
        <v>372</v>
      </c>
      <c r="AV7" s="98">
        <f t="shared" si="1"/>
        <v>0</v>
      </c>
      <c r="AW7" s="98">
        <f t="shared" si="1"/>
        <v>172</v>
      </c>
      <c r="AX7" s="98">
        <f t="shared" si="1"/>
        <v>0</v>
      </c>
      <c r="AY7" s="98">
        <f t="shared" si="1"/>
        <v>0</v>
      </c>
      <c r="AZ7" s="98">
        <f t="shared" si="1"/>
        <v>1949</v>
      </c>
      <c r="BA7" s="98">
        <f t="shared" si="1"/>
        <v>1949</v>
      </c>
      <c r="BB7" s="98">
        <f t="shared" si="1"/>
        <v>0</v>
      </c>
      <c r="BC7" s="98">
        <f t="shared" si="1"/>
        <v>0</v>
      </c>
    </row>
    <row r="8" spans="1:55" s="106" customFormat="1" ht="12" customHeight="1">
      <c r="A8" s="109" t="s">
        <v>164</v>
      </c>
      <c r="B8" s="110" t="s">
        <v>166</v>
      </c>
      <c r="C8" s="109" t="s">
        <v>167</v>
      </c>
      <c r="D8" s="102">
        <f aca="true" t="shared" si="2" ref="D8:D47">SUM(E8,+H8,+K8)</f>
        <v>58889</v>
      </c>
      <c r="E8" s="102">
        <f aca="true" t="shared" si="3" ref="E8:E47">SUM(F8:G8)</f>
        <v>0</v>
      </c>
      <c r="F8" s="102">
        <v>0</v>
      </c>
      <c r="G8" s="102">
        <v>0</v>
      </c>
      <c r="H8" s="102">
        <f aca="true" t="shared" si="4" ref="H8:H47">SUM(I8:J8)</f>
        <v>0</v>
      </c>
      <c r="I8" s="102">
        <v>0</v>
      </c>
      <c r="J8" s="102">
        <v>0</v>
      </c>
      <c r="K8" s="102">
        <f aca="true" t="shared" si="5" ref="K8:K47">SUM(L8:M8)</f>
        <v>58889</v>
      </c>
      <c r="L8" s="102">
        <v>20854</v>
      </c>
      <c r="M8" s="102">
        <v>38035</v>
      </c>
      <c r="N8" s="102">
        <f aca="true" t="shared" si="6" ref="N8:N47">SUM(O8,+V8,+AC8)</f>
        <v>58889</v>
      </c>
      <c r="O8" s="102">
        <f aca="true" t="shared" si="7" ref="O8:O47">SUM(P8:U8)</f>
        <v>20854</v>
      </c>
      <c r="P8" s="102">
        <v>20854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f aca="true" t="shared" si="8" ref="V8:V47">SUM(W8:AB8)</f>
        <v>38035</v>
      </c>
      <c r="W8" s="102">
        <v>38035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f aca="true" t="shared" si="9" ref="AC8:AC47">SUM(AD8:AE8)</f>
        <v>0</v>
      </c>
      <c r="AD8" s="102">
        <v>0</v>
      </c>
      <c r="AE8" s="102">
        <v>0</v>
      </c>
      <c r="AF8" s="102">
        <f aca="true" t="shared" si="10" ref="AF8:AF47">SUM(AG8:AI8)</f>
        <v>551</v>
      </c>
      <c r="AG8" s="102">
        <v>551</v>
      </c>
      <c r="AH8" s="102">
        <v>0</v>
      </c>
      <c r="AI8" s="102">
        <v>0</v>
      </c>
      <c r="AJ8" s="102">
        <f aca="true" t="shared" si="11" ref="AJ8:AJ47">SUM(AK8:AS8)</f>
        <v>2941</v>
      </c>
      <c r="AK8" s="102">
        <v>2615</v>
      </c>
      <c r="AL8" s="102">
        <v>0</v>
      </c>
      <c r="AM8" s="102">
        <v>326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f aca="true" t="shared" si="12" ref="AT8:AT47">SUM(AU8:AY8)</f>
        <v>242</v>
      </c>
      <c r="AU8" s="102">
        <v>225</v>
      </c>
      <c r="AV8" s="102">
        <v>0</v>
      </c>
      <c r="AW8" s="102">
        <v>17</v>
      </c>
      <c r="AX8" s="102">
        <v>0</v>
      </c>
      <c r="AY8" s="102">
        <v>0</v>
      </c>
      <c r="AZ8" s="102">
        <f aca="true" t="shared" si="13" ref="AZ8:AZ47">SUM(BA8:BC8)</f>
        <v>0</v>
      </c>
      <c r="BA8" s="102">
        <v>0</v>
      </c>
      <c r="BB8" s="102">
        <v>0</v>
      </c>
      <c r="BC8" s="102">
        <v>0</v>
      </c>
    </row>
    <row r="9" spans="1:55" s="106" customFormat="1" ht="12" customHeight="1">
      <c r="A9" s="109" t="s">
        <v>164</v>
      </c>
      <c r="B9" s="112" t="s">
        <v>168</v>
      </c>
      <c r="C9" s="109" t="s">
        <v>169</v>
      </c>
      <c r="D9" s="102">
        <f t="shared" si="2"/>
        <v>18405</v>
      </c>
      <c r="E9" s="102">
        <f t="shared" si="3"/>
        <v>0</v>
      </c>
      <c r="F9" s="102">
        <v>0</v>
      </c>
      <c r="G9" s="102">
        <v>0</v>
      </c>
      <c r="H9" s="102">
        <f t="shared" si="4"/>
        <v>0</v>
      </c>
      <c r="I9" s="102">
        <v>0</v>
      </c>
      <c r="J9" s="102">
        <v>0</v>
      </c>
      <c r="K9" s="102">
        <f t="shared" si="5"/>
        <v>18405</v>
      </c>
      <c r="L9" s="102">
        <v>7085</v>
      </c>
      <c r="M9" s="102">
        <v>11320</v>
      </c>
      <c r="N9" s="102">
        <f t="shared" si="6"/>
        <v>18405</v>
      </c>
      <c r="O9" s="102">
        <f t="shared" si="7"/>
        <v>7085</v>
      </c>
      <c r="P9" s="102">
        <v>7085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f t="shared" si="8"/>
        <v>11320</v>
      </c>
      <c r="W9" s="102">
        <v>11320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f t="shared" si="9"/>
        <v>0</v>
      </c>
      <c r="AD9" s="102">
        <v>0</v>
      </c>
      <c r="AE9" s="102">
        <v>0</v>
      </c>
      <c r="AF9" s="102">
        <f t="shared" si="10"/>
        <v>67</v>
      </c>
      <c r="AG9" s="102">
        <v>67</v>
      </c>
      <c r="AH9" s="102">
        <v>0</v>
      </c>
      <c r="AI9" s="102">
        <v>0</v>
      </c>
      <c r="AJ9" s="102">
        <f t="shared" si="11"/>
        <v>184</v>
      </c>
      <c r="AK9" s="102">
        <v>184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f t="shared" si="12"/>
        <v>67</v>
      </c>
      <c r="AU9" s="102">
        <v>67</v>
      </c>
      <c r="AV9" s="102">
        <v>0</v>
      </c>
      <c r="AW9" s="102">
        <v>0</v>
      </c>
      <c r="AX9" s="102">
        <v>0</v>
      </c>
      <c r="AY9" s="102">
        <v>0</v>
      </c>
      <c r="AZ9" s="102">
        <f t="shared" si="13"/>
        <v>0</v>
      </c>
      <c r="BA9" s="102">
        <v>0</v>
      </c>
      <c r="BB9" s="102">
        <v>0</v>
      </c>
      <c r="BC9" s="102">
        <v>0</v>
      </c>
    </row>
    <row r="10" spans="1:55" s="106" customFormat="1" ht="12" customHeight="1">
      <c r="A10" s="109" t="s">
        <v>164</v>
      </c>
      <c r="B10" s="112" t="s">
        <v>170</v>
      </c>
      <c r="C10" s="109" t="s">
        <v>171</v>
      </c>
      <c r="D10" s="102">
        <f t="shared" si="2"/>
        <v>92228</v>
      </c>
      <c r="E10" s="102">
        <f t="shared" si="3"/>
        <v>0</v>
      </c>
      <c r="F10" s="102">
        <v>0</v>
      </c>
      <c r="G10" s="102">
        <v>0</v>
      </c>
      <c r="H10" s="102">
        <f t="shared" si="4"/>
        <v>0</v>
      </c>
      <c r="I10" s="102">
        <v>0</v>
      </c>
      <c r="J10" s="102">
        <v>0</v>
      </c>
      <c r="K10" s="102">
        <f t="shared" si="5"/>
        <v>92228</v>
      </c>
      <c r="L10" s="102">
        <v>37551</v>
      </c>
      <c r="M10" s="102">
        <v>54677</v>
      </c>
      <c r="N10" s="102">
        <f t="shared" si="6"/>
        <v>92228</v>
      </c>
      <c r="O10" s="102">
        <f t="shared" si="7"/>
        <v>37551</v>
      </c>
      <c r="P10" s="102">
        <v>21270</v>
      </c>
      <c r="Q10" s="102">
        <v>0</v>
      </c>
      <c r="R10" s="102">
        <v>0</v>
      </c>
      <c r="S10" s="102">
        <v>16281</v>
      </c>
      <c r="T10" s="102">
        <v>0</v>
      </c>
      <c r="U10" s="102">
        <v>0</v>
      </c>
      <c r="V10" s="102">
        <f t="shared" si="8"/>
        <v>54677</v>
      </c>
      <c r="W10" s="102">
        <v>26588</v>
      </c>
      <c r="X10" s="102">
        <v>0</v>
      </c>
      <c r="Y10" s="102">
        <v>0</v>
      </c>
      <c r="Z10" s="102">
        <v>28089</v>
      </c>
      <c r="AA10" s="102">
        <v>0</v>
      </c>
      <c r="AB10" s="102">
        <v>0</v>
      </c>
      <c r="AC10" s="102">
        <f t="shared" si="9"/>
        <v>0</v>
      </c>
      <c r="AD10" s="102">
        <v>0</v>
      </c>
      <c r="AE10" s="102">
        <v>0</v>
      </c>
      <c r="AF10" s="102">
        <f t="shared" si="10"/>
        <v>2291</v>
      </c>
      <c r="AG10" s="102">
        <v>2291</v>
      </c>
      <c r="AH10" s="102">
        <v>0</v>
      </c>
      <c r="AI10" s="102">
        <v>0</v>
      </c>
      <c r="AJ10" s="102">
        <f t="shared" si="11"/>
        <v>2293</v>
      </c>
      <c r="AK10" s="102">
        <v>2</v>
      </c>
      <c r="AL10" s="102"/>
      <c r="AM10" s="102">
        <v>160</v>
      </c>
      <c r="AN10" s="102"/>
      <c r="AO10" s="102"/>
      <c r="AP10" s="102"/>
      <c r="AQ10" s="102">
        <v>2131</v>
      </c>
      <c r="AR10" s="102">
        <v>0</v>
      </c>
      <c r="AS10" s="102">
        <v>0</v>
      </c>
      <c r="AT10" s="102">
        <f t="shared" si="12"/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f t="shared" si="13"/>
        <v>0</v>
      </c>
      <c r="BA10" s="102">
        <v>0</v>
      </c>
      <c r="BB10" s="102">
        <v>0</v>
      </c>
      <c r="BC10" s="102">
        <v>0</v>
      </c>
    </row>
    <row r="11" spans="1:55" s="106" customFormat="1" ht="12" customHeight="1">
      <c r="A11" s="109" t="s">
        <v>164</v>
      </c>
      <c r="B11" s="112" t="s">
        <v>172</v>
      </c>
      <c r="C11" s="109" t="s">
        <v>173</v>
      </c>
      <c r="D11" s="102">
        <f t="shared" si="2"/>
        <v>8844</v>
      </c>
      <c r="E11" s="102">
        <f t="shared" si="3"/>
        <v>0</v>
      </c>
      <c r="F11" s="102">
        <v>0</v>
      </c>
      <c r="G11" s="102">
        <v>0</v>
      </c>
      <c r="H11" s="102">
        <f t="shared" si="4"/>
        <v>0</v>
      </c>
      <c r="I11" s="102">
        <v>0</v>
      </c>
      <c r="J11" s="102">
        <v>0</v>
      </c>
      <c r="K11" s="102">
        <f t="shared" si="5"/>
        <v>8844</v>
      </c>
      <c r="L11" s="102">
        <v>3245</v>
      </c>
      <c r="M11" s="102">
        <v>5599</v>
      </c>
      <c r="N11" s="102">
        <f t="shared" si="6"/>
        <v>8844</v>
      </c>
      <c r="O11" s="102">
        <f t="shared" si="7"/>
        <v>3245</v>
      </c>
      <c r="P11" s="102">
        <v>3245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 t="shared" si="8"/>
        <v>5599</v>
      </c>
      <c r="W11" s="102">
        <v>5599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f t="shared" si="9"/>
        <v>0</v>
      </c>
      <c r="AD11" s="102">
        <v>0</v>
      </c>
      <c r="AE11" s="102">
        <v>0</v>
      </c>
      <c r="AF11" s="102">
        <f t="shared" si="10"/>
        <v>706</v>
      </c>
      <c r="AG11" s="102">
        <v>706</v>
      </c>
      <c r="AH11" s="102">
        <v>0</v>
      </c>
      <c r="AI11" s="102">
        <v>0</v>
      </c>
      <c r="AJ11" s="102">
        <f t="shared" si="11"/>
        <v>706</v>
      </c>
      <c r="AK11" s="102"/>
      <c r="AL11" s="102">
        <v>0</v>
      </c>
      <c r="AM11" s="102">
        <v>706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f t="shared" si="12"/>
        <v>35</v>
      </c>
      <c r="AU11" s="102">
        <v>0</v>
      </c>
      <c r="AV11" s="102">
        <v>0</v>
      </c>
      <c r="AW11" s="102">
        <v>35</v>
      </c>
      <c r="AX11" s="102">
        <v>0</v>
      </c>
      <c r="AY11" s="102">
        <v>0</v>
      </c>
      <c r="AZ11" s="102">
        <f t="shared" si="13"/>
        <v>0</v>
      </c>
      <c r="BA11" s="102">
        <v>0</v>
      </c>
      <c r="BB11" s="102">
        <v>0</v>
      </c>
      <c r="BC11" s="102">
        <v>0</v>
      </c>
    </row>
    <row r="12" spans="1:55" s="106" customFormat="1" ht="12" customHeight="1">
      <c r="A12" s="109" t="s">
        <v>164</v>
      </c>
      <c r="B12" s="110" t="s">
        <v>174</v>
      </c>
      <c r="C12" s="109" t="s">
        <v>175</v>
      </c>
      <c r="D12" s="122">
        <f t="shared" si="2"/>
        <v>23653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23653</v>
      </c>
      <c r="L12" s="122">
        <v>7708</v>
      </c>
      <c r="M12" s="122">
        <v>15945</v>
      </c>
      <c r="N12" s="122">
        <f t="shared" si="6"/>
        <v>23653</v>
      </c>
      <c r="O12" s="122">
        <f t="shared" si="7"/>
        <v>7708</v>
      </c>
      <c r="P12" s="122">
        <v>7708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15945</v>
      </c>
      <c r="W12" s="122">
        <v>15945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717</v>
      </c>
      <c r="AG12" s="122">
        <v>717</v>
      </c>
      <c r="AH12" s="122">
        <v>0</v>
      </c>
      <c r="AI12" s="122">
        <v>0</v>
      </c>
      <c r="AJ12" s="122">
        <f t="shared" si="11"/>
        <v>717</v>
      </c>
      <c r="AK12" s="122"/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518</v>
      </c>
      <c r="AR12" s="122">
        <v>0</v>
      </c>
      <c r="AS12" s="122">
        <v>199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6" customFormat="1" ht="12" customHeight="1">
      <c r="A13" s="109" t="s">
        <v>164</v>
      </c>
      <c r="B13" s="110" t="s">
        <v>176</v>
      </c>
      <c r="C13" s="109" t="s">
        <v>177</v>
      </c>
      <c r="D13" s="122">
        <f t="shared" si="2"/>
        <v>16705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16705</v>
      </c>
      <c r="L13" s="122">
        <v>3988</v>
      </c>
      <c r="M13" s="122">
        <v>12717</v>
      </c>
      <c r="N13" s="122">
        <f t="shared" si="6"/>
        <v>16705</v>
      </c>
      <c r="O13" s="122">
        <f t="shared" si="7"/>
        <v>3988</v>
      </c>
      <c r="P13" s="122">
        <v>3988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12717</v>
      </c>
      <c r="W13" s="122">
        <v>12717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115</v>
      </c>
      <c r="AG13" s="122">
        <v>115</v>
      </c>
      <c r="AH13" s="122">
        <v>0</v>
      </c>
      <c r="AI13" s="122">
        <v>0</v>
      </c>
      <c r="AJ13" s="122">
        <f t="shared" si="11"/>
        <v>164</v>
      </c>
      <c r="AK13" s="122">
        <v>49</v>
      </c>
      <c r="AL13" s="122">
        <v>0</v>
      </c>
      <c r="AM13" s="122">
        <v>115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7</v>
      </c>
      <c r="AU13" s="122">
        <v>0</v>
      </c>
      <c r="AV13" s="122">
        <v>0</v>
      </c>
      <c r="AW13" s="122">
        <v>7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6" customFormat="1" ht="12" customHeight="1">
      <c r="A14" s="109" t="s">
        <v>164</v>
      </c>
      <c r="B14" s="110" t="s">
        <v>178</v>
      </c>
      <c r="C14" s="109" t="s">
        <v>179</v>
      </c>
      <c r="D14" s="122">
        <f t="shared" si="2"/>
        <v>12991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12991</v>
      </c>
      <c r="L14" s="122">
        <v>1738</v>
      </c>
      <c r="M14" s="122">
        <v>11253</v>
      </c>
      <c r="N14" s="122">
        <f t="shared" si="6"/>
        <v>12991</v>
      </c>
      <c r="O14" s="122">
        <f t="shared" si="7"/>
        <v>1738</v>
      </c>
      <c r="P14" s="122">
        <v>1738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11253</v>
      </c>
      <c r="W14" s="122">
        <v>11253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646</v>
      </c>
      <c r="AG14" s="122">
        <v>646</v>
      </c>
      <c r="AH14" s="122">
        <v>0</v>
      </c>
      <c r="AI14" s="122">
        <v>0</v>
      </c>
      <c r="AJ14" s="122">
        <f t="shared" si="11"/>
        <v>646</v>
      </c>
      <c r="AK14" s="122"/>
      <c r="AL14" s="122">
        <v>0</v>
      </c>
      <c r="AM14" s="122">
        <v>56</v>
      </c>
      <c r="AN14" s="122">
        <v>590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5</v>
      </c>
      <c r="AU14" s="122">
        <v>0</v>
      </c>
      <c r="AV14" s="122">
        <v>0</v>
      </c>
      <c r="AW14" s="122">
        <v>5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6" customFormat="1" ht="12" customHeight="1">
      <c r="A15" s="109" t="s">
        <v>164</v>
      </c>
      <c r="B15" s="110" t="s">
        <v>180</v>
      </c>
      <c r="C15" s="109" t="s">
        <v>181</v>
      </c>
      <c r="D15" s="122">
        <f t="shared" si="2"/>
        <v>45327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45327</v>
      </c>
      <c r="L15" s="122">
        <v>13745</v>
      </c>
      <c r="M15" s="122">
        <v>31582</v>
      </c>
      <c r="N15" s="122">
        <f t="shared" si="6"/>
        <v>45327</v>
      </c>
      <c r="O15" s="122">
        <f t="shared" si="7"/>
        <v>13745</v>
      </c>
      <c r="P15" s="122">
        <v>13745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31582</v>
      </c>
      <c r="W15" s="122">
        <v>31582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546</v>
      </c>
      <c r="AG15" s="122">
        <v>546</v>
      </c>
      <c r="AH15" s="122">
        <v>0</v>
      </c>
      <c r="AI15" s="122">
        <v>0</v>
      </c>
      <c r="AJ15" s="122">
        <f t="shared" si="11"/>
        <v>546</v>
      </c>
      <c r="AK15" s="122"/>
      <c r="AL15" s="122">
        <v>0</v>
      </c>
      <c r="AM15" s="122">
        <v>546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1201</v>
      </c>
      <c r="BA15" s="122">
        <v>1201</v>
      </c>
      <c r="BB15" s="122">
        <v>0</v>
      </c>
      <c r="BC15" s="122">
        <v>0</v>
      </c>
    </row>
    <row r="16" spans="1:55" s="106" customFormat="1" ht="12" customHeight="1">
      <c r="A16" s="109" t="s">
        <v>164</v>
      </c>
      <c r="B16" s="110" t="s">
        <v>182</v>
      </c>
      <c r="C16" s="109" t="s">
        <v>183</v>
      </c>
      <c r="D16" s="122">
        <f t="shared" si="2"/>
        <v>13985</v>
      </c>
      <c r="E16" s="122">
        <f t="shared" si="3"/>
        <v>0</v>
      </c>
      <c r="F16" s="122"/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13985</v>
      </c>
      <c r="L16" s="122">
        <v>6314</v>
      </c>
      <c r="M16" s="122">
        <v>7671</v>
      </c>
      <c r="N16" s="122">
        <f t="shared" si="6"/>
        <v>13985</v>
      </c>
      <c r="O16" s="122">
        <f t="shared" si="7"/>
        <v>6314</v>
      </c>
      <c r="P16" s="122">
        <v>6314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7671</v>
      </c>
      <c r="W16" s="122">
        <v>7671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424</v>
      </c>
      <c r="AG16" s="122">
        <v>424</v>
      </c>
      <c r="AH16" s="122">
        <v>0</v>
      </c>
      <c r="AI16" s="122">
        <v>0</v>
      </c>
      <c r="AJ16" s="122">
        <f t="shared" si="11"/>
        <v>424</v>
      </c>
      <c r="AK16" s="122"/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306</v>
      </c>
      <c r="AR16" s="122">
        <v>0</v>
      </c>
      <c r="AS16" s="122">
        <v>118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6" customFormat="1" ht="12" customHeight="1">
      <c r="A17" s="109" t="s">
        <v>164</v>
      </c>
      <c r="B17" s="110" t="s">
        <v>184</v>
      </c>
      <c r="C17" s="109" t="s">
        <v>185</v>
      </c>
      <c r="D17" s="122">
        <f t="shared" si="2"/>
        <v>5544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5544</v>
      </c>
      <c r="L17" s="122">
        <v>1996</v>
      </c>
      <c r="M17" s="122">
        <v>3548</v>
      </c>
      <c r="N17" s="122">
        <f t="shared" si="6"/>
        <v>5544</v>
      </c>
      <c r="O17" s="122">
        <f t="shared" si="7"/>
        <v>1996</v>
      </c>
      <c r="P17" s="122">
        <v>1996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3548</v>
      </c>
      <c r="W17" s="122">
        <v>3548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83</v>
      </c>
      <c r="AG17" s="122">
        <v>83</v>
      </c>
      <c r="AH17" s="122">
        <v>0</v>
      </c>
      <c r="AI17" s="122">
        <v>0</v>
      </c>
      <c r="AJ17" s="122">
        <f t="shared" si="11"/>
        <v>115</v>
      </c>
      <c r="AK17" s="122">
        <v>49</v>
      </c>
      <c r="AL17" s="122"/>
      <c r="AM17" s="122">
        <v>64</v>
      </c>
      <c r="AN17" s="122">
        <v>0</v>
      </c>
      <c r="AO17" s="122">
        <v>0</v>
      </c>
      <c r="AP17" s="122">
        <v>0</v>
      </c>
      <c r="AQ17" s="122">
        <v>2</v>
      </c>
      <c r="AR17" s="122">
        <v>0</v>
      </c>
      <c r="AS17" s="122">
        <v>0</v>
      </c>
      <c r="AT17" s="122">
        <f t="shared" si="12"/>
        <v>20</v>
      </c>
      <c r="AU17" s="122">
        <v>17</v>
      </c>
      <c r="AV17" s="122">
        <v>0</v>
      </c>
      <c r="AW17" s="122">
        <v>3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6" customFormat="1" ht="12" customHeight="1">
      <c r="A18" s="109" t="s">
        <v>164</v>
      </c>
      <c r="B18" s="110" t="s">
        <v>186</v>
      </c>
      <c r="C18" s="109" t="s">
        <v>187</v>
      </c>
      <c r="D18" s="122">
        <f t="shared" si="2"/>
        <v>6112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6112</v>
      </c>
      <c r="L18" s="122">
        <v>1964</v>
      </c>
      <c r="M18" s="122">
        <v>4148</v>
      </c>
      <c r="N18" s="122">
        <f t="shared" si="6"/>
        <v>6112</v>
      </c>
      <c r="O18" s="122">
        <f t="shared" si="7"/>
        <v>1964</v>
      </c>
      <c r="P18" s="122">
        <v>1964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4148</v>
      </c>
      <c r="W18" s="122">
        <v>4148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20</v>
      </c>
      <c r="AG18" s="122">
        <v>20</v>
      </c>
      <c r="AH18" s="122">
        <v>0</v>
      </c>
      <c r="AI18" s="122">
        <v>0</v>
      </c>
      <c r="AJ18" s="122">
        <f t="shared" si="11"/>
        <v>292</v>
      </c>
      <c r="AK18" s="122">
        <v>292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20</v>
      </c>
      <c r="AU18" s="122">
        <v>20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6" customFormat="1" ht="12" customHeight="1">
      <c r="A19" s="109" t="s">
        <v>164</v>
      </c>
      <c r="B19" s="110" t="s">
        <v>188</v>
      </c>
      <c r="C19" s="109" t="s">
        <v>189</v>
      </c>
      <c r="D19" s="122">
        <f t="shared" si="2"/>
        <v>2334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2334</v>
      </c>
      <c r="L19" s="122">
        <v>655</v>
      </c>
      <c r="M19" s="122">
        <v>1679</v>
      </c>
      <c r="N19" s="122">
        <f t="shared" si="6"/>
        <v>2334</v>
      </c>
      <c r="O19" s="122">
        <f t="shared" si="7"/>
        <v>655</v>
      </c>
      <c r="P19" s="122">
        <v>655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1679</v>
      </c>
      <c r="W19" s="122">
        <v>1679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98</v>
      </c>
      <c r="AG19" s="122">
        <v>98</v>
      </c>
      <c r="AH19" s="122">
        <v>0</v>
      </c>
      <c r="AI19" s="122">
        <v>0</v>
      </c>
      <c r="AJ19" s="122">
        <f t="shared" si="11"/>
        <v>98</v>
      </c>
      <c r="AK19" s="122"/>
      <c r="AL19" s="122">
        <v>0</v>
      </c>
      <c r="AM19" s="122">
        <v>98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6" customFormat="1" ht="12" customHeight="1">
      <c r="A20" s="109" t="s">
        <v>164</v>
      </c>
      <c r="B20" s="110" t="s">
        <v>190</v>
      </c>
      <c r="C20" s="109" t="s">
        <v>191</v>
      </c>
      <c r="D20" s="122">
        <f t="shared" si="2"/>
        <v>1826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1826</v>
      </c>
      <c r="L20" s="122">
        <v>695</v>
      </c>
      <c r="M20" s="122">
        <v>1131</v>
      </c>
      <c r="N20" s="122">
        <f t="shared" si="6"/>
        <v>1826</v>
      </c>
      <c r="O20" s="122">
        <f t="shared" si="7"/>
        <v>695</v>
      </c>
      <c r="P20" s="122">
        <v>695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1131</v>
      </c>
      <c r="W20" s="122">
        <v>1131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96</v>
      </c>
      <c r="AG20" s="122">
        <v>96</v>
      </c>
      <c r="AH20" s="122">
        <v>0</v>
      </c>
      <c r="AI20" s="122">
        <v>0</v>
      </c>
      <c r="AJ20" s="122">
        <f t="shared" si="11"/>
        <v>96</v>
      </c>
      <c r="AK20" s="122"/>
      <c r="AL20" s="122">
        <v>0</v>
      </c>
      <c r="AM20" s="122">
        <v>96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6" customFormat="1" ht="12" customHeight="1">
      <c r="A21" s="109" t="s">
        <v>164</v>
      </c>
      <c r="B21" s="110" t="s">
        <v>192</v>
      </c>
      <c r="C21" s="109" t="s">
        <v>193</v>
      </c>
      <c r="D21" s="122">
        <f t="shared" si="2"/>
        <v>3947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3947</v>
      </c>
      <c r="L21" s="122">
        <v>2143</v>
      </c>
      <c r="M21" s="122">
        <v>1804</v>
      </c>
      <c r="N21" s="122">
        <f t="shared" si="6"/>
        <v>3947</v>
      </c>
      <c r="O21" s="122">
        <f t="shared" si="7"/>
        <v>2143</v>
      </c>
      <c r="P21" s="122">
        <v>2143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1804</v>
      </c>
      <c r="W21" s="122">
        <v>1804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144</v>
      </c>
      <c r="AG21" s="122">
        <v>144</v>
      </c>
      <c r="AH21" s="122">
        <v>0</v>
      </c>
      <c r="AI21" s="122">
        <v>0</v>
      </c>
      <c r="AJ21" s="122">
        <f t="shared" si="11"/>
        <v>144</v>
      </c>
      <c r="AK21" s="122"/>
      <c r="AL21" s="122">
        <v>0</v>
      </c>
      <c r="AM21" s="122">
        <v>144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6" customFormat="1" ht="12" customHeight="1">
      <c r="A22" s="109" t="s">
        <v>164</v>
      </c>
      <c r="B22" s="110" t="s">
        <v>194</v>
      </c>
      <c r="C22" s="109" t="s">
        <v>195</v>
      </c>
      <c r="D22" s="122">
        <f t="shared" si="2"/>
        <v>4889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4889</v>
      </c>
      <c r="L22" s="122">
        <v>3475</v>
      </c>
      <c r="M22" s="122">
        <v>1414</v>
      </c>
      <c r="N22" s="122">
        <f t="shared" si="6"/>
        <v>4889</v>
      </c>
      <c r="O22" s="122">
        <f t="shared" si="7"/>
        <v>3475</v>
      </c>
      <c r="P22" s="122">
        <v>3475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1414</v>
      </c>
      <c r="W22" s="122">
        <v>1414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271</v>
      </c>
      <c r="AG22" s="122">
        <v>271</v>
      </c>
      <c r="AH22" s="122">
        <v>0</v>
      </c>
      <c r="AI22" s="122">
        <v>0</v>
      </c>
      <c r="AJ22" s="122">
        <f t="shared" si="11"/>
        <v>271</v>
      </c>
      <c r="AK22" s="122"/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271</v>
      </c>
      <c r="AT22" s="122">
        <f t="shared" si="12"/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6" customFormat="1" ht="12" customHeight="1">
      <c r="A23" s="109" t="s">
        <v>164</v>
      </c>
      <c r="B23" s="110" t="s">
        <v>196</v>
      </c>
      <c r="C23" s="109" t="s">
        <v>197</v>
      </c>
      <c r="D23" s="122">
        <f t="shared" si="2"/>
        <v>3564</v>
      </c>
      <c r="E23" s="122">
        <f t="shared" si="3"/>
        <v>0</v>
      </c>
      <c r="F23" s="122">
        <v>0</v>
      </c>
      <c r="G23" s="122">
        <v>0</v>
      </c>
      <c r="H23" s="122">
        <f t="shared" si="4"/>
        <v>0</v>
      </c>
      <c r="I23" s="122">
        <v>0</v>
      </c>
      <c r="J23" s="122">
        <v>0</v>
      </c>
      <c r="K23" s="122">
        <f t="shared" si="5"/>
        <v>3564</v>
      </c>
      <c r="L23" s="122">
        <v>3003</v>
      </c>
      <c r="M23" s="122">
        <v>561</v>
      </c>
      <c r="N23" s="122">
        <f t="shared" si="6"/>
        <v>3564</v>
      </c>
      <c r="O23" s="122">
        <f t="shared" si="7"/>
        <v>3003</v>
      </c>
      <c r="P23" s="122">
        <v>3003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561</v>
      </c>
      <c r="W23" s="122">
        <v>561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198</v>
      </c>
      <c r="AG23" s="122">
        <v>198</v>
      </c>
      <c r="AH23" s="122">
        <v>0</v>
      </c>
      <c r="AI23" s="122">
        <v>0</v>
      </c>
      <c r="AJ23" s="122">
        <f t="shared" si="11"/>
        <v>198</v>
      </c>
      <c r="AK23" s="122"/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198</v>
      </c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6" customFormat="1" ht="12" customHeight="1">
      <c r="A24" s="109" t="s">
        <v>164</v>
      </c>
      <c r="B24" s="110" t="s">
        <v>198</v>
      </c>
      <c r="C24" s="109" t="s">
        <v>199</v>
      </c>
      <c r="D24" s="122">
        <f t="shared" si="2"/>
        <v>828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828</v>
      </c>
      <c r="L24" s="122">
        <v>320</v>
      </c>
      <c r="M24" s="122">
        <v>508</v>
      </c>
      <c r="N24" s="122">
        <f t="shared" si="6"/>
        <v>828</v>
      </c>
      <c r="O24" s="122">
        <f t="shared" si="7"/>
        <v>320</v>
      </c>
      <c r="P24" s="122">
        <v>320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508</v>
      </c>
      <c r="W24" s="122">
        <v>508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3</v>
      </c>
      <c r="AG24" s="122">
        <v>3</v>
      </c>
      <c r="AH24" s="122">
        <v>0</v>
      </c>
      <c r="AI24" s="122">
        <v>0</v>
      </c>
      <c r="AJ24" s="122">
        <f t="shared" si="11"/>
        <v>0</v>
      </c>
      <c r="AK24" s="122"/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3</v>
      </c>
      <c r="AU24" s="122">
        <v>3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6" customFormat="1" ht="12" customHeight="1">
      <c r="A25" s="109" t="s">
        <v>164</v>
      </c>
      <c r="B25" s="110" t="s">
        <v>200</v>
      </c>
      <c r="C25" s="109" t="s">
        <v>201</v>
      </c>
      <c r="D25" s="122">
        <f t="shared" si="2"/>
        <v>2621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2621</v>
      </c>
      <c r="L25" s="122">
        <v>1417</v>
      </c>
      <c r="M25" s="122">
        <v>1204</v>
      </c>
      <c r="N25" s="122">
        <f t="shared" si="6"/>
        <v>2621</v>
      </c>
      <c r="O25" s="122">
        <f t="shared" si="7"/>
        <v>1417</v>
      </c>
      <c r="P25" s="122">
        <v>1417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1204</v>
      </c>
      <c r="W25" s="122">
        <v>1204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79</v>
      </c>
      <c r="AG25" s="122">
        <v>79</v>
      </c>
      <c r="AH25" s="122">
        <v>0</v>
      </c>
      <c r="AI25" s="122">
        <v>0</v>
      </c>
      <c r="AJ25" s="122">
        <f t="shared" si="11"/>
        <v>79</v>
      </c>
      <c r="AK25" s="122">
        <v>6</v>
      </c>
      <c r="AL25" s="122">
        <v>0</v>
      </c>
      <c r="AM25" s="122">
        <v>67</v>
      </c>
      <c r="AN25" s="122">
        <v>0</v>
      </c>
      <c r="AO25" s="122">
        <v>0</v>
      </c>
      <c r="AP25" s="122">
        <v>0</v>
      </c>
      <c r="AQ25" s="122">
        <v>6</v>
      </c>
      <c r="AR25" s="122">
        <v>0</v>
      </c>
      <c r="AS25" s="122">
        <v>0</v>
      </c>
      <c r="AT25" s="122">
        <f t="shared" si="12"/>
        <v>9</v>
      </c>
      <c r="AU25" s="122">
        <v>6</v>
      </c>
      <c r="AV25" s="122">
        <v>0</v>
      </c>
      <c r="AW25" s="122">
        <v>3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6" customFormat="1" ht="12" customHeight="1">
      <c r="A26" s="109" t="s">
        <v>164</v>
      </c>
      <c r="B26" s="110" t="s">
        <v>202</v>
      </c>
      <c r="C26" s="109" t="s">
        <v>203</v>
      </c>
      <c r="D26" s="122">
        <f t="shared" si="2"/>
        <v>4861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/>
      <c r="J26" s="122">
        <v>0</v>
      </c>
      <c r="K26" s="122">
        <f t="shared" si="5"/>
        <v>4861</v>
      </c>
      <c r="L26" s="122">
        <v>3002</v>
      </c>
      <c r="M26" s="122">
        <v>1859</v>
      </c>
      <c r="N26" s="122">
        <f t="shared" si="6"/>
        <v>4861</v>
      </c>
      <c r="O26" s="122">
        <f t="shared" si="7"/>
        <v>3002</v>
      </c>
      <c r="P26" s="122">
        <v>3002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1859</v>
      </c>
      <c r="W26" s="122">
        <v>1859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18</v>
      </c>
      <c r="AG26" s="122">
        <v>18</v>
      </c>
      <c r="AH26" s="122">
        <v>0</v>
      </c>
      <c r="AI26" s="122">
        <v>0</v>
      </c>
      <c r="AJ26" s="122">
        <f t="shared" si="11"/>
        <v>0</v>
      </c>
      <c r="AK26" s="122"/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f t="shared" si="12"/>
        <v>18</v>
      </c>
      <c r="AU26" s="122">
        <v>18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6" customFormat="1" ht="12" customHeight="1">
      <c r="A27" s="109" t="s">
        <v>164</v>
      </c>
      <c r="B27" s="110" t="s">
        <v>204</v>
      </c>
      <c r="C27" s="109" t="s">
        <v>205</v>
      </c>
      <c r="D27" s="122">
        <f t="shared" si="2"/>
        <v>1079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1079</v>
      </c>
      <c r="L27" s="122">
        <v>419</v>
      </c>
      <c r="M27" s="122">
        <v>660</v>
      </c>
      <c r="N27" s="122">
        <f t="shared" si="6"/>
        <v>1079</v>
      </c>
      <c r="O27" s="122">
        <f t="shared" si="7"/>
        <v>419</v>
      </c>
      <c r="P27" s="122">
        <v>419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660</v>
      </c>
      <c r="W27" s="122">
        <v>660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86</v>
      </c>
      <c r="AG27" s="122">
        <v>86</v>
      </c>
      <c r="AH27" s="122">
        <v>0</v>
      </c>
      <c r="AI27" s="122">
        <v>0</v>
      </c>
      <c r="AJ27" s="122">
        <f t="shared" si="11"/>
        <v>86</v>
      </c>
      <c r="AK27" s="122"/>
      <c r="AL27" s="122">
        <v>0</v>
      </c>
      <c r="AM27" s="122">
        <v>86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f t="shared" si="12"/>
        <v>4</v>
      </c>
      <c r="AU27" s="122">
        <v>0</v>
      </c>
      <c r="AV27" s="122">
        <v>0</v>
      </c>
      <c r="AW27" s="122">
        <v>4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6" customFormat="1" ht="12" customHeight="1">
      <c r="A28" s="109" t="s">
        <v>164</v>
      </c>
      <c r="B28" s="110" t="s">
        <v>206</v>
      </c>
      <c r="C28" s="109" t="s">
        <v>207</v>
      </c>
      <c r="D28" s="122">
        <f t="shared" si="2"/>
        <v>4468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4468</v>
      </c>
      <c r="L28" s="122">
        <v>2020</v>
      </c>
      <c r="M28" s="122">
        <v>2448</v>
      </c>
      <c r="N28" s="122">
        <f t="shared" si="6"/>
        <v>4468</v>
      </c>
      <c r="O28" s="122">
        <f t="shared" si="7"/>
        <v>2020</v>
      </c>
      <c r="P28" s="122">
        <v>2020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2448</v>
      </c>
      <c r="W28" s="122">
        <v>2448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16</v>
      </c>
      <c r="AG28" s="122">
        <v>16</v>
      </c>
      <c r="AH28" s="122">
        <v>0</v>
      </c>
      <c r="AI28" s="122">
        <v>0</v>
      </c>
      <c r="AJ28" s="122">
        <f t="shared" si="11"/>
        <v>0</v>
      </c>
      <c r="AK28" s="122"/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16</v>
      </c>
      <c r="AU28" s="122">
        <v>16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0</v>
      </c>
      <c r="BA28" s="122">
        <v>0</v>
      </c>
      <c r="BB28" s="122">
        <v>0</v>
      </c>
      <c r="BC28" s="122">
        <v>0</v>
      </c>
    </row>
    <row r="29" spans="1:55" s="106" customFormat="1" ht="12" customHeight="1">
      <c r="A29" s="109" t="s">
        <v>164</v>
      </c>
      <c r="B29" s="110" t="s">
        <v>208</v>
      </c>
      <c r="C29" s="109" t="s">
        <v>209</v>
      </c>
      <c r="D29" s="122">
        <f t="shared" si="2"/>
        <v>4681</v>
      </c>
      <c r="E29" s="122">
        <f t="shared" si="3"/>
        <v>0</v>
      </c>
      <c r="F29" s="122">
        <v>0</v>
      </c>
      <c r="G29" s="122">
        <v>0</v>
      </c>
      <c r="H29" s="122">
        <f t="shared" si="4"/>
        <v>0</v>
      </c>
      <c r="I29" s="122">
        <v>0</v>
      </c>
      <c r="J29" s="122">
        <v>0</v>
      </c>
      <c r="K29" s="122">
        <f t="shared" si="5"/>
        <v>4681</v>
      </c>
      <c r="L29" s="122">
        <v>1436</v>
      </c>
      <c r="M29" s="122">
        <v>3245</v>
      </c>
      <c r="N29" s="122">
        <f t="shared" si="6"/>
        <v>4681</v>
      </c>
      <c r="O29" s="122">
        <f t="shared" si="7"/>
        <v>1436</v>
      </c>
      <c r="P29" s="122">
        <v>1436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3245</v>
      </c>
      <c r="W29" s="122">
        <v>3245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141</v>
      </c>
      <c r="AG29" s="122">
        <v>141</v>
      </c>
      <c r="AH29" s="122">
        <v>0</v>
      </c>
      <c r="AI29" s="122">
        <v>0</v>
      </c>
      <c r="AJ29" s="122">
        <f t="shared" si="11"/>
        <v>141</v>
      </c>
      <c r="AK29" s="122"/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102</v>
      </c>
      <c r="AR29" s="122">
        <v>0</v>
      </c>
      <c r="AS29" s="122">
        <v>39</v>
      </c>
      <c r="AT29" s="122">
        <f t="shared" si="12"/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6" customFormat="1" ht="12" customHeight="1">
      <c r="A30" s="109" t="s">
        <v>164</v>
      </c>
      <c r="B30" s="110" t="s">
        <v>210</v>
      </c>
      <c r="C30" s="109" t="s">
        <v>211</v>
      </c>
      <c r="D30" s="122">
        <f t="shared" si="2"/>
        <v>6470</v>
      </c>
      <c r="E30" s="122">
        <f t="shared" si="3"/>
        <v>0</v>
      </c>
      <c r="F30" s="122">
        <v>0</v>
      </c>
      <c r="G30" s="122">
        <v>0</v>
      </c>
      <c r="H30" s="122">
        <f t="shared" si="4"/>
        <v>0</v>
      </c>
      <c r="I30" s="122">
        <v>0</v>
      </c>
      <c r="J30" s="122">
        <v>0</v>
      </c>
      <c r="K30" s="122">
        <f t="shared" si="5"/>
        <v>6470</v>
      </c>
      <c r="L30" s="122">
        <v>2427</v>
      </c>
      <c r="M30" s="122">
        <v>4043</v>
      </c>
      <c r="N30" s="122">
        <f t="shared" si="6"/>
        <v>6470</v>
      </c>
      <c r="O30" s="122">
        <f t="shared" si="7"/>
        <v>2427</v>
      </c>
      <c r="P30" s="122">
        <v>2427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4043</v>
      </c>
      <c r="W30" s="122">
        <v>4043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196</v>
      </c>
      <c r="AG30" s="122">
        <v>196</v>
      </c>
      <c r="AH30" s="122">
        <v>0</v>
      </c>
      <c r="AI30" s="122">
        <v>0</v>
      </c>
      <c r="AJ30" s="122">
        <f t="shared" si="11"/>
        <v>196</v>
      </c>
      <c r="AK30" s="122"/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141</v>
      </c>
      <c r="AR30" s="122">
        <v>0</v>
      </c>
      <c r="AS30" s="122">
        <v>55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0</v>
      </c>
      <c r="BA30" s="122">
        <v>0</v>
      </c>
      <c r="BB30" s="122">
        <v>0</v>
      </c>
      <c r="BC30" s="122">
        <v>0</v>
      </c>
    </row>
    <row r="31" spans="1:55" s="106" customFormat="1" ht="12" customHeight="1">
      <c r="A31" s="109" t="s">
        <v>164</v>
      </c>
      <c r="B31" s="110" t="s">
        <v>212</v>
      </c>
      <c r="C31" s="109" t="s">
        <v>213</v>
      </c>
      <c r="D31" s="122">
        <f t="shared" si="2"/>
        <v>11342</v>
      </c>
      <c r="E31" s="122">
        <f t="shared" si="3"/>
        <v>0</v>
      </c>
      <c r="F31" s="122">
        <v>0</v>
      </c>
      <c r="G31" s="122">
        <v>0</v>
      </c>
      <c r="H31" s="122">
        <f t="shared" si="4"/>
        <v>0</v>
      </c>
      <c r="I31" s="122">
        <v>0</v>
      </c>
      <c r="J31" s="122">
        <v>0</v>
      </c>
      <c r="K31" s="122">
        <f t="shared" si="5"/>
        <v>11342</v>
      </c>
      <c r="L31" s="122">
        <v>3602</v>
      </c>
      <c r="M31" s="122">
        <v>7740</v>
      </c>
      <c r="N31" s="122">
        <f t="shared" si="6"/>
        <v>11342</v>
      </c>
      <c r="O31" s="122">
        <f t="shared" si="7"/>
        <v>3602</v>
      </c>
      <c r="P31" s="122">
        <v>3602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7740</v>
      </c>
      <c r="W31" s="122">
        <v>7740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135</v>
      </c>
      <c r="AG31" s="122">
        <v>135</v>
      </c>
      <c r="AH31" s="122">
        <v>0</v>
      </c>
      <c r="AI31" s="122">
        <v>0</v>
      </c>
      <c r="AJ31" s="122">
        <f t="shared" si="11"/>
        <v>135</v>
      </c>
      <c r="AK31" s="122"/>
      <c r="AL31" s="122">
        <v>0</v>
      </c>
      <c r="AM31" s="122">
        <v>135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f t="shared" si="12"/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301</v>
      </c>
      <c r="BA31" s="122">
        <v>301</v>
      </c>
      <c r="BB31" s="122">
        <v>0</v>
      </c>
      <c r="BC31" s="122">
        <v>0</v>
      </c>
    </row>
    <row r="32" spans="1:55" s="106" customFormat="1" ht="12" customHeight="1">
      <c r="A32" s="109" t="s">
        <v>164</v>
      </c>
      <c r="B32" s="110" t="s">
        <v>214</v>
      </c>
      <c r="C32" s="109" t="s">
        <v>215</v>
      </c>
      <c r="D32" s="122">
        <f t="shared" si="2"/>
        <v>9624</v>
      </c>
      <c r="E32" s="122">
        <f t="shared" si="3"/>
        <v>0</v>
      </c>
      <c r="F32" s="122">
        <v>0</v>
      </c>
      <c r="G32" s="122">
        <v>0</v>
      </c>
      <c r="H32" s="122">
        <f t="shared" si="4"/>
        <v>0</v>
      </c>
      <c r="I32" s="122">
        <v>0</v>
      </c>
      <c r="J32" s="122">
        <v>0</v>
      </c>
      <c r="K32" s="122">
        <f t="shared" si="5"/>
        <v>9624</v>
      </c>
      <c r="L32" s="122">
        <v>2495</v>
      </c>
      <c r="M32" s="122">
        <v>7129</v>
      </c>
      <c r="N32" s="122">
        <f t="shared" si="6"/>
        <v>9624</v>
      </c>
      <c r="O32" s="122">
        <f t="shared" si="7"/>
        <v>2495</v>
      </c>
      <c r="P32" s="122">
        <v>2495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7129</v>
      </c>
      <c r="W32" s="122">
        <v>7129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415</v>
      </c>
      <c r="AG32" s="122">
        <v>415</v>
      </c>
      <c r="AH32" s="122">
        <v>0</v>
      </c>
      <c r="AI32" s="122">
        <v>0</v>
      </c>
      <c r="AJ32" s="122">
        <f t="shared" si="11"/>
        <v>415</v>
      </c>
      <c r="AK32" s="122"/>
      <c r="AL32" s="122">
        <v>0</v>
      </c>
      <c r="AM32" s="122">
        <v>415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  <c r="AS32" s="122">
        <v>0</v>
      </c>
      <c r="AT32" s="122">
        <f t="shared" si="12"/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0</v>
      </c>
      <c r="BA32" s="122">
        <v>0</v>
      </c>
      <c r="BB32" s="122">
        <v>0</v>
      </c>
      <c r="BC32" s="122">
        <v>0</v>
      </c>
    </row>
    <row r="33" spans="1:55" s="106" customFormat="1" ht="12" customHeight="1">
      <c r="A33" s="109" t="s">
        <v>164</v>
      </c>
      <c r="B33" s="110" t="s">
        <v>216</v>
      </c>
      <c r="C33" s="109" t="s">
        <v>217</v>
      </c>
      <c r="D33" s="122">
        <f t="shared" si="2"/>
        <v>2898</v>
      </c>
      <c r="E33" s="122">
        <f t="shared" si="3"/>
        <v>2898</v>
      </c>
      <c r="F33" s="122">
        <v>869</v>
      </c>
      <c r="G33" s="122">
        <v>2029</v>
      </c>
      <c r="H33" s="122">
        <f t="shared" si="4"/>
        <v>0</v>
      </c>
      <c r="I33" s="122">
        <v>0</v>
      </c>
      <c r="J33" s="122">
        <v>0</v>
      </c>
      <c r="K33" s="122">
        <f t="shared" si="5"/>
        <v>0</v>
      </c>
      <c r="L33" s="122">
        <v>0</v>
      </c>
      <c r="M33" s="122">
        <v>0</v>
      </c>
      <c r="N33" s="122">
        <f t="shared" si="6"/>
        <v>2898</v>
      </c>
      <c r="O33" s="122">
        <f t="shared" si="7"/>
        <v>869</v>
      </c>
      <c r="P33" s="122">
        <v>869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2029</v>
      </c>
      <c r="W33" s="122">
        <v>2029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0</v>
      </c>
      <c r="AD33" s="122">
        <v>0</v>
      </c>
      <c r="AE33" s="122">
        <v>0</v>
      </c>
      <c r="AF33" s="122">
        <f t="shared" si="10"/>
        <v>145</v>
      </c>
      <c r="AG33" s="122">
        <v>145</v>
      </c>
      <c r="AH33" s="122">
        <v>0</v>
      </c>
      <c r="AI33" s="122">
        <v>0</v>
      </c>
      <c r="AJ33" s="122">
        <f t="shared" si="11"/>
        <v>145</v>
      </c>
      <c r="AK33" s="122">
        <v>0</v>
      </c>
      <c r="AL33" s="122">
        <v>0</v>
      </c>
      <c r="AM33" s="122">
        <v>13</v>
      </c>
      <c r="AN33" s="122">
        <v>132</v>
      </c>
      <c r="AO33" s="122">
        <v>0</v>
      </c>
      <c r="AP33" s="122">
        <v>0</v>
      </c>
      <c r="AQ33" s="122">
        <v>0</v>
      </c>
      <c r="AR33" s="122">
        <v>0</v>
      </c>
      <c r="AS33" s="122">
        <v>0</v>
      </c>
      <c r="AT33" s="122">
        <f t="shared" si="12"/>
        <v>2</v>
      </c>
      <c r="AU33" s="122">
        <v>0</v>
      </c>
      <c r="AV33" s="122">
        <v>0</v>
      </c>
      <c r="AW33" s="122">
        <v>2</v>
      </c>
      <c r="AX33" s="122">
        <v>0</v>
      </c>
      <c r="AY33" s="122">
        <v>0</v>
      </c>
      <c r="AZ33" s="122">
        <f t="shared" si="13"/>
        <v>0</v>
      </c>
      <c r="BA33" s="122">
        <v>0</v>
      </c>
      <c r="BB33" s="122">
        <v>0</v>
      </c>
      <c r="BC33" s="122">
        <v>0</v>
      </c>
    </row>
    <row r="34" spans="1:55" s="106" customFormat="1" ht="12" customHeight="1">
      <c r="A34" s="109" t="s">
        <v>164</v>
      </c>
      <c r="B34" s="110" t="s">
        <v>218</v>
      </c>
      <c r="C34" s="109" t="s">
        <v>219</v>
      </c>
      <c r="D34" s="122">
        <f t="shared" si="2"/>
        <v>1898</v>
      </c>
      <c r="E34" s="122">
        <f t="shared" si="3"/>
        <v>0</v>
      </c>
      <c r="F34" s="122">
        <v>0</v>
      </c>
      <c r="G34" s="122">
        <v>0</v>
      </c>
      <c r="H34" s="122">
        <f t="shared" si="4"/>
        <v>0</v>
      </c>
      <c r="I34" s="122">
        <v>0</v>
      </c>
      <c r="J34" s="122">
        <v>0</v>
      </c>
      <c r="K34" s="122">
        <f t="shared" si="5"/>
        <v>1898</v>
      </c>
      <c r="L34" s="122">
        <v>1118</v>
      </c>
      <c r="M34" s="122">
        <v>780</v>
      </c>
      <c r="N34" s="122">
        <f t="shared" si="6"/>
        <v>1898</v>
      </c>
      <c r="O34" s="122">
        <f t="shared" si="7"/>
        <v>1118</v>
      </c>
      <c r="P34" s="122">
        <v>1118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f t="shared" si="8"/>
        <v>780</v>
      </c>
      <c r="W34" s="122">
        <v>780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f t="shared" si="9"/>
        <v>0</v>
      </c>
      <c r="AD34" s="122">
        <v>0</v>
      </c>
      <c r="AE34" s="122">
        <v>0</v>
      </c>
      <c r="AF34" s="122">
        <f t="shared" si="10"/>
        <v>22</v>
      </c>
      <c r="AG34" s="122">
        <v>22</v>
      </c>
      <c r="AH34" s="122">
        <v>0</v>
      </c>
      <c r="AI34" s="122">
        <v>0</v>
      </c>
      <c r="AJ34" s="122">
        <f t="shared" si="11"/>
        <v>22</v>
      </c>
      <c r="AK34" s="122"/>
      <c r="AL34" s="122">
        <v>0</v>
      </c>
      <c r="AM34" s="122">
        <v>22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f t="shared" si="12"/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f t="shared" si="13"/>
        <v>51</v>
      </c>
      <c r="BA34" s="122">
        <v>51</v>
      </c>
      <c r="BB34" s="122">
        <v>0</v>
      </c>
      <c r="BC34" s="122">
        <v>0</v>
      </c>
    </row>
    <row r="35" spans="1:55" s="106" customFormat="1" ht="12" customHeight="1">
      <c r="A35" s="109" t="s">
        <v>164</v>
      </c>
      <c r="B35" s="110" t="s">
        <v>220</v>
      </c>
      <c r="C35" s="109" t="s">
        <v>221</v>
      </c>
      <c r="D35" s="122">
        <f t="shared" si="2"/>
        <v>12550</v>
      </c>
      <c r="E35" s="122">
        <f t="shared" si="3"/>
        <v>0</v>
      </c>
      <c r="F35" s="122">
        <v>0</v>
      </c>
      <c r="G35" s="122">
        <v>0</v>
      </c>
      <c r="H35" s="122">
        <f t="shared" si="4"/>
        <v>0</v>
      </c>
      <c r="I35" s="122">
        <v>0</v>
      </c>
      <c r="J35" s="122">
        <v>0</v>
      </c>
      <c r="K35" s="122">
        <f t="shared" si="5"/>
        <v>12550</v>
      </c>
      <c r="L35" s="122">
        <v>2565</v>
      </c>
      <c r="M35" s="122">
        <v>9985</v>
      </c>
      <c r="N35" s="122">
        <f t="shared" si="6"/>
        <v>12550</v>
      </c>
      <c r="O35" s="122">
        <f t="shared" si="7"/>
        <v>2565</v>
      </c>
      <c r="P35" s="122">
        <v>2565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f t="shared" si="8"/>
        <v>9985</v>
      </c>
      <c r="W35" s="122">
        <v>9985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f t="shared" si="9"/>
        <v>0</v>
      </c>
      <c r="AD35" s="122">
        <v>0</v>
      </c>
      <c r="AE35" s="122">
        <v>0</v>
      </c>
      <c r="AF35" s="122">
        <f t="shared" si="10"/>
        <v>552</v>
      </c>
      <c r="AG35" s="122">
        <v>552</v>
      </c>
      <c r="AH35" s="122">
        <v>0</v>
      </c>
      <c r="AI35" s="122">
        <v>0</v>
      </c>
      <c r="AJ35" s="122">
        <f t="shared" si="11"/>
        <v>552</v>
      </c>
      <c r="AK35" s="122"/>
      <c r="AL35" s="122">
        <v>0</v>
      </c>
      <c r="AM35" s="122">
        <v>552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f t="shared" si="12"/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f t="shared" si="13"/>
        <v>0</v>
      </c>
      <c r="BA35" s="122">
        <v>0</v>
      </c>
      <c r="BB35" s="122">
        <v>0</v>
      </c>
      <c r="BC35" s="122">
        <v>0</v>
      </c>
    </row>
    <row r="36" spans="1:55" s="106" customFormat="1" ht="12" customHeight="1">
      <c r="A36" s="109" t="s">
        <v>164</v>
      </c>
      <c r="B36" s="110" t="s">
        <v>222</v>
      </c>
      <c r="C36" s="109" t="s">
        <v>223</v>
      </c>
      <c r="D36" s="122">
        <f t="shared" si="2"/>
        <v>5005</v>
      </c>
      <c r="E36" s="122">
        <f t="shared" si="3"/>
        <v>0</v>
      </c>
      <c r="F36" s="122">
        <v>0</v>
      </c>
      <c r="G36" s="122">
        <v>0</v>
      </c>
      <c r="H36" s="122">
        <f t="shared" si="4"/>
        <v>0</v>
      </c>
      <c r="I36" s="122">
        <v>0</v>
      </c>
      <c r="J36" s="122">
        <v>0</v>
      </c>
      <c r="K36" s="122">
        <f t="shared" si="5"/>
        <v>5005</v>
      </c>
      <c r="L36" s="122">
        <v>1994</v>
      </c>
      <c r="M36" s="122">
        <v>3011</v>
      </c>
      <c r="N36" s="122">
        <f t="shared" si="6"/>
        <v>5005</v>
      </c>
      <c r="O36" s="122">
        <f t="shared" si="7"/>
        <v>1994</v>
      </c>
      <c r="P36" s="122">
        <v>1994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f t="shared" si="8"/>
        <v>3011</v>
      </c>
      <c r="W36" s="122">
        <v>3011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f t="shared" si="9"/>
        <v>0</v>
      </c>
      <c r="AD36" s="122">
        <v>0</v>
      </c>
      <c r="AE36" s="122">
        <v>0</v>
      </c>
      <c r="AF36" s="122">
        <f t="shared" si="10"/>
        <v>60</v>
      </c>
      <c r="AG36" s="122">
        <v>60</v>
      </c>
      <c r="AH36" s="122">
        <v>0</v>
      </c>
      <c r="AI36" s="122">
        <v>0</v>
      </c>
      <c r="AJ36" s="122">
        <f t="shared" si="11"/>
        <v>60</v>
      </c>
      <c r="AK36" s="122"/>
      <c r="AL36" s="122">
        <v>0</v>
      </c>
      <c r="AM36" s="122">
        <v>60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f t="shared" si="12"/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f t="shared" si="13"/>
        <v>132</v>
      </c>
      <c r="BA36" s="122">
        <v>132</v>
      </c>
      <c r="BB36" s="122">
        <v>0</v>
      </c>
      <c r="BC36" s="122">
        <v>0</v>
      </c>
    </row>
    <row r="37" spans="1:55" s="106" customFormat="1" ht="12" customHeight="1">
      <c r="A37" s="109" t="s">
        <v>164</v>
      </c>
      <c r="B37" s="110" t="s">
        <v>224</v>
      </c>
      <c r="C37" s="109" t="s">
        <v>225</v>
      </c>
      <c r="D37" s="122">
        <f t="shared" si="2"/>
        <v>6504</v>
      </c>
      <c r="E37" s="122">
        <f t="shared" si="3"/>
        <v>0</v>
      </c>
      <c r="F37" s="122">
        <v>0</v>
      </c>
      <c r="G37" s="122">
        <v>0</v>
      </c>
      <c r="H37" s="122">
        <f t="shared" si="4"/>
        <v>0</v>
      </c>
      <c r="I37" s="122">
        <v>0</v>
      </c>
      <c r="J37" s="122">
        <v>0</v>
      </c>
      <c r="K37" s="122">
        <f t="shared" si="5"/>
        <v>6504</v>
      </c>
      <c r="L37" s="122">
        <v>1722</v>
      </c>
      <c r="M37" s="122">
        <v>4782</v>
      </c>
      <c r="N37" s="122">
        <f t="shared" si="6"/>
        <v>6504</v>
      </c>
      <c r="O37" s="122">
        <f t="shared" si="7"/>
        <v>1722</v>
      </c>
      <c r="P37" s="122">
        <v>1722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f t="shared" si="8"/>
        <v>4782</v>
      </c>
      <c r="W37" s="122">
        <v>4782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f t="shared" si="9"/>
        <v>0</v>
      </c>
      <c r="AD37" s="122">
        <v>0</v>
      </c>
      <c r="AE37" s="122">
        <v>0</v>
      </c>
      <c r="AF37" s="122">
        <f t="shared" si="10"/>
        <v>323</v>
      </c>
      <c r="AG37" s="122">
        <v>323</v>
      </c>
      <c r="AH37" s="122">
        <v>0</v>
      </c>
      <c r="AI37" s="122">
        <v>0</v>
      </c>
      <c r="AJ37" s="122">
        <f t="shared" si="11"/>
        <v>323</v>
      </c>
      <c r="AK37" s="122">
        <v>0</v>
      </c>
      <c r="AL37" s="122">
        <v>0</v>
      </c>
      <c r="AM37" s="122">
        <v>27</v>
      </c>
      <c r="AN37" s="122">
        <v>296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f t="shared" si="12"/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f t="shared" si="13"/>
        <v>0</v>
      </c>
      <c r="BA37" s="122">
        <v>0</v>
      </c>
      <c r="BB37" s="122">
        <v>0</v>
      </c>
      <c r="BC37" s="122">
        <v>0</v>
      </c>
    </row>
    <row r="38" spans="1:55" s="106" customFormat="1" ht="12" customHeight="1">
      <c r="A38" s="109" t="s">
        <v>164</v>
      </c>
      <c r="B38" s="110" t="s">
        <v>226</v>
      </c>
      <c r="C38" s="109" t="s">
        <v>227</v>
      </c>
      <c r="D38" s="122">
        <f t="shared" si="2"/>
        <v>3710</v>
      </c>
      <c r="E38" s="122">
        <f t="shared" si="3"/>
        <v>0</v>
      </c>
      <c r="F38" s="122">
        <v>0</v>
      </c>
      <c r="G38" s="122">
        <v>0</v>
      </c>
      <c r="H38" s="122">
        <f t="shared" si="4"/>
        <v>0</v>
      </c>
      <c r="I38" s="122">
        <v>0</v>
      </c>
      <c r="J38" s="122">
        <v>0</v>
      </c>
      <c r="K38" s="122">
        <f t="shared" si="5"/>
        <v>3710</v>
      </c>
      <c r="L38" s="122">
        <v>1758</v>
      </c>
      <c r="M38" s="122">
        <v>1952</v>
      </c>
      <c r="N38" s="122">
        <f t="shared" si="6"/>
        <v>3710</v>
      </c>
      <c r="O38" s="122">
        <f t="shared" si="7"/>
        <v>1758</v>
      </c>
      <c r="P38" s="122">
        <v>1758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f t="shared" si="8"/>
        <v>1952</v>
      </c>
      <c r="W38" s="122">
        <v>1952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f t="shared" si="9"/>
        <v>0</v>
      </c>
      <c r="AD38" s="122">
        <v>0</v>
      </c>
      <c r="AE38" s="122">
        <v>0</v>
      </c>
      <c r="AF38" s="122">
        <f t="shared" si="10"/>
        <v>57</v>
      </c>
      <c r="AG38" s="122">
        <v>57</v>
      </c>
      <c r="AH38" s="122">
        <v>0</v>
      </c>
      <c r="AI38" s="122">
        <v>0</v>
      </c>
      <c r="AJ38" s="122">
        <f t="shared" si="11"/>
        <v>57</v>
      </c>
      <c r="AK38" s="122"/>
      <c r="AL38" s="122">
        <v>0</v>
      </c>
      <c r="AM38" s="122">
        <v>57</v>
      </c>
      <c r="AN38" s="122">
        <v>0</v>
      </c>
      <c r="AO38" s="122">
        <v>0</v>
      </c>
      <c r="AP38" s="122">
        <v>0</v>
      </c>
      <c r="AQ38" s="122">
        <v>0</v>
      </c>
      <c r="AR38" s="122">
        <v>0</v>
      </c>
      <c r="AS38" s="122">
        <v>0</v>
      </c>
      <c r="AT38" s="122">
        <f t="shared" si="12"/>
        <v>0</v>
      </c>
      <c r="AU38" s="122">
        <v>0</v>
      </c>
      <c r="AV38" s="122">
        <v>0</v>
      </c>
      <c r="AW38" s="122">
        <v>0</v>
      </c>
      <c r="AX38" s="122">
        <v>0</v>
      </c>
      <c r="AY38" s="122">
        <v>0</v>
      </c>
      <c r="AZ38" s="122">
        <f t="shared" si="13"/>
        <v>99</v>
      </c>
      <c r="BA38" s="122">
        <v>99</v>
      </c>
      <c r="BB38" s="122">
        <v>0</v>
      </c>
      <c r="BC38" s="122">
        <v>0</v>
      </c>
    </row>
    <row r="39" spans="1:55" s="106" customFormat="1" ht="12" customHeight="1">
      <c r="A39" s="109" t="s">
        <v>164</v>
      </c>
      <c r="B39" s="110" t="s">
        <v>228</v>
      </c>
      <c r="C39" s="109" t="s">
        <v>229</v>
      </c>
      <c r="D39" s="122">
        <f t="shared" si="2"/>
        <v>3352</v>
      </c>
      <c r="E39" s="122">
        <f t="shared" si="3"/>
        <v>0</v>
      </c>
      <c r="F39" s="122">
        <v>0</v>
      </c>
      <c r="G39" s="122">
        <v>0</v>
      </c>
      <c r="H39" s="122">
        <f t="shared" si="4"/>
        <v>0</v>
      </c>
      <c r="I39" s="122"/>
      <c r="J39" s="122">
        <v>0</v>
      </c>
      <c r="K39" s="122">
        <f t="shared" si="5"/>
        <v>3352</v>
      </c>
      <c r="L39" s="122">
        <v>1553</v>
      </c>
      <c r="M39" s="122">
        <v>1799</v>
      </c>
      <c r="N39" s="122">
        <f t="shared" si="6"/>
        <v>3352</v>
      </c>
      <c r="O39" s="122">
        <f t="shared" si="7"/>
        <v>1553</v>
      </c>
      <c r="P39" s="122">
        <v>1553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f t="shared" si="8"/>
        <v>1799</v>
      </c>
      <c r="W39" s="122">
        <v>1799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f t="shared" si="9"/>
        <v>0</v>
      </c>
      <c r="AD39" s="122">
        <v>0</v>
      </c>
      <c r="AE39" s="122">
        <v>0</v>
      </c>
      <c r="AF39" s="122">
        <f t="shared" si="10"/>
        <v>83</v>
      </c>
      <c r="AG39" s="122">
        <v>83</v>
      </c>
      <c r="AH39" s="122">
        <v>0</v>
      </c>
      <c r="AI39" s="122">
        <v>0</v>
      </c>
      <c r="AJ39" s="122">
        <f t="shared" si="11"/>
        <v>83</v>
      </c>
      <c r="AK39" s="122"/>
      <c r="AL39" s="122">
        <v>0</v>
      </c>
      <c r="AM39" s="122">
        <v>83</v>
      </c>
      <c r="AN39" s="122">
        <v>0</v>
      </c>
      <c r="AO39" s="122">
        <v>0</v>
      </c>
      <c r="AP39" s="122">
        <v>0</v>
      </c>
      <c r="AQ39" s="122">
        <v>0</v>
      </c>
      <c r="AR39" s="122">
        <v>0</v>
      </c>
      <c r="AS39" s="122">
        <v>0</v>
      </c>
      <c r="AT39" s="122">
        <f t="shared" si="12"/>
        <v>0</v>
      </c>
      <c r="AU39" s="122">
        <v>0</v>
      </c>
      <c r="AV39" s="122">
        <v>0</v>
      </c>
      <c r="AW39" s="122">
        <v>0</v>
      </c>
      <c r="AX39" s="122">
        <v>0</v>
      </c>
      <c r="AY39" s="122">
        <v>0</v>
      </c>
      <c r="AZ39" s="122">
        <f t="shared" si="13"/>
        <v>89</v>
      </c>
      <c r="BA39" s="122">
        <v>89</v>
      </c>
      <c r="BB39" s="122">
        <v>0</v>
      </c>
      <c r="BC39" s="122">
        <v>0</v>
      </c>
    </row>
    <row r="40" spans="1:55" s="106" customFormat="1" ht="12" customHeight="1">
      <c r="A40" s="109" t="s">
        <v>164</v>
      </c>
      <c r="B40" s="110" t="s">
        <v>230</v>
      </c>
      <c r="C40" s="109" t="s">
        <v>231</v>
      </c>
      <c r="D40" s="122">
        <f t="shared" si="2"/>
        <v>1405</v>
      </c>
      <c r="E40" s="122">
        <f t="shared" si="3"/>
        <v>0</v>
      </c>
      <c r="F40" s="122">
        <v>0</v>
      </c>
      <c r="G40" s="122">
        <v>0</v>
      </c>
      <c r="H40" s="122">
        <f t="shared" si="4"/>
        <v>0</v>
      </c>
      <c r="I40" s="122">
        <v>0</v>
      </c>
      <c r="J40" s="122">
        <v>0</v>
      </c>
      <c r="K40" s="122">
        <f t="shared" si="5"/>
        <v>1405</v>
      </c>
      <c r="L40" s="122">
        <v>520</v>
      </c>
      <c r="M40" s="122">
        <v>885</v>
      </c>
      <c r="N40" s="122">
        <f t="shared" si="6"/>
        <v>1405</v>
      </c>
      <c r="O40" s="122">
        <f t="shared" si="7"/>
        <v>520</v>
      </c>
      <c r="P40" s="122">
        <v>520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f t="shared" si="8"/>
        <v>885</v>
      </c>
      <c r="W40" s="122">
        <v>885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f t="shared" si="9"/>
        <v>0</v>
      </c>
      <c r="AD40" s="122">
        <v>0</v>
      </c>
      <c r="AE40" s="122">
        <v>0</v>
      </c>
      <c r="AF40" s="122">
        <f t="shared" si="10"/>
        <v>21</v>
      </c>
      <c r="AG40" s="122">
        <v>21</v>
      </c>
      <c r="AH40" s="122">
        <v>0</v>
      </c>
      <c r="AI40" s="122">
        <v>0</v>
      </c>
      <c r="AJ40" s="122">
        <f t="shared" si="11"/>
        <v>42</v>
      </c>
      <c r="AK40" s="122">
        <v>21</v>
      </c>
      <c r="AL40" s="122">
        <v>0</v>
      </c>
      <c r="AM40" s="122">
        <v>21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  <c r="AS40" s="122">
        <v>0</v>
      </c>
      <c r="AT40" s="122">
        <f t="shared" si="12"/>
        <v>0</v>
      </c>
      <c r="AU40" s="122">
        <v>0</v>
      </c>
      <c r="AV40" s="122">
        <v>0</v>
      </c>
      <c r="AW40" s="122">
        <v>0</v>
      </c>
      <c r="AX40" s="122">
        <v>0</v>
      </c>
      <c r="AY40" s="122">
        <v>0</v>
      </c>
      <c r="AZ40" s="122">
        <f t="shared" si="13"/>
        <v>37</v>
      </c>
      <c r="BA40" s="122">
        <v>37</v>
      </c>
      <c r="BB40" s="122">
        <v>0</v>
      </c>
      <c r="BC40" s="122">
        <v>0</v>
      </c>
    </row>
    <row r="41" spans="1:55" s="106" customFormat="1" ht="12" customHeight="1">
      <c r="A41" s="109" t="s">
        <v>164</v>
      </c>
      <c r="B41" s="110" t="s">
        <v>232</v>
      </c>
      <c r="C41" s="109" t="s">
        <v>233</v>
      </c>
      <c r="D41" s="122">
        <f t="shared" si="2"/>
        <v>1464</v>
      </c>
      <c r="E41" s="122">
        <f t="shared" si="3"/>
        <v>0</v>
      </c>
      <c r="F41" s="122">
        <v>0</v>
      </c>
      <c r="G41" s="122">
        <v>0</v>
      </c>
      <c r="H41" s="122">
        <f t="shared" si="4"/>
        <v>0</v>
      </c>
      <c r="I41" s="122">
        <v>0</v>
      </c>
      <c r="J41" s="122">
        <v>0</v>
      </c>
      <c r="K41" s="122">
        <f t="shared" si="5"/>
        <v>1464</v>
      </c>
      <c r="L41" s="122">
        <v>586</v>
      </c>
      <c r="M41" s="122">
        <v>878</v>
      </c>
      <c r="N41" s="122">
        <f t="shared" si="6"/>
        <v>1464</v>
      </c>
      <c r="O41" s="122">
        <f t="shared" si="7"/>
        <v>586</v>
      </c>
      <c r="P41" s="122">
        <v>586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f t="shared" si="8"/>
        <v>878</v>
      </c>
      <c r="W41" s="122">
        <v>878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f t="shared" si="9"/>
        <v>0</v>
      </c>
      <c r="AD41" s="122">
        <v>0</v>
      </c>
      <c r="AE41" s="122">
        <v>0</v>
      </c>
      <c r="AF41" s="122">
        <f t="shared" si="10"/>
        <v>24</v>
      </c>
      <c r="AG41" s="122">
        <v>24</v>
      </c>
      <c r="AH41" s="122">
        <v>0</v>
      </c>
      <c r="AI41" s="122">
        <v>0</v>
      </c>
      <c r="AJ41" s="122">
        <f t="shared" si="11"/>
        <v>24</v>
      </c>
      <c r="AK41" s="122"/>
      <c r="AL41" s="122">
        <v>0</v>
      </c>
      <c r="AM41" s="122">
        <v>24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f t="shared" si="12"/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f t="shared" si="13"/>
        <v>39</v>
      </c>
      <c r="BA41" s="122">
        <v>39</v>
      </c>
      <c r="BB41" s="122">
        <v>0</v>
      </c>
      <c r="BC41" s="122">
        <v>0</v>
      </c>
    </row>
    <row r="42" spans="1:55" s="106" customFormat="1" ht="12" customHeight="1">
      <c r="A42" s="109" t="s">
        <v>164</v>
      </c>
      <c r="B42" s="110" t="s">
        <v>234</v>
      </c>
      <c r="C42" s="109" t="s">
        <v>235</v>
      </c>
      <c r="D42" s="122">
        <f t="shared" si="2"/>
        <v>7301</v>
      </c>
      <c r="E42" s="122">
        <f t="shared" si="3"/>
        <v>0</v>
      </c>
      <c r="F42" s="122">
        <v>0</v>
      </c>
      <c r="G42" s="122">
        <v>0</v>
      </c>
      <c r="H42" s="122">
        <f t="shared" si="4"/>
        <v>0</v>
      </c>
      <c r="I42" s="122">
        <v>0</v>
      </c>
      <c r="J42" s="122">
        <v>0</v>
      </c>
      <c r="K42" s="122">
        <f t="shared" si="5"/>
        <v>7301</v>
      </c>
      <c r="L42" s="122">
        <v>4659</v>
      </c>
      <c r="M42" s="122">
        <v>2642</v>
      </c>
      <c r="N42" s="122">
        <f t="shared" si="6"/>
        <v>7301</v>
      </c>
      <c r="O42" s="122">
        <f t="shared" si="7"/>
        <v>4659</v>
      </c>
      <c r="P42" s="122">
        <v>4659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f t="shared" si="8"/>
        <v>2642</v>
      </c>
      <c r="W42" s="122">
        <v>2642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f t="shared" si="9"/>
        <v>0</v>
      </c>
      <c r="AD42" s="122">
        <v>0</v>
      </c>
      <c r="AE42" s="122">
        <v>0</v>
      </c>
      <c r="AF42" s="122">
        <f t="shared" si="10"/>
        <v>236</v>
      </c>
      <c r="AG42" s="122">
        <v>236</v>
      </c>
      <c r="AH42" s="122">
        <v>0</v>
      </c>
      <c r="AI42" s="122">
        <v>0</v>
      </c>
      <c r="AJ42" s="122">
        <f t="shared" si="11"/>
        <v>236</v>
      </c>
      <c r="AK42" s="122"/>
      <c r="AL42" s="122">
        <v>0</v>
      </c>
      <c r="AM42" s="122">
        <v>236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f t="shared" si="12"/>
        <v>34</v>
      </c>
      <c r="AU42" s="122">
        <v>0</v>
      </c>
      <c r="AV42" s="122">
        <v>0</v>
      </c>
      <c r="AW42" s="122">
        <v>34</v>
      </c>
      <c r="AX42" s="122">
        <v>0</v>
      </c>
      <c r="AY42" s="122">
        <v>0</v>
      </c>
      <c r="AZ42" s="122">
        <f t="shared" si="13"/>
        <v>0</v>
      </c>
      <c r="BA42" s="122">
        <v>0</v>
      </c>
      <c r="BB42" s="122">
        <v>0</v>
      </c>
      <c r="BC42" s="122">
        <v>0</v>
      </c>
    </row>
    <row r="43" spans="1:55" s="106" customFormat="1" ht="12" customHeight="1">
      <c r="A43" s="109" t="s">
        <v>164</v>
      </c>
      <c r="B43" s="110" t="s">
        <v>236</v>
      </c>
      <c r="C43" s="109" t="s">
        <v>237</v>
      </c>
      <c r="D43" s="122">
        <f t="shared" si="2"/>
        <v>7763</v>
      </c>
      <c r="E43" s="122">
        <f t="shared" si="3"/>
        <v>0</v>
      </c>
      <c r="F43" s="122">
        <v>0</v>
      </c>
      <c r="G43" s="122">
        <v>0</v>
      </c>
      <c r="H43" s="122">
        <f t="shared" si="4"/>
        <v>0</v>
      </c>
      <c r="I43" s="122">
        <v>0</v>
      </c>
      <c r="J43" s="122">
        <v>0</v>
      </c>
      <c r="K43" s="122">
        <f t="shared" si="5"/>
        <v>7763</v>
      </c>
      <c r="L43" s="122">
        <v>3106</v>
      </c>
      <c r="M43" s="122">
        <v>4657</v>
      </c>
      <c r="N43" s="122">
        <f t="shared" si="6"/>
        <v>7763</v>
      </c>
      <c r="O43" s="122">
        <f t="shared" si="7"/>
        <v>3106</v>
      </c>
      <c r="P43" s="122">
        <v>3106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  <c r="V43" s="122">
        <f t="shared" si="8"/>
        <v>4657</v>
      </c>
      <c r="W43" s="122">
        <v>4657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f t="shared" si="9"/>
        <v>0</v>
      </c>
      <c r="AD43" s="122">
        <v>0</v>
      </c>
      <c r="AE43" s="122">
        <v>0</v>
      </c>
      <c r="AF43" s="122">
        <f t="shared" si="10"/>
        <v>53</v>
      </c>
      <c r="AG43" s="122">
        <v>53</v>
      </c>
      <c r="AH43" s="122">
        <v>0</v>
      </c>
      <c r="AI43" s="122">
        <v>0</v>
      </c>
      <c r="AJ43" s="122">
        <f t="shared" si="11"/>
        <v>76</v>
      </c>
      <c r="AK43" s="122">
        <v>23</v>
      </c>
      <c r="AL43" s="122">
        <v>0</v>
      </c>
      <c r="AM43" s="122">
        <v>53</v>
      </c>
      <c r="AN43" s="122">
        <v>0</v>
      </c>
      <c r="AO43" s="122">
        <v>0</v>
      </c>
      <c r="AP43" s="122">
        <v>0</v>
      </c>
      <c r="AQ43" s="122">
        <v>0</v>
      </c>
      <c r="AR43" s="122">
        <v>0</v>
      </c>
      <c r="AS43" s="122">
        <v>0</v>
      </c>
      <c r="AT43" s="122">
        <f t="shared" si="12"/>
        <v>3</v>
      </c>
      <c r="AU43" s="122">
        <v>0</v>
      </c>
      <c r="AV43" s="122">
        <v>0</v>
      </c>
      <c r="AW43" s="122">
        <v>3</v>
      </c>
      <c r="AX43" s="122">
        <v>0</v>
      </c>
      <c r="AY43" s="122">
        <v>0</v>
      </c>
      <c r="AZ43" s="122">
        <f t="shared" si="13"/>
        <v>0</v>
      </c>
      <c r="BA43" s="122">
        <v>0</v>
      </c>
      <c r="BB43" s="122">
        <v>0</v>
      </c>
      <c r="BC43" s="122">
        <v>0</v>
      </c>
    </row>
    <row r="44" spans="1:55" s="106" customFormat="1" ht="12" customHeight="1">
      <c r="A44" s="109" t="s">
        <v>164</v>
      </c>
      <c r="B44" s="110" t="s">
        <v>238</v>
      </c>
      <c r="C44" s="109" t="s">
        <v>239</v>
      </c>
      <c r="D44" s="122">
        <f t="shared" si="2"/>
        <v>3855</v>
      </c>
      <c r="E44" s="122">
        <f t="shared" si="3"/>
        <v>0</v>
      </c>
      <c r="F44" s="122">
        <v>0</v>
      </c>
      <c r="G44" s="122">
        <v>0</v>
      </c>
      <c r="H44" s="122">
        <f t="shared" si="4"/>
        <v>0</v>
      </c>
      <c r="I44" s="122">
        <v>0</v>
      </c>
      <c r="J44" s="122">
        <v>0</v>
      </c>
      <c r="K44" s="122">
        <f t="shared" si="5"/>
        <v>3855</v>
      </c>
      <c r="L44" s="122">
        <v>2196</v>
      </c>
      <c r="M44" s="122">
        <v>1659</v>
      </c>
      <c r="N44" s="122">
        <f t="shared" si="6"/>
        <v>3855</v>
      </c>
      <c r="O44" s="122">
        <f t="shared" si="7"/>
        <v>2196</v>
      </c>
      <c r="P44" s="122">
        <v>2196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f t="shared" si="8"/>
        <v>1659</v>
      </c>
      <c r="W44" s="122">
        <v>1659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f t="shared" si="9"/>
        <v>0</v>
      </c>
      <c r="AD44" s="122">
        <v>0</v>
      </c>
      <c r="AE44" s="122">
        <v>0</v>
      </c>
      <c r="AF44" s="122">
        <f t="shared" si="10"/>
        <v>125</v>
      </c>
      <c r="AG44" s="122">
        <v>125</v>
      </c>
      <c r="AH44" s="122">
        <v>0</v>
      </c>
      <c r="AI44" s="122">
        <v>0</v>
      </c>
      <c r="AJ44" s="122">
        <f t="shared" si="11"/>
        <v>125</v>
      </c>
      <c r="AK44" s="122"/>
      <c r="AL44" s="122">
        <v>0</v>
      </c>
      <c r="AM44" s="122">
        <v>125</v>
      </c>
      <c r="AN44" s="122">
        <v>0</v>
      </c>
      <c r="AO44" s="122">
        <v>0</v>
      </c>
      <c r="AP44" s="122">
        <v>0</v>
      </c>
      <c r="AQ44" s="122">
        <v>0</v>
      </c>
      <c r="AR44" s="122">
        <v>0</v>
      </c>
      <c r="AS44" s="122">
        <v>0</v>
      </c>
      <c r="AT44" s="122">
        <f t="shared" si="12"/>
        <v>18</v>
      </c>
      <c r="AU44" s="122">
        <v>0</v>
      </c>
      <c r="AV44" s="122">
        <v>0</v>
      </c>
      <c r="AW44" s="122">
        <v>18</v>
      </c>
      <c r="AX44" s="122">
        <v>0</v>
      </c>
      <c r="AY44" s="122">
        <v>0</v>
      </c>
      <c r="AZ44" s="122">
        <f t="shared" si="13"/>
        <v>0</v>
      </c>
      <c r="BA44" s="122">
        <v>0</v>
      </c>
      <c r="BB44" s="122">
        <v>0</v>
      </c>
      <c r="BC44" s="122">
        <v>0</v>
      </c>
    </row>
    <row r="45" spans="1:55" s="106" customFormat="1" ht="12" customHeight="1">
      <c r="A45" s="109" t="s">
        <v>164</v>
      </c>
      <c r="B45" s="110" t="s">
        <v>240</v>
      </c>
      <c r="C45" s="109" t="s">
        <v>241</v>
      </c>
      <c r="D45" s="122">
        <f t="shared" si="2"/>
        <v>12024</v>
      </c>
      <c r="E45" s="122">
        <f t="shared" si="3"/>
        <v>0</v>
      </c>
      <c r="F45" s="122">
        <v>0</v>
      </c>
      <c r="G45" s="122">
        <v>0</v>
      </c>
      <c r="H45" s="122">
        <f t="shared" si="4"/>
        <v>0</v>
      </c>
      <c r="I45" s="122">
        <v>0</v>
      </c>
      <c r="J45" s="122">
        <v>0</v>
      </c>
      <c r="K45" s="122">
        <f t="shared" si="5"/>
        <v>12024</v>
      </c>
      <c r="L45" s="122">
        <v>5143</v>
      </c>
      <c r="M45" s="122">
        <v>6881</v>
      </c>
      <c r="N45" s="122">
        <f t="shared" si="6"/>
        <v>12024</v>
      </c>
      <c r="O45" s="122">
        <f t="shared" si="7"/>
        <v>5143</v>
      </c>
      <c r="P45" s="122">
        <v>5134</v>
      </c>
      <c r="Q45" s="122">
        <v>0</v>
      </c>
      <c r="R45" s="122">
        <v>0</v>
      </c>
      <c r="S45" s="122">
        <v>9</v>
      </c>
      <c r="T45" s="122">
        <v>0</v>
      </c>
      <c r="U45" s="122">
        <v>0</v>
      </c>
      <c r="V45" s="122">
        <f t="shared" si="8"/>
        <v>6881</v>
      </c>
      <c r="W45" s="122">
        <v>5736</v>
      </c>
      <c r="X45" s="122">
        <v>0</v>
      </c>
      <c r="Y45" s="122">
        <v>0</v>
      </c>
      <c r="Z45" s="122">
        <v>1145</v>
      </c>
      <c r="AA45" s="122">
        <v>0</v>
      </c>
      <c r="AB45" s="122">
        <v>0</v>
      </c>
      <c r="AC45" s="122">
        <f t="shared" si="9"/>
        <v>0</v>
      </c>
      <c r="AD45" s="122">
        <v>0</v>
      </c>
      <c r="AE45" s="122">
        <v>0</v>
      </c>
      <c r="AF45" s="122">
        <f t="shared" si="10"/>
        <v>374</v>
      </c>
      <c r="AG45" s="122">
        <v>374</v>
      </c>
      <c r="AH45" s="122">
        <v>0</v>
      </c>
      <c r="AI45" s="122">
        <v>0</v>
      </c>
      <c r="AJ45" s="122">
        <f t="shared" si="11"/>
        <v>374</v>
      </c>
      <c r="AK45" s="122"/>
      <c r="AL45" s="122">
        <v>0</v>
      </c>
      <c r="AM45" s="122">
        <v>300</v>
      </c>
      <c r="AN45" s="122">
        <v>0</v>
      </c>
      <c r="AO45" s="122">
        <v>0</v>
      </c>
      <c r="AP45" s="122">
        <v>0</v>
      </c>
      <c r="AQ45" s="122">
        <v>74</v>
      </c>
      <c r="AR45" s="122">
        <v>0</v>
      </c>
      <c r="AS45" s="122">
        <v>0</v>
      </c>
      <c r="AT45" s="122">
        <f t="shared" si="12"/>
        <v>41</v>
      </c>
      <c r="AU45" s="122">
        <v>0</v>
      </c>
      <c r="AV45" s="122">
        <v>0</v>
      </c>
      <c r="AW45" s="122">
        <v>41</v>
      </c>
      <c r="AX45" s="122">
        <v>0</v>
      </c>
      <c r="AY45" s="122">
        <v>0</v>
      </c>
      <c r="AZ45" s="122">
        <f t="shared" si="13"/>
        <v>0</v>
      </c>
      <c r="BA45" s="122">
        <v>0</v>
      </c>
      <c r="BB45" s="122">
        <v>0</v>
      </c>
      <c r="BC45" s="122">
        <v>0</v>
      </c>
    </row>
    <row r="46" spans="1:55" s="106" customFormat="1" ht="12" customHeight="1">
      <c r="A46" s="109" t="s">
        <v>164</v>
      </c>
      <c r="B46" s="110" t="s">
        <v>242</v>
      </c>
      <c r="C46" s="109" t="s">
        <v>243</v>
      </c>
      <c r="D46" s="122">
        <f t="shared" si="2"/>
        <v>7456</v>
      </c>
      <c r="E46" s="122">
        <f t="shared" si="3"/>
        <v>0</v>
      </c>
      <c r="F46" s="122">
        <v>0</v>
      </c>
      <c r="G46" s="122">
        <v>0</v>
      </c>
      <c r="H46" s="122">
        <f t="shared" si="4"/>
        <v>0</v>
      </c>
      <c r="I46" s="122">
        <v>0</v>
      </c>
      <c r="J46" s="122">
        <v>0</v>
      </c>
      <c r="K46" s="122">
        <f t="shared" si="5"/>
        <v>7456</v>
      </c>
      <c r="L46" s="122">
        <v>2937</v>
      </c>
      <c r="M46" s="122">
        <v>4519</v>
      </c>
      <c r="N46" s="122">
        <f t="shared" si="6"/>
        <v>7456</v>
      </c>
      <c r="O46" s="122">
        <f t="shared" si="7"/>
        <v>2937</v>
      </c>
      <c r="P46" s="122">
        <v>1634</v>
      </c>
      <c r="Q46" s="122">
        <v>0</v>
      </c>
      <c r="R46" s="122">
        <v>0</v>
      </c>
      <c r="S46" s="122">
        <v>1303</v>
      </c>
      <c r="T46" s="122">
        <v>0</v>
      </c>
      <c r="U46" s="122">
        <v>0</v>
      </c>
      <c r="V46" s="122">
        <f t="shared" si="8"/>
        <v>4519</v>
      </c>
      <c r="W46" s="122">
        <v>2084</v>
      </c>
      <c r="X46" s="122">
        <v>0</v>
      </c>
      <c r="Y46" s="122">
        <v>0</v>
      </c>
      <c r="Z46" s="122">
        <v>2435</v>
      </c>
      <c r="AA46" s="122">
        <v>0</v>
      </c>
      <c r="AB46" s="122">
        <v>0</v>
      </c>
      <c r="AC46" s="122">
        <f t="shared" si="9"/>
        <v>0</v>
      </c>
      <c r="AD46" s="122">
        <v>0</v>
      </c>
      <c r="AE46" s="122">
        <v>0</v>
      </c>
      <c r="AF46" s="122">
        <f t="shared" si="10"/>
        <v>185</v>
      </c>
      <c r="AG46" s="122">
        <v>185</v>
      </c>
      <c r="AH46" s="122">
        <v>0</v>
      </c>
      <c r="AI46" s="122">
        <v>0</v>
      </c>
      <c r="AJ46" s="122">
        <f t="shared" si="11"/>
        <v>185</v>
      </c>
      <c r="AK46" s="122"/>
      <c r="AL46" s="122">
        <v>0</v>
      </c>
      <c r="AM46" s="122">
        <v>13</v>
      </c>
      <c r="AN46" s="122">
        <v>0</v>
      </c>
      <c r="AO46" s="122">
        <v>0</v>
      </c>
      <c r="AP46" s="122">
        <v>0</v>
      </c>
      <c r="AQ46" s="122">
        <v>172</v>
      </c>
      <c r="AR46" s="122">
        <v>0</v>
      </c>
      <c r="AS46" s="122">
        <v>0</v>
      </c>
      <c r="AT46" s="122">
        <f t="shared" si="12"/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f t="shared" si="13"/>
        <v>0</v>
      </c>
      <c r="BA46" s="122">
        <v>0</v>
      </c>
      <c r="BB46" s="122">
        <v>0</v>
      </c>
      <c r="BC46" s="122">
        <v>0</v>
      </c>
    </row>
    <row r="47" spans="1:55" s="106" customFormat="1" ht="12" customHeight="1">
      <c r="A47" s="109" t="s">
        <v>164</v>
      </c>
      <c r="B47" s="110" t="s">
        <v>244</v>
      </c>
      <c r="C47" s="109" t="s">
        <v>245</v>
      </c>
      <c r="D47" s="122">
        <f t="shared" si="2"/>
        <v>653</v>
      </c>
      <c r="E47" s="122">
        <f t="shared" si="3"/>
        <v>0</v>
      </c>
      <c r="F47" s="122">
        <v>0</v>
      </c>
      <c r="G47" s="122">
        <v>0</v>
      </c>
      <c r="H47" s="122">
        <f t="shared" si="4"/>
        <v>0</v>
      </c>
      <c r="I47" s="122">
        <v>0</v>
      </c>
      <c r="J47" s="122">
        <v>0</v>
      </c>
      <c r="K47" s="122">
        <f t="shared" si="5"/>
        <v>653</v>
      </c>
      <c r="L47" s="122">
        <v>349</v>
      </c>
      <c r="M47" s="122">
        <v>304</v>
      </c>
      <c r="N47" s="122">
        <f t="shared" si="6"/>
        <v>653</v>
      </c>
      <c r="O47" s="122">
        <f t="shared" si="7"/>
        <v>349</v>
      </c>
      <c r="P47" s="122">
        <v>349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f t="shared" si="8"/>
        <v>304</v>
      </c>
      <c r="W47" s="122">
        <v>304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f t="shared" si="9"/>
        <v>0</v>
      </c>
      <c r="AD47" s="122">
        <v>0</v>
      </c>
      <c r="AE47" s="122">
        <v>0</v>
      </c>
      <c r="AF47" s="122">
        <f t="shared" si="10"/>
        <v>5</v>
      </c>
      <c r="AG47" s="122">
        <v>5</v>
      </c>
      <c r="AH47" s="122">
        <v>0</v>
      </c>
      <c r="AI47" s="122">
        <v>0</v>
      </c>
      <c r="AJ47" s="122">
        <f t="shared" si="11"/>
        <v>7</v>
      </c>
      <c r="AK47" s="122">
        <v>2</v>
      </c>
      <c r="AL47" s="122">
        <v>0</v>
      </c>
      <c r="AM47" s="122">
        <v>5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f t="shared" si="12"/>
        <v>0</v>
      </c>
      <c r="AU47" s="122">
        <v>0</v>
      </c>
      <c r="AV47" s="122">
        <v>0</v>
      </c>
      <c r="AW47" s="122">
        <v>0</v>
      </c>
      <c r="AX47" s="122">
        <v>0</v>
      </c>
      <c r="AY47" s="122">
        <v>0</v>
      </c>
      <c r="AZ47" s="122">
        <f t="shared" si="13"/>
        <v>0</v>
      </c>
      <c r="BA47" s="122">
        <v>0</v>
      </c>
      <c r="BB47" s="122">
        <v>0</v>
      </c>
      <c r="BC47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123</v>
      </c>
      <c r="C2" s="44" t="s">
        <v>365</v>
      </c>
      <c r="D2" s="94" t="s">
        <v>124</v>
      </c>
      <c r="E2" s="2"/>
      <c r="F2" s="2"/>
      <c r="G2" s="2"/>
      <c r="H2" s="2"/>
      <c r="I2" s="2"/>
      <c r="J2" s="2"/>
      <c r="K2" s="2"/>
      <c r="L2" s="2" t="str">
        <f>LEFT(C2,2)</f>
        <v>02</v>
      </c>
      <c r="M2" s="2" t="str">
        <f>IF(L2&lt;&gt;"",VLOOKUP(L2,$AI$6:$AJ$52,2,FALSE),"-")</f>
        <v>青森県</v>
      </c>
      <c r="AA2" s="1">
        <f>IF(VALUE(C2)=0,0,1)</f>
        <v>1</v>
      </c>
      <c r="AB2" s="10" t="str">
        <f>IF(AA2=0,"",VLOOKUP(C2,'水洗化人口等'!B7:C47,2,FALSE))</f>
        <v>合計</v>
      </c>
      <c r="AC2" s="10"/>
      <c r="AD2" s="46">
        <f>IF(AA2=0,1,IF(ISERROR(AB2),1,0))</f>
        <v>0</v>
      </c>
      <c r="AF2" s="10">
        <f>COUNTA('水洗化人口等'!B7:B47)+6</f>
        <v>47</v>
      </c>
      <c r="AG2" s="10">
        <f>IF(AA2=0,0,VLOOKUP(C2,AF5:AG300,2,FALSE))</f>
        <v>7</v>
      </c>
    </row>
    <row r="3" ht="13.5">
      <c r="AD3" s="46"/>
    </row>
    <row r="4" spans="2:30" ht="13.5">
      <c r="B4" s="12" t="s">
        <v>163</v>
      </c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57" t="s">
        <v>125</v>
      </c>
      <c r="G6" s="158"/>
      <c r="H6" s="38" t="s">
        <v>126</v>
      </c>
      <c r="I6" s="38" t="s">
        <v>127</v>
      </c>
      <c r="J6" s="38" t="s">
        <v>128</v>
      </c>
      <c r="K6" s="4" t="s">
        <v>129</v>
      </c>
      <c r="L6" s="15" t="s">
        <v>130</v>
      </c>
      <c r="M6" s="39" t="s">
        <v>131</v>
      </c>
      <c r="AF6" s="10">
        <f>+'水洗化人口等'!B6</f>
        <v>0</v>
      </c>
      <c r="AG6" s="10">
        <v>6</v>
      </c>
      <c r="AI6" s="42" t="s">
        <v>246</v>
      </c>
      <c r="AJ6" s="2" t="s">
        <v>53</v>
      </c>
    </row>
    <row r="7" spans="2:36" ht="16.5" customHeight="1">
      <c r="B7" s="166" t="s">
        <v>132</v>
      </c>
      <c r="C7" s="5" t="s">
        <v>133</v>
      </c>
      <c r="D7" s="16">
        <f>AD7</f>
        <v>214277</v>
      </c>
      <c r="F7" s="161" t="s">
        <v>134</v>
      </c>
      <c r="G7" s="6" t="s">
        <v>100</v>
      </c>
      <c r="H7" s="17">
        <f aca="true" t="shared" si="0" ref="H7:H12">AD14</f>
        <v>146779</v>
      </c>
      <c r="I7" s="17">
        <f aca="true" t="shared" si="1" ref="I7:I12">AD24</f>
        <v>247014</v>
      </c>
      <c r="J7" s="17">
        <f aca="true" t="shared" si="2" ref="J7:J12">SUM(H7:I7)</f>
        <v>393793</v>
      </c>
      <c r="K7" s="18">
        <f aca="true" t="shared" si="3" ref="K7:K12">IF(J$13&gt;0,J7/J$13,0)</f>
        <v>0.8888129013327917</v>
      </c>
      <c r="L7" s="19">
        <f>AD34</f>
        <v>10327</v>
      </c>
      <c r="M7" s="20">
        <f>AD37</f>
        <v>1949</v>
      </c>
      <c r="AA7" s="3" t="s">
        <v>247</v>
      </c>
      <c r="AB7" s="45" t="s">
        <v>248</v>
      </c>
      <c r="AC7" s="45" t="s">
        <v>249</v>
      </c>
      <c r="AD7" s="10">
        <f aca="true" ca="1" t="shared" si="4" ref="AD7:AD53">IF(AD$2=0,INDIRECT(AB7&amp;"!"&amp;AC7&amp;$AG$2),0)</f>
        <v>214277</v>
      </c>
      <c r="AF7" s="42" t="str">
        <f>+'水洗化人口等'!B7</f>
        <v>02000</v>
      </c>
      <c r="AG7" s="10">
        <v>7</v>
      </c>
      <c r="AI7" s="42" t="s">
        <v>362</v>
      </c>
      <c r="AJ7" s="2" t="s">
        <v>52</v>
      </c>
    </row>
    <row r="8" spans="2:36" ht="16.5" customHeight="1">
      <c r="B8" s="167"/>
      <c r="C8" s="6" t="s">
        <v>68</v>
      </c>
      <c r="D8" s="21">
        <f>AD8</f>
        <v>4030</v>
      </c>
      <c r="F8" s="162"/>
      <c r="G8" s="6" t="s">
        <v>102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3" t="s">
        <v>250</v>
      </c>
      <c r="AB8" s="45" t="s">
        <v>248</v>
      </c>
      <c r="AC8" s="45" t="s">
        <v>363</v>
      </c>
      <c r="AD8" s="10">
        <f ca="1" t="shared" si="4"/>
        <v>4030</v>
      </c>
      <c r="AF8" s="42" t="str">
        <f>+'水洗化人口等'!B8</f>
        <v>02201</v>
      </c>
      <c r="AG8" s="10">
        <v>8</v>
      </c>
      <c r="AI8" s="42" t="s">
        <v>251</v>
      </c>
      <c r="AJ8" s="2" t="s">
        <v>51</v>
      </c>
    </row>
    <row r="9" spans="2:36" ht="16.5" customHeight="1">
      <c r="B9" s="168"/>
      <c r="C9" s="7" t="s">
        <v>135</v>
      </c>
      <c r="D9" s="22">
        <f>SUM(D7:D8)</f>
        <v>218307</v>
      </c>
      <c r="F9" s="162"/>
      <c r="G9" s="6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252</v>
      </c>
      <c r="AB9" s="45" t="s">
        <v>248</v>
      </c>
      <c r="AC9" s="45" t="s">
        <v>364</v>
      </c>
      <c r="AD9" s="10">
        <f ca="1" t="shared" si="4"/>
        <v>672446</v>
      </c>
      <c r="AF9" s="42" t="str">
        <f>+'水洗化人口等'!B9</f>
        <v>02202</v>
      </c>
      <c r="AG9" s="10">
        <v>9</v>
      </c>
      <c r="AI9" s="42" t="s">
        <v>253</v>
      </c>
      <c r="AJ9" s="2" t="s">
        <v>50</v>
      </c>
    </row>
    <row r="10" spans="2:36" ht="16.5" customHeight="1">
      <c r="B10" s="169" t="s">
        <v>137</v>
      </c>
      <c r="C10" s="95" t="s">
        <v>136</v>
      </c>
      <c r="D10" s="21">
        <f>AD9</f>
        <v>672446</v>
      </c>
      <c r="F10" s="162"/>
      <c r="G10" s="6" t="s">
        <v>115</v>
      </c>
      <c r="H10" s="17">
        <f t="shared" si="0"/>
        <v>17593</v>
      </c>
      <c r="I10" s="17">
        <f t="shared" si="1"/>
        <v>31669</v>
      </c>
      <c r="J10" s="17">
        <f t="shared" si="2"/>
        <v>49262</v>
      </c>
      <c r="K10" s="18">
        <f t="shared" si="3"/>
        <v>0.11118709866720836</v>
      </c>
      <c r="L10" s="23" t="s">
        <v>138</v>
      </c>
      <c r="M10" s="24" t="s">
        <v>138</v>
      </c>
      <c r="AA10" s="3" t="s">
        <v>254</v>
      </c>
      <c r="AB10" s="45" t="s">
        <v>248</v>
      </c>
      <c r="AC10" s="45" t="s">
        <v>255</v>
      </c>
      <c r="AD10" s="10">
        <f ca="1" t="shared" si="4"/>
        <v>0</v>
      </c>
      <c r="AF10" s="42" t="str">
        <f>+'水洗化人口等'!B10</f>
        <v>02203</v>
      </c>
      <c r="AG10" s="10">
        <v>10</v>
      </c>
      <c r="AI10" s="42" t="s">
        <v>256</v>
      </c>
      <c r="AJ10" s="2" t="s">
        <v>49</v>
      </c>
    </row>
    <row r="11" spans="2:36" ht="16.5" customHeight="1">
      <c r="B11" s="170"/>
      <c r="C11" s="6" t="s">
        <v>139</v>
      </c>
      <c r="D11" s="21">
        <f>AD10</f>
        <v>0</v>
      </c>
      <c r="F11" s="162"/>
      <c r="G11" s="6" t="s">
        <v>117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138</v>
      </c>
      <c r="M11" s="24" t="s">
        <v>138</v>
      </c>
      <c r="AA11" s="3" t="s">
        <v>257</v>
      </c>
      <c r="AB11" s="45" t="s">
        <v>248</v>
      </c>
      <c r="AC11" s="45" t="s">
        <v>258</v>
      </c>
      <c r="AD11" s="10">
        <f ca="1" t="shared" si="4"/>
        <v>493102</v>
      </c>
      <c r="AF11" s="42" t="str">
        <f>+'水洗化人口等'!B11</f>
        <v>02204</v>
      </c>
      <c r="AG11" s="10">
        <v>11</v>
      </c>
      <c r="AI11" s="42" t="s">
        <v>259</v>
      </c>
      <c r="AJ11" s="2" t="s">
        <v>48</v>
      </c>
    </row>
    <row r="12" spans="2:36" ht="16.5" customHeight="1">
      <c r="B12" s="170"/>
      <c r="C12" s="6" t="s">
        <v>140</v>
      </c>
      <c r="D12" s="21">
        <f>AD11</f>
        <v>493102</v>
      </c>
      <c r="F12" s="162"/>
      <c r="G12" s="6" t="s">
        <v>119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138</v>
      </c>
      <c r="M12" s="24" t="s">
        <v>138</v>
      </c>
      <c r="AA12" s="3" t="s">
        <v>260</v>
      </c>
      <c r="AB12" s="45" t="s">
        <v>248</v>
      </c>
      <c r="AC12" s="45" t="s">
        <v>261</v>
      </c>
      <c r="AD12" s="10">
        <f ca="1" t="shared" si="4"/>
        <v>193057</v>
      </c>
      <c r="AF12" s="42" t="str">
        <f>+'水洗化人口等'!B12</f>
        <v>02205</v>
      </c>
      <c r="AG12" s="10">
        <v>12</v>
      </c>
      <c r="AI12" s="42" t="s">
        <v>262</v>
      </c>
      <c r="AJ12" s="2" t="s">
        <v>47</v>
      </c>
    </row>
    <row r="13" spans="2:36" ht="16.5" customHeight="1">
      <c r="B13" s="171"/>
      <c r="C13" s="7" t="s">
        <v>135</v>
      </c>
      <c r="D13" s="22">
        <f>SUM(D10:D12)</f>
        <v>1165548</v>
      </c>
      <c r="F13" s="163"/>
      <c r="G13" s="6" t="s">
        <v>135</v>
      </c>
      <c r="H13" s="17">
        <f>SUM(H7:H12)</f>
        <v>164372</v>
      </c>
      <c r="I13" s="17">
        <f>SUM(I7:I12)</f>
        <v>278683</v>
      </c>
      <c r="J13" s="17">
        <f>SUM(J7:J12)</f>
        <v>443055</v>
      </c>
      <c r="K13" s="18">
        <v>1</v>
      </c>
      <c r="L13" s="23" t="s">
        <v>138</v>
      </c>
      <c r="M13" s="24" t="s">
        <v>138</v>
      </c>
      <c r="AA13" s="3" t="s">
        <v>263</v>
      </c>
      <c r="AB13" s="45" t="s">
        <v>248</v>
      </c>
      <c r="AC13" s="45" t="s">
        <v>264</v>
      </c>
      <c r="AD13" s="10">
        <f ca="1" t="shared" si="4"/>
        <v>3929</v>
      </c>
      <c r="AF13" s="42" t="str">
        <f>+'水洗化人口等'!B13</f>
        <v>02206</v>
      </c>
      <c r="AG13" s="10">
        <v>13</v>
      </c>
      <c r="AI13" s="42" t="s">
        <v>265</v>
      </c>
      <c r="AJ13" s="2" t="s">
        <v>46</v>
      </c>
    </row>
    <row r="14" spans="2:36" ht="16.5" customHeight="1" thickBot="1">
      <c r="B14" s="159" t="s">
        <v>141</v>
      </c>
      <c r="C14" s="160"/>
      <c r="D14" s="25">
        <f>SUM(D9,D13)</f>
        <v>1383855</v>
      </c>
      <c r="F14" s="164" t="s">
        <v>142</v>
      </c>
      <c r="G14" s="165"/>
      <c r="H14" s="17">
        <f>AD20</f>
        <v>0</v>
      </c>
      <c r="I14" s="17">
        <f>AD30</f>
        <v>0</v>
      </c>
      <c r="J14" s="17">
        <f>SUM(H14:I14)</f>
        <v>0</v>
      </c>
      <c r="K14" s="26" t="s">
        <v>138</v>
      </c>
      <c r="L14" s="23" t="s">
        <v>138</v>
      </c>
      <c r="M14" s="24" t="s">
        <v>138</v>
      </c>
      <c r="AA14" s="3" t="s">
        <v>266</v>
      </c>
      <c r="AB14" s="45" t="s">
        <v>267</v>
      </c>
      <c r="AC14" s="45" t="s">
        <v>261</v>
      </c>
      <c r="AD14" s="10">
        <f ca="1" t="shared" si="4"/>
        <v>146779</v>
      </c>
      <c r="AF14" s="42" t="str">
        <f>+'水洗化人口等'!B14</f>
        <v>02207</v>
      </c>
      <c r="AG14" s="10">
        <v>14</v>
      </c>
      <c r="AI14" s="42" t="s">
        <v>268</v>
      </c>
      <c r="AJ14" s="2" t="s">
        <v>45</v>
      </c>
    </row>
    <row r="15" spans="2:36" ht="16.5" customHeight="1" thickBot="1">
      <c r="B15" s="159" t="s">
        <v>59</v>
      </c>
      <c r="C15" s="160"/>
      <c r="D15" s="25">
        <f>AD13</f>
        <v>3929</v>
      </c>
      <c r="F15" s="159" t="s">
        <v>54</v>
      </c>
      <c r="G15" s="160"/>
      <c r="H15" s="27">
        <f>SUM(H13:H14)</f>
        <v>164372</v>
      </c>
      <c r="I15" s="27">
        <f>SUM(I13:I14)</f>
        <v>278683</v>
      </c>
      <c r="J15" s="27">
        <f>SUM(J13:J14)</f>
        <v>443055</v>
      </c>
      <c r="K15" s="28" t="s">
        <v>138</v>
      </c>
      <c r="L15" s="29">
        <f>SUM(L7:L9)</f>
        <v>10327</v>
      </c>
      <c r="M15" s="30">
        <f>SUM(M7:M9)</f>
        <v>1949</v>
      </c>
      <c r="AA15" s="3" t="s">
        <v>269</v>
      </c>
      <c r="AB15" s="45" t="s">
        <v>267</v>
      </c>
      <c r="AC15" s="45" t="s">
        <v>270</v>
      </c>
      <c r="AD15" s="10">
        <f ca="1" t="shared" si="4"/>
        <v>0</v>
      </c>
      <c r="AF15" s="42" t="str">
        <f>+'水洗化人口等'!B15</f>
        <v>02208</v>
      </c>
      <c r="AG15" s="10">
        <v>15</v>
      </c>
      <c r="AI15" s="42" t="s">
        <v>271</v>
      </c>
      <c r="AJ15" s="2" t="s">
        <v>44</v>
      </c>
    </row>
    <row r="16" spans="2:36" ht="16.5" customHeight="1" thickBot="1">
      <c r="B16" s="96" t="s">
        <v>143</v>
      </c>
      <c r="AA16" s="3" t="s">
        <v>272</v>
      </c>
      <c r="AB16" s="45" t="s">
        <v>267</v>
      </c>
      <c r="AC16" s="45" t="s">
        <v>264</v>
      </c>
      <c r="AD16" s="10">
        <f ca="1" t="shared" si="4"/>
        <v>0</v>
      </c>
      <c r="AF16" s="42" t="str">
        <f>+'水洗化人口等'!B16</f>
        <v>02209</v>
      </c>
      <c r="AG16" s="10">
        <v>16</v>
      </c>
      <c r="AI16" s="42" t="s">
        <v>273</v>
      </c>
      <c r="AJ16" s="2" t="s">
        <v>43</v>
      </c>
    </row>
    <row r="17" spans="3:36" ht="16.5" customHeight="1" thickBot="1">
      <c r="C17" s="31">
        <f>AD12</f>
        <v>193057</v>
      </c>
      <c r="D17" s="3" t="s">
        <v>144</v>
      </c>
      <c r="J17" s="14"/>
      <c r="AA17" s="3" t="s">
        <v>274</v>
      </c>
      <c r="AB17" s="45" t="s">
        <v>267</v>
      </c>
      <c r="AC17" s="45" t="s">
        <v>275</v>
      </c>
      <c r="AD17" s="10">
        <f ca="1" t="shared" si="4"/>
        <v>17593</v>
      </c>
      <c r="AF17" s="42" t="str">
        <f>+'水洗化人口等'!B17</f>
        <v>02210</v>
      </c>
      <c r="AG17" s="10">
        <v>17</v>
      </c>
      <c r="AI17" s="42" t="s">
        <v>276</v>
      </c>
      <c r="AJ17" s="2" t="s">
        <v>42</v>
      </c>
    </row>
    <row r="18" spans="6:36" ht="30" customHeight="1">
      <c r="F18" s="157" t="s">
        <v>145</v>
      </c>
      <c r="G18" s="158"/>
      <c r="H18" s="38" t="s">
        <v>126</v>
      </c>
      <c r="I18" s="38" t="s">
        <v>127</v>
      </c>
      <c r="J18" s="41" t="s">
        <v>128</v>
      </c>
      <c r="AA18" s="3" t="s">
        <v>277</v>
      </c>
      <c r="AB18" s="45" t="s">
        <v>267</v>
      </c>
      <c r="AC18" s="45" t="s">
        <v>278</v>
      </c>
      <c r="AD18" s="10">
        <f ca="1" t="shared" si="4"/>
        <v>0</v>
      </c>
      <c r="AF18" s="42" t="str">
        <f>+'水洗化人口等'!B18</f>
        <v>02301</v>
      </c>
      <c r="AG18" s="10">
        <v>18</v>
      </c>
      <c r="AI18" s="42" t="s">
        <v>279</v>
      </c>
      <c r="AJ18" s="2" t="s">
        <v>41</v>
      </c>
    </row>
    <row r="19" spans="3:36" ht="16.5" customHeight="1">
      <c r="C19" s="40" t="s">
        <v>146</v>
      </c>
      <c r="D19" s="9">
        <f>IF(D$14&gt;0,D13/D$14,0)</f>
        <v>0.8422472007544143</v>
      </c>
      <c r="F19" s="164" t="s">
        <v>147</v>
      </c>
      <c r="G19" s="165"/>
      <c r="H19" s="17">
        <f>AD21</f>
        <v>869</v>
      </c>
      <c r="I19" s="17">
        <f>AD31</f>
        <v>2029</v>
      </c>
      <c r="J19" s="21">
        <f>SUM(H19:I19)</f>
        <v>2898</v>
      </c>
      <c r="AA19" s="3" t="s">
        <v>280</v>
      </c>
      <c r="AB19" s="45" t="s">
        <v>267</v>
      </c>
      <c r="AC19" s="45" t="s">
        <v>281</v>
      </c>
      <c r="AD19" s="10">
        <f ca="1" t="shared" si="4"/>
        <v>0</v>
      </c>
      <c r="AF19" s="42" t="str">
        <f>+'水洗化人口等'!B19</f>
        <v>02303</v>
      </c>
      <c r="AG19" s="10">
        <v>19</v>
      </c>
      <c r="AI19" s="42" t="s">
        <v>282</v>
      </c>
      <c r="AJ19" s="2" t="s">
        <v>40</v>
      </c>
    </row>
    <row r="20" spans="3:36" ht="16.5" customHeight="1">
      <c r="C20" s="40" t="s">
        <v>148</v>
      </c>
      <c r="D20" s="9">
        <f>IF(D$14&gt;0,D9/D$14,0)</f>
        <v>0.1577527992455857</v>
      </c>
      <c r="F20" s="164" t="s">
        <v>149</v>
      </c>
      <c r="G20" s="165"/>
      <c r="H20" s="17">
        <f>AD22</f>
        <v>0</v>
      </c>
      <c r="I20" s="17">
        <f>AD32</f>
        <v>0</v>
      </c>
      <c r="J20" s="21">
        <f>SUM(H20:I20)</f>
        <v>0</v>
      </c>
      <c r="AA20" s="3" t="s">
        <v>283</v>
      </c>
      <c r="AB20" s="45" t="s">
        <v>267</v>
      </c>
      <c r="AC20" s="45" t="s">
        <v>284</v>
      </c>
      <c r="AD20" s="10">
        <f ca="1" t="shared" si="4"/>
        <v>0</v>
      </c>
      <c r="AF20" s="42" t="str">
        <f>+'水洗化人口等'!B20</f>
        <v>02304</v>
      </c>
      <c r="AG20" s="10">
        <v>20</v>
      </c>
      <c r="AI20" s="42" t="s">
        <v>285</v>
      </c>
      <c r="AJ20" s="2" t="s">
        <v>39</v>
      </c>
    </row>
    <row r="21" spans="3:36" ht="16.5" customHeight="1">
      <c r="C21" s="40" t="s">
        <v>150</v>
      </c>
      <c r="D21" s="9">
        <f>IF(D$14&gt;0,D10/D$14,0)</f>
        <v>0.485922296772422</v>
      </c>
      <c r="F21" s="164" t="s">
        <v>151</v>
      </c>
      <c r="G21" s="165"/>
      <c r="H21" s="17">
        <f>AD23</f>
        <v>163503</v>
      </c>
      <c r="I21" s="17">
        <f>AD33</f>
        <v>276654</v>
      </c>
      <c r="J21" s="21">
        <f>SUM(H21:I21)</f>
        <v>440157</v>
      </c>
      <c r="AA21" s="3" t="s">
        <v>286</v>
      </c>
      <c r="AB21" s="45" t="s">
        <v>267</v>
      </c>
      <c r="AC21" s="45" t="s">
        <v>287</v>
      </c>
      <c r="AD21" s="10">
        <f ca="1" t="shared" si="4"/>
        <v>869</v>
      </c>
      <c r="AF21" s="42" t="str">
        <f>+'水洗化人口等'!B21</f>
        <v>02307</v>
      </c>
      <c r="AG21" s="10">
        <v>21</v>
      </c>
      <c r="AI21" s="42" t="s">
        <v>288</v>
      </c>
      <c r="AJ21" s="2" t="s">
        <v>38</v>
      </c>
    </row>
    <row r="22" spans="3:36" ht="16.5" customHeight="1" thickBot="1">
      <c r="C22" s="40" t="s">
        <v>152</v>
      </c>
      <c r="D22" s="9">
        <f>IF(D$14&gt;0,D12/D$14,0)</f>
        <v>0.35632490398199235</v>
      </c>
      <c r="F22" s="159" t="s">
        <v>54</v>
      </c>
      <c r="G22" s="160"/>
      <c r="H22" s="27">
        <f>SUM(H19:H21)</f>
        <v>164372</v>
      </c>
      <c r="I22" s="27">
        <f>SUM(I19:I21)</f>
        <v>278683</v>
      </c>
      <c r="J22" s="32">
        <f>SUM(J19:J21)</f>
        <v>443055</v>
      </c>
      <c r="AA22" s="3" t="s">
        <v>289</v>
      </c>
      <c r="AB22" s="45" t="s">
        <v>267</v>
      </c>
      <c r="AC22" s="45" t="s">
        <v>290</v>
      </c>
      <c r="AD22" s="10">
        <f ca="1" t="shared" si="4"/>
        <v>0</v>
      </c>
      <c r="AF22" s="42" t="str">
        <f>+'水洗化人口等'!B22</f>
        <v>02321</v>
      </c>
      <c r="AG22" s="10">
        <v>22</v>
      </c>
      <c r="AI22" s="42" t="s">
        <v>291</v>
      </c>
      <c r="AJ22" s="2" t="s">
        <v>37</v>
      </c>
    </row>
    <row r="23" spans="3:36" ht="16.5" customHeight="1">
      <c r="C23" s="40" t="s">
        <v>153</v>
      </c>
      <c r="D23" s="9">
        <f>IF(D$14&gt;0,C17/D$14,0)</f>
        <v>0.13950666796738098</v>
      </c>
      <c r="F23" s="8"/>
      <c r="J23" s="33"/>
      <c r="AA23" s="3" t="s">
        <v>292</v>
      </c>
      <c r="AB23" s="45" t="s">
        <v>267</v>
      </c>
      <c r="AC23" s="45" t="s">
        <v>293</v>
      </c>
      <c r="AD23" s="10">
        <f ca="1" t="shared" si="4"/>
        <v>163503</v>
      </c>
      <c r="AF23" s="42" t="str">
        <f>+'水洗化人口等'!B23</f>
        <v>02323</v>
      </c>
      <c r="AG23" s="10">
        <v>23</v>
      </c>
      <c r="AI23" s="42" t="s">
        <v>294</v>
      </c>
      <c r="AJ23" s="2" t="s">
        <v>36</v>
      </c>
    </row>
    <row r="24" spans="3:36" ht="16.5" customHeight="1" thickBot="1">
      <c r="C24" s="40" t="s">
        <v>154</v>
      </c>
      <c r="D24" s="9">
        <f>IF(D$9&gt;0,D7/D$9,0)</f>
        <v>0.981539758230382</v>
      </c>
      <c r="J24" s="34" t="s">
        <v>155</v>
      </c>
      <c r="AA24" s="3" t="s">
        <v>266</v>
      </c>
      <c r="AB24" s="45" t="s">
        <v>267</v>
      </c>
      <c r="AC24" s="45" t="s">
        <v>295</v>
      </c>
      <c r="AD24" s="10">
        <f ca="1" t="shared" si="4"/>
        <v>247014</v>
      </c>
      <c r="AF24" s="42" t="str">
        <f>+'水洗化人口等'!B24</f>
        <v>02343</v>
      </c>
      <c r="AG24" s="10">
        <v>24</v>
      </c>
      <c r="AI24" s="42" t="s">
        <v>296</v>
      </c>
      <c r="AJ24" s="2" t="s">
        <v>35</v>
      </c>
    </row>
    <row r="25" spans="3:36" ht="16.5" customHeight="1">
      <c r="C25" s="40" t="s">
        <v>156</v>
      </c>
      <c r="D25" s="9">
        <f>IF(D$9&gt;0,D8/D$9,0)</f>
        <v>0.018460241769618014</v>
      </c>
      <c r="F25" s="182" t="s">
        <v>6</v>
      </c>
      <c r="G25" s="183"/>
      <c r="H25" s="183"/>
      <c r="I25" s="172" t="s">
        <v>157</v>
      </c>
      <c r="J25" s="174" t="s">
        <v>158</v>
      </c>
      <c r="AA25" s="3" t="s">
        <v>269</v>
      </c>
      <c r="AB25" s="45" t="s">
        <v>267</v>
      </c>
      <c r="AC25" s="45" t="s">
        <v>297</v>
      </c>
      <c r="AD25" s="10">
        <f ca="1" t="shared" si="4"/>
        <v>0</v>
      </c>
      <c r="AF25" s="42" t="str">
        <f>+'水洗化人口等'!B25</f>
        <v>02361</v>
      </c>
      <c r="AG25" s="10">
        <v>25</v>
      </c>
      <c r="AI25" s="42" t="s">
        <v>298</v>
      </c>
      <c r="AJ25" s="2" t="s">
        <v>34</v>
      </c>
    </row>
    <row r="26" spans="6:36" ht="16.5" customHeight="1">
      <c r="F26" s="184"/>
      <c r="G26" s="185"/>
      <c r="H26" s="185"/>
      <c r="I26" s="173"/>
      <c r="J26" s="175"/>
      <c r="AA26" s="3" t="s">
        <v>272</v>
      </c>
      <c r="AB26" s="45" t="s">
        <v>267</v>
      </c>
      <c r="AC26" s="45" t="s">
        <v>299</v>
      </c>
      <c r="AD26" s="10">
        <f ca="1" t="shared" si="4"/>
        <v>0</v>
      </c>
      <c r="AF26" s="42" t="str">
        <f>+'水洗化人口等'!B26</f>
        <v>02362</v>
      </c>
      <c r="AG26" s="10">
        <v>26</v>
      </c>
      <c r="AI26" s="42" t="s">
        <v>300</v>
      </c>
      <c r="AJ26" s="2" t="s">
        <v>33</v>
      </c>
    </row>
    <row r="27" spans="6:36" ht="16.5" customHeight="1">
      <c r="F27" s="176" t="s">
        <v>105</v>
      </c>
      <c r="G27" s="177"/>
      <c r="H27" s="178"/>
      <c r="I27" s="19">
        <f aca="true" t="shared" si="5" ref="I27:I35">AD40</f>
        <v>3243</v>
      </c>
      <c r="J27" s="35">
        <f>AD49</f>
        <v>372</v>
      </c>
      <c r="AA27" s="3" t="s">
        <v>274</v>
      </c>
      <c r="AB27" s="45" t="s">
        <v>267</v>
      </c>
      <c r="AC27" s="45" t="s">
        <v>301</v>
      </c>
      <c r="AD27" s="10">
        <f ca="1" t="shared" si="4"/>
        <v>31669</v>
      </c>
      <c r="AF27" s="42" t="str">
        <f>+'水洗化人口等'!B27</f>
        <v>02367</v>
      </c>
      <c r="AG27" s="10">
        <v>27</v>
      </c>
      <c r="AI27" s="42" t="s">
        <v>302</v>
      </c>
      <c r="AJ27" s="2" t="s">
        <v>32</v>
      </c>
    </row>
    <row r="28" spans="6:36" ht="16.5" customHeight="1">
      <c r="F28" s="179" t="s">
        <v>159</v>
      </c>
      <c r="G28" s="180"/>
      <c r="H28" s="181"/>
      <c r="I28" s="19">
        <f t="shared" si="5"/>
        <v>0</v>
      </c>
      <c r="J28" s="35">
        <f>AD50</f>
        <v>0</v>
      </c>
      <c r="AA28" s="3" t="s">
        <v>277</v>
      </c>
      <c r="AB28" s="45" t="s">
        <v>267</v>
      </c>
      <c r="AC28" s="45" t="s">
        <v>303</v>
      </c>
      <c r="AD28" s="10">
        <f ca="1" t="shared" si="4"/>
        <v>0</v>
      </c>
      <c r="AF28" s="42" t="str">
        <f>+'水洗化人口等'!B28</f>
        <v>02381</v>
      </c>
      <c r="AG28" s="10">
        <v>28</v>
      </c>
      <c r="AI28" s="42" t="s">
        <v>304</v>
      </c>
      <c r="AJ28" s="2" t="s">
        <v>31</v>
      </c>
    </row>
    <row r="29" spans="6:36" ht="16.5" customHeight="1">
      <c r="F29" s="176" t="s">
        <v>0</v>
      </c>
      <c r="G29" s="177"/>
      <c r="H29" s="178"/>
      <c r="I29" s="19">
        <f t="shared" si="5"/>
        <v>4605</v>
      </c>
      <c r="J29" s="35">
        <f>AD51</f>
        <v>172</v>
      </c>
      <c r="AA29" s="3" t="s">
        <v>280</v>
      </c>
      <c r="AB29" s="45" t="s">
        <v>267</v>
      </c>
      <c r="AC29" s="45" t="s">
        <v>305</v>
      </c>
      <c r="AD29" s="10">
        <f ca="1" t="shared" si="4"/>
        <v>0</v>
      </c>
      <c r="AF29" s="42" t="str">
        <f>+'水洗化人口等'!B29</f>
        <v>02384</v>
      </c>
      <c r="AG29" s="10">
        <v>29</v>
      </c>
      <c r="AI29" s="42" t="s">
        <v>306</v>
      </c>
      <c r="AJ29" s="2" t="s">
        <v>30</v>
      </c>
    </row>
    <row r="30" spans="6:36" ht="16.5" customHeight="1">
      <c r="F30" s="176" t="s">
        <v>102</v>
      </c>
      <c r="G30" s="177"/>
      <c r="H30" s="178"/>
      <c r="I30" s="19">
        <f t="shared" si="5"/>
        <v>1018</v>
      </c>
      <c r="J30" s="35">
        <f>AD52</f>
        <v>0</v>
      </c>
      <c r="AA30" s="3" t="s">
        <v>283</v>
      </c>
      <c r="AB30" s="45" t="s">
        <v>267</v>
      </c>
      <c r="AC30" s="45" t="s">
        <v>307</v>
      </c>
      <c r="AD30" s="10">
        <f ca="1" t="shared" si="4"/>
        <v>0</v>
      </c>
      <c r="AF30" s="42" t="str">
        <f>+'水洗化人口等'!B30</f>
        <v>02387</v>
      </c>
      <c r="AG30" s="10">
        <v>30</v>
      </c>
      <c r="AI30" s="42" t="s">
        <v>308</v>
      </c>
      <c r="AJ30" s="2" t="s">
        <v>29</v>
      </c>
    </row>
    <row r="31" spans="6:36" ht="16.5" customHeight="1">
      <c r="F31" s="176" t="s">
        <v>1</v>
      </c>
      <c r="G31" s="177"/>
      <c r="H31" s="178"/>
      <c r="I31" s="19">
        <f t="shared" si="5"/>
        <v>0</v>
      </c>
      <c r="J31" s="35">
        <f>AD53</f>
        <v>0</v>
      </c>
      <c r="AA31" s="3" t="s">
        <v>286</v>
      </c>
      <c r="AB31" s="45" t="s">
        <v>267</v>
      </c>
      <c r="AC31" s="45" t="s">
        <v>309</v>
      </c>
      <c r="AD31" s="10">
        <f ca="1" t="shared" si="4"/>
        <v>2029</v>
      </c>
      <c r="AF31" s="42" t="str">
        <f>+'水洗化人口等'!B31</f>
        <v>02401</v>
      </c>
      <c r="AG31" s="10">
        <v>31</v>
      </c>
      <c r="AI31" s="42" t="s">
        <v>310</v>
      </c>
      <c r="AJ31" s="2" t="s">
        <v>28</v>
      </c>
    </row>
    <row r="32" spans="6:36" ht="16.5" customHeight="1">
      <c r="F32" s="176" t="s">
        <v>2</v>
      </c>
      <c r="G32" s="177"/>
      <c r="H32" s="178"/>
      <c r="I32" s="19">
        <f t="shared" si="5"/>
        <v>0</v>
      </c>
      <c r="J32" s="24" t="s">
        <v>138</v>
      </c>
      <c r="AA32" s="3" t="s">
        <v>289</v>
      </c>
      <c r="AB32" s="45" t="s">
        <v>267</v>
      </c>
      <c r="AC32" s="45" t="s">
        <v>311</v>
      </c>
      <c r="AD32" s="10">
        <f ca="1" t="shared" si="4"/>
        <v>0</v>
      </c>
      <c r="AF32" s="42" t="str">
        <f>+'水洗化人口等'!B32</f>
        <v>02402</v>
      </c>
      <c r="AG32" s="10">
        <v>32</v>
      </c>
      <c r="AI32" s="42" t="s">
        <v>312</v>
      </c>
      <c r="AJ32" s="2" t="s">
        <v>27</v>
      </c>
    </row>
    <row r="33" spans="6:36" ht="16.5" customHeight="1">
      <c r="F33" s="176" t="s">
        <v>3</v>
      </c>
      <c r="G33" s="177"/>
      <c r="H33" s="178"/>
      <c r="I33" s="19">
        <f t="shared" si="5"/>
        <v>3452</v>
      </c>
      <c r="J33" s="24" t="s">
        <v>138</v>
      </c>
      <c r="AA33" s="3" t="s">
        <v>292</v>
      </c>
      <c r="AB33" s="45" t="s">
        <v>267</v>
      </c>
      <c r="AC33" s="45" t="s">
        <v>255</v>
      </c>
      <c r="AD33" s="10">
        <f ca="1" t="shared" si="4"/>
        <v>276654</v>
      </c>
      <c r="AF33" s="42" t="str">
        <f>+'水洗化人口等'!B33</f>
        <v>02405</v>
      </c>
      <c r="AG33" s="10">
        <v>33</v>
      </c>
      <c r="AI33" s="42" t="s">
        <v>313</v>
      </c>
      <c r="AJ33" s="2" t="s">
        <v>26</v>
      </c>
    </row>
    <row r="34" spans="6:36" ht="16.5" customHeight="1">
      <c r="F34" s="176" t="s">
        <v>4</v>
      </c>
      <c r="G34" s="177"/>
      <c r="H34" s="178"/>
      <c r="I34" s="19">
        <f t="shared" si="5"/>
        <v>0</v>
      </c>
      <c r="J34" s="24" t="s">
        <v>138</v>
      </c>
      <c r="AA34" s="3" t="s">
        <v>266</v>
      </c>
      <c r="AB34" s="45" t="s">
        <v>267</v>
      </c>
      <c r="AC34" s="45" t="s">
        <v>314</v>
      </c>
      <c r="AD34" s="45">
        <f ca="1" t="shared" si="4"/>
        <v>10327</v>
      </c>
      <c r="AF34" s="42" t="str">
        <f>+'水洗化人口等'!B34</f>
        <v>02406</v>
      </c>
      <c r="AG34" s="10">
        <v>34</v>
      </c>
      <c r="AI34" s="42" t="s">
        <v>315</v>
      </c>
      <c r="AJ34" s="2" t="s">
        <v>25</v>
      </c>
    </row>
    <row r="35" spans="6:36" ht="16.5" customHeight="1">
      <c r="F35" s="176" t="s">
        <v>5</v>
      </c>
      <c r="G35" s="177"/>
      <c r="H35" s="178"/>
      <c r="I35" s="19">
        <f t="shared" si="5"/>
        <v>880</v>
      </c>
      <c r="J35" s="24" t="s">
        <v>138</v>
      </c>
      <c r="AA35" s="3" t="s">
        <v>269</v>
      </c>
      <c r="AB35" s="45" t="s">
        <v>267</v>
      </c>
      <c r="AC35" s="45" t="s">
        <v>316</v>
      </c>
      <c r="AD35" s="45">
        <f ca="1" t="shared" si="4"/>
        <v>0</v>
      </c>
      <c r="AF35" s="42" t="str">
        <f>+'水洗化人口等'!B35</f>
        <v>02408</v>
      </c>
      <c r="AG35" s="10">
        <v>35</v>
      </c>
      <c r="AI35" s="42" t="s">
        <v>317</v>
      </c>
      <c r="AJ35" s="2" t="s">
        <v>24</v>
      </c>
    </row>
    <row r="36" spans="6:36" ht="16.5" customHeight="1" thickBot="1">
      <c r="F36" s="186" t="s">
        <v>54</v>
      </c>
      <c r="G36" s="187"/>
      <c r="H36" s="188"/>
      <c r="I36" s="36">
        <f>SUM(I27:I35)</f>
        <v>13198</v>
      </c>
      <c r="J36" s="37">
        <f>SUM(J27:J31)</f>
        <v>544</v>
      </c>
      <c r="AA36" s="3" t="s">
        <v>272</v>
      </c>
      <c r="AB36" s="45" t="s">
        <v>267</v>
      </c>
      <c r="AC36" s="45" t="s">
        <v>318</v>
      </c>
      <c r="AD36" s="45">
        <f ca="1" t="shared" si="4"/>
        <v>0</v>
      </c>
      <c r="AF36" s="42" t="str">
        <f>+'水洗化人口等'!B36</f>
        <v>02411</v>
      </c>
      <c r="AG36" s="10">
        <v>36</v>
      </c>
      <c r="AI36" s="42" t="s">
        <v>319</v>
      </c>
      <c r="AJ36" s="2" t="s">
        <v>23</v>
      </c>
    </row>
    <row r="37" spans="27:36" ht="13.5">
      <c r="AA37" s="3" t="s">
        <v>266</v>
      </c>
      <c r="AB37" s="45" t="s">
        <v>267</v>
      </c>
      <c r="AC37" s="45" t="s">
        <v>320</v>
      </c>
      <c r="AD37" s="45">
        <f ca="1" t="shared" si="4"/>
        <v>1949</v>
      </c>
      <c r="AF37" s="42" t="str">
        <f>+'水洗化人口等'!B37</f>
        <v>02412</v>
      </c>
      <c r="AG37" s="10">
        <v>37</v>
      </c>
      <c r="AI37" s="42" t="s">
        <v>321</v>
      </c>
      <c r="AJ37" s="2" t="s">
        <v>22</v>
      </c>
    </row>
    <row r="38" spans="27:36" ht="13.5" hidden="1">
      <c r="AA38" s="3" t="s">
        <v>269</v>
      </c>
      <c r="AB38" s="45" t="s">
        <v>267</v>
      </c>
      <c r="AC38" s="45" t="s">
        <v>322</v>
      </c>
      <c r="AD38" s="45">
        <f ca="1" t="shared" si="4"/>
        <v>0</v>
      </c>
      <c r="AF38" s="42" t="str">
        <f>+'水洗化人口等'!B38</f>
        <v>02423</v>
      </c>
      <c r="AG38" s="10">
        <v>38</v>
      </c>
      <c r="AI38" s="42" t="s">
        <v>323</v>
      </c>
      <c r="AJ38" s="2" t="s">
        <v>21</v>
      </c>
    </row>
    <row r="39" spans="27:36" ht="13.5" hidden="1">
      <c r="AA39" s="3" t="s">
        <v>272</v>
      </c>
      <c r="AB39" s="45" t="s">
        <v>267</v>
      </c>
      <c r="AC39" s="45" t="s">
        <v>324</v>
      </c>
      <c r="AD39" s="45">
        <f ca="1" t="shared" si="4"/>
        <v>0</v>
      </c>
      <c r="AF39" s="42" t="str">
        <f>+'水洗化人口等'!B39</f>
        <v>02424</v>
      </c>
      <c r="AG39" s="10">
        <v>39</v>
      </c>
      <c r="AI39" s="42" t="s">
        <v>325</v>
      </c>
      <c r="AJ39" s="2" t="s">
        <v>20</v>
      </c>
    </row>
    <row r="40" spans="27:36" ht="13.5" hidden="1">
      <c r="AA40" s="3" t="s">
        <v>326</v>
      </c>
      <c r="AB40" s="45" t="s">
        <v>267</v>
      </c>
      <c r="AC40" s="45" t="s">
        <v>327</v>
      </c>
      <c r="AD40" s="45">
        <f ca="1" t="shared" si="4"/>
        <v>3243</v>
      </c>
      <c r="AF40" s="42" t="str">
        <f>+'水洗化人口等'!B40</f>
        <v>02425</v>
      </c>
      <c r="AG40" s="10">
        <v>40</v>
      </c>
      <c r="AI40" s="42" t="s">
        <v>328</v>
      </c>
      <c r="AJ40" s="2" t="s">
        <v>19</v>
      </c>
    </row>
    <row r="41" spans="27:36" ht="13.5" hidden="1">
      <c r="AA41" s="3" t="s">
        <v>329</v>
      </c>
      <c r="AB41" s="45" t="s">
        <v>267</v>
      </c>
      <c r="AC41" s="45" t="s">
        <v>330</v>
      </c>
      <c r="AD41" s="45">
        <f ca="1" t="shared" si="4"/>
        <v>0</v>
      </c>
      <c r="AF41" s="42" t="str">
        <f>+'水洗化人口等'!B41</f>
        <v>02426</v>
      </c>
      <c r="AG41" s="10">
        <v>41</v>
      </c>
      <c r="AI41" s="42" t="s">
        <v>331</v>
      </c>
      <c r="AJ41" s="2" t="s">
        <v>18</v>
      </c>
    </row>
    <row r="42" spans="27:36" ht="13.5" hidden="1">
      <c r="AA42" s="3" t="s">
        <v>332</v>
      </c>
      <c r="AB42" s="45" t="s">
        <v>267</v>
      </c>
      <c r="AC42" s="45" t="s">
        <v>333</v>
      </c>
      <c r="AD42" s="45">
        <f ca="1" t="shared" si="4"/>
        <v>4605</v>
      </c>
      <c r="AF42" s="42" t="str">
        <f>+'水洗化人口等'!B42</f>
        <v>02441</v>
      </c>
      <c r="AG42" s="10">
        <v>42</v>
      </c>
      <c r="AI42" s="42" t="s">
        <v>334</v>
      </c>
      <c r="AJ42" s="2" t="s">
        <v>17</v>
      </c>
    </row>
    <row r="43" spans="27:36" ht="13.5" hidden="1">
      <c r="AA43" s="3" t="s">
        <v>335</v>
      </c>
      <c r="AB43" s="45" t="s">
        <v>267</v>
      </c>
      <c r="AC43" s="45" t="s">
        <v>336</v>
      </c>
      <c r="AD43" s="45">
        <f ca="1" t="shared" si="4"/>
        <v>1018</v>
      </c>
      <c r="AF43" s="42" t="str">
        <f>+'水洗化人口等'!B43</f>
        <v>02442</v>
      </c>
      <c r="AG43" s="10">
        <v>43</v>
      </c>
      <c r="AI43" s="42" t="s">
        <v>337</v>
      </c>
      <c r="AJ43" s="2" t="s">
        <v>16</v>
      </c>
    </row>
    <row r="44" spans="27:36" ht="13.5" hidden="1">
      <c r="AA44" s="3" t="s">
        <v>338</v>
      </c>
      <c r="AB44" s="45" t="s">
        <v>267</v>
      </c>
      <c r="AC44" s="45" t="s">
        <v>339</v>
      </c>
      <c r="AD44" s="45">
        <f ca="1" t="shared" si="4"/>
        <v>0</v>
      </c>
      <c r="AF44" s="42" t="str">
        <f>+'水洗化人口等'!B44</f>
        <v>02443</v>
      </c>
      <c r="AG44" s="10">
        <v>44</v>
      </c>
      <c r="AI44" s="42" t="s">
        <v>340</v>
      </c>
      <c r="AJ44" s="2" t="s">
        <v>15</v>
      </c>
    </row>
    <row r="45" spans="27:36" ht="13.5" hidden="1">
      <c r="AA45" s="3" t="s">
        <v>341</v>
      </c>
      <c r="AB45" s="45" t="s">
        <v>267</v>
      </c>
      <c r="AC45" s="45" t="s">
        <v>342</v>
      </c>
      <c r="AD45" s="45">
        <f ca="1" t="shared" si="4"/>
        <v>0</v>
      </c>
      <c r="AF45" s="42" t="str">
        <f>+'水洗化人口等'!B45</f>
        <v>02445</v>
      </c>
      <c r="AG45" s="10">
        <v>45</v>
      </c>
      <c r="AI45" s="42" t="s">
        <v>343</v>
      </c>
      <c r="AJ45" s="2" t="s">
        <v>14</v>
      </c>
    </row>
    <row r="46" spans="27:36" ht="13.5" hidden="1">
      <c r="AA46" s="3" t="s">
        <v>344</v>
      </c>
      <c r="AB46" s="45" t="s">
        <v>267</v>
      </c>
      <c r="AC46" s="45" t="s">
        <v>345</v>
      </c>
      <c r="AD46" s="45">
        <f ca="1" t="shared" si="4"/>
        <v>3452</v>
      </c>
      <c r="AF46" s="42" t="str">
        <f>+'水洗化人口等'!B46</f>
        <v>02446</v>
      </c>
      <c r="AG46" s="10">
        <v>46</v>
      </c>
      <c r="AI46" s="42" t="s">
        <v>346</v>
      </c>
      <c r="AJ46" s="2" t="s">
        <v>13</v>
      </c>
    </row>
    <row r="47" spans="27:36" ht="13.5" hidden="1">
      <c r="AA47" s="3" t="s">
        <v>347</v>
      </c>
      <c r="AB47" s="45" t="s">
        <v>267</v>
      </c>
      <c r="AC47" s="45" t="s">
        <v>348</v>
      </c>
      <c r="AD47" s="45">
        <f ca="1" t="shared" si="4"/>
        <v>0</v>
      </c>
      <c r="AF47" s="42" t="str">
        <f>+'水洗化人口等'!B47</f>
        <v>02450</v>
      </c>
      <c r="AG47" s="10">
        <v>47</v>
      </c>
      <c r="AI47" s="42" t="s">
        <v>349</v>
      </c>
      <c r="AJ47" s="2" t="s">
        <v>12</v>
      </c>
    </row>
    <row r="48" spans="27:36" ht="13.5" hidden="1">
      <c r="AA48" s="3" t="s">
        <v>350</v>
      </c>
      <c r="AB48" s="45" t="s">
        <v>267</v>
      </c>
      <c r="AC48" s="45" t="s">
        <v>351</v>
      </c>
      <c r="AD48" s="45">
        <f ca="1" t="shared" si="4"/>
        <v>880</v>
      </c>
      <c r="AF48" s="42" t="e">
        <f>+水洗化人口等!#REF!</f>
        <v>#REF!</v>
      </c>
      <c r="AG48" s="10">
        <v>48</v>
      </c>
      <c r="AI48" s="42" t="s">
        <v>352</v>
      </c>
      <c r="AJ48" s="2" t="s">
        <v>11</v>
      </c>
    </row>
    <row r="49" spans="27:36" ht="13.5" hidden="1">
      <c r="AA49" s="3" t="s">
        <v>326</v>
      </c>
      <c r="AB49" s="45" t="s">
        <v>267</v>
      </c>
      <c r="AC49" s="45" t="s">
        <v>353</v>
      </c>
      <c r="AD49" s="45">
        <f ca="1" t="shared" si="4"/>
        <v>372</v>
      </c>
      <c r="AF49" s="42" t="e">
        <f>+水洗化人口等!#REF!</f>
        <v>#REF!</v>
      </c>
      <c r="AG49" s="10">
        <v>49</v>
      </c>
      <c r="AI49" s="42" t="s">
        <v>354</v>
      </c>
      <c r="AJ49" s="2" t="s">
        <v>10</v>
      </c>
    </row>
    <row r="50" spans="27:36" ht="13.5" hidden="1">
      <c r="AA50" s="3" t="s">
        <v>329</v>
      </c>
      <c r="AB50" s="45" t="s">
        <v>267</v>
      </c>
      <c r="AC50" s="45" t="s">
        <v>355</v>
      </c>
      <c r="AD50" s="45">
        <f ca="1" t="shared" si="4"/>
        <v>0</v>
      </c>
      <c r="AF50" s="42" t="e">
        <f>+水洗化人口等!#REF!</f>
        <v>#REF!</v>
      </c>
      <c r="AG50" s="10">
        <v>50</v>
      </c>
      <c r="AI50" s="42" t="s">
        <v>356</v>
      </c>
      <c r="AJ50" s="2" t="s">
        <v>9</v>
      </c>
    </row>
    <row r="51" spans="27:36" ht="13.5" hidden="1">
      <c r="AA51" s="3" t="s">
        <v>332</v>
      </c>
      <c r="AB51" s="45" t="s">
        <v>267</v>
      </c>
      <c r="AC51" s="45" t="s">
        <v>357</v>
      </c>
      <c r="AD51" s="45">
        <f ca="1" t="shared" si="4"/>
        <v>172</v>
      </c>
      <c r="AF51" s="42" t="e">
        <f>+水洗化人口等!#REF!</f>
        <v>#REF!</v>
      </c>
      <c r="AG51" s="10">
        <v>51</v>
      </c>
      <c r="AI51" s="42" t="s">
        <v>358</v>
      </c>
      <c r="AJ51" s="2" t="s">
        <v>8</v>
      </c>
    </row>
    <row r="52" spans="27:36" ht="13.5" hidden="1">
      <c r="AA52" s="3" t="s">
        <v>335</v>
      </c>
      <c r="AB52" s="45" t="s">
        <v>267</v>
      </c>
      <c r="AC52" s="45" t="s">
        <v>359</v>
      </c>
      <c r="AD52" s="45">
        <f ca="1" t="shared" si="4"/>
        <v>0</v>
      </c>
      <c r="AF52" s="42" t="e">
        <f>+水洗化人口等!#REF!</f>
        <v>#REF!</v>
      </c>
      <c r="AG52" s="10">
        <v>52</v>
      </c>
      <c r="AI52" s="42" t="s">
        <v>360</v>
      </c>
      <c r="AJ52" s="2" t="s">
        <v>7</v>
      </c>
    </row>
    <row r="53" spans="27:35" ht="13.5" hidden="1">
      <c r="AA53" s="3" t="s">
        <v>338</v>
      </c>
      <c r="AB53" s="45" t="s">
        <v>267</v>
      </c>
      <c r="AC53" s="45" t="s">
        <v>361</v>
      </c>
      <c r="AD53" s="45">
        <f ca="1" t="shared" si="4"/>
        <v>0</v>
      </c>
      <c r="AF53" s="42" t="e">
        <f>+水洗化人口等!#REF!</f>
        <v>#REF!</v>
      </c>
      <c r="AG53" s="10">
        <v>53</v>
      </c>
      <c r="AI53" s="42"/>
    </row>
    <row r="54" spans="32:33" ht="13.5" hidden="1">
      <c r="AF54" s="42" t="e">
        <f>+水洗化人口等!#REF!</f>
        <v>#REF!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2014-10-14T09:27:59Z</dcterms:modified>
  <cp:category/>
  <cp:version/>
  <cp:contentType/>
  <cp:contentStatus/>
</cp:coreProperties>
</file>