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'し尿処理状況'!$2:$50</definedName>
    <definedName name="_xlnm.Print_Area" localSheetId="0">'水洗化人口等'!$2:$50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<sst xmlns="http://schemas.openxmlformats.org/spreadsheetml/2006/main" count="830" uniqueCount="392">
  <si>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</si>
  <si>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</si>
  <si>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</si>
  <si>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</si>
  <si>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</si>
  <si>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</si>
  <si>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</si>
  <si>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</si>
  <si>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</si>
  <si>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</si>
  <si>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</si>
  <si>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</si>
  <si>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</si>
  <si>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</si>
  <si>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</si>
  <si>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</si>
  <si>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</si>
  <si>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</si>
  <si>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</si>
  <si>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</si>
  <si>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</si>
  <si>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</si>
  <si>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</si>
  <si>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</si>
  <si>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</si>
  <si>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</si>
  <si>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</si>
  <si>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</si>
  <si>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</si>
  <si>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</si>
  <si>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</si>
  <si>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</si>
  <si>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</si>
  <si>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</si>
  <si>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</si>
  <si>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</si>
  <si>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</si>
  <si>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</si>
  <si>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</si>
  <si>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</si>
  <si>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</si>
  <si>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</si>
  <si>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</si>
  <si>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</si>
  <si>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</si>
  <si>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</si>
  <si>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</si>
  <si>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</si>
  <si>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</si>
  <si>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</si>
  <si>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</si>
  <si>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</si>
  <si>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</si>
  <si>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</si>
  <si>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</si>
  <si>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</si>
  <si>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</si>
  <si>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</si>
  <si>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</si>
  <si>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</si>
  <si>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</si>
  <si>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</si>
  <si>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</si>
  <si>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</si>
  <si>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</si>
  <si>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</si>
  <si>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</si>
  <si>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</si>
  <si>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</si>
  <si>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</si>
  <si>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</si>
  <si>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</si>
  <si>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</si>
  <si>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</si>
  <si>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</si>
  <si>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</si>
  <si>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</si>
  <si>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</si>
  <si>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</si>
  <si>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</si>
  <si>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</si>
  <si>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</si>
  <si>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</si>
  <si>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</si>
  <si>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</si>
  <si>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鹿児島県</t>
  </si>
  <si>
    <t>46000</t>
  </si>
  <si>
    <t>46000</t>
  </si>
  <si>
    <t>46201</t>
  </si>
  <si>
    <t>鹿児島市</t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</si>
  <si>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</si>
  <si>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</si>
  <si>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</si>
  <si>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</si>
  <si>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</si>
  <si>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</si>
  <si>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</si>
  <si>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</si>
  <si>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</si>
  <si>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</si>
  <si>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</si>
  <si>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</si>
  <si>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</si>
  <si>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</si>
  <si>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</si>
  <si>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</si>
  <si>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</si>
  <si>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</si>
  <si>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</si>
  <si>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</si>
  <si>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</si>
  <si>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</si>
  <si>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</si>
  <si>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</si>
  <si>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</si>
  <si>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</si>
  <si>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</si>
  <si>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</si>
  <si>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</si>
  <si>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</si>
  <si>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</si>
  <si>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</si>
  <si>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</si>
  <si>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</si>
  <si>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</si>
  <si>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</si>
  <si>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</si>
  <si>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</si>
  <si>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</si>
  <si>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</si>
  <si>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</si>
  <si>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</si>
  <si>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</si>
  <si>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</si>
  <si>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</si>
  <si>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</si>
  <si>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</si>
  <si>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</si>
  <si>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</si>
  <si>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</si>
  <si>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</si>
  <si>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</si>
  <si>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</si>
  <si>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</si>
  <si>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</si>
  <si>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</si>
  <si>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</si>
  <si>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</si>
  <si>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</si>
  <si>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</si>
  <si>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</si>
  <si>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</si>
  <si>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</si>
  <si>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</si>
  <si>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</si>
  <si>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</si>
  <si>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</si>
  <si>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</si>
  <si>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</si>
  <si>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</si>
  <si>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</si>
  <si>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</si>
  <si>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</si>
  <si>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</si>
  <si>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</si>
  <si>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</si>
  <si>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</si>
  <si>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</si>
  <si>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</si>
  <si>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</si>
  <si>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</si>
  <si>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</si>
  <si>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</si>
  <si>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</si>
  <si>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</si>
  <si>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</si>
  <si>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</si>
  <si>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</si>
  <si>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</si>
  <si>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</si>
  <si>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</si>
  <si>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</si>
  <si>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</si>
  <si>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</si>
  <si>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</si>
  <si>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</si>
  <si>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</si>
  <si>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</si>
  <si>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</si>
  <si>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</si>
  <si>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</si>
  <si>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</si>
  <si>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</si>
  <si>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</si>
  <si>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</si>
  <si>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</si>
  <si>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</si>
  <si>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</si>
  <si>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</si>
  <si>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</si>
  <si>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</si>
  <si>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</si>
  <si>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</si>
  <si>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</si>
  <si>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</si>
  <si>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</si>
  <si>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</si>
  <si>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</si>
  <si>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</si>
  <si>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</si>
  <si>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</si>
  <si>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</si>
  <si>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</si>
  <si>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</si>
  <si>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</si>
  <si>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鹿児島県</t>
  </si>
  <si>
    <t>46000</t>
  </si>
  <si>
    <t>鹿児島県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</si>
  <si>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</si>
  <si>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</si>
  <si>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</si>
  <si>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</si>
  <si>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</si>
  <si>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</si>
  <si>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</si>
  <si>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</si>
  <si>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</si>
  <si>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</si>
  <si>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</si>
  <si>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</si>
  <si>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</si>
  <si>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</si>
  <si>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</si>
  <si>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</si>
  <si>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</si>
  <si>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</si>
  <si>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鹿児島県</t>
  </si>
  <si>
    <t>46222</t>
  </si>
  <si>
    <t>奄美市</t>
  </si>
  <si>
    <t>46223</t>
  </si>
  <si>
    <t>南九州市</t>
  </si>
  <si>
    <t>46303</t>
  </si>
  <si>
    <t>三島村</t>
  </si>
  <si>
    <t>46482</t>
  </si>
  <si>
    <t>東串良町</t>
  </si>
  <si>
    <t>鹿児島県</t>
  </si>
  <si>
    <t>46490</t>
  </si>
  <si>
    <t>錦江町</t>
  </si>
  <si>
    <t>46491</t>
  </si>
  <si>
    <t>南大隅町</t>
  </si>
  <si>
    <t>鹿児島県</t>
  </si>
  <si>
    <t>46492</t>
  </si>
  <si>
    <t>肝付町</t>
  </si>
  <si>
    <t>46501</t>
  </si>
  <si>
    <t>中種子町</t>
  </si>
  <si>
    <t>鹿児島県</t>
  </si>
  <si>
    <t>46505</t>
  </si>
  <si>
    <t>屋久島町</t>
  </si>
  <si>
    <t>46523</t>
  </si>
  <si>
    <t>大和村</t>
  </si>
  <si>
    <t>46527</t>
  </si>
  <si>
    <t>龍郷町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</si>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</sst>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7" fillId="0" borderId="40" xfId="65" applyFont="1" applyFill="1" applyBorder="1" applyAlignment="1" quotePrefix="1">
      <alignment horizontal="center" vertical="center" textRotation="255"/>
      <protection/>
    </xf>
    <xf numFmtId="0" fontId="34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26" t="s">
        <v>56</v>
      </c>
      <c r="B2" s="131" t="s">
        <v>57</v>
      </c>
      <c r="C2" s="13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35" t="s">
        <v>62</v>
      </c>
      <c r="T2" s="136"/>
      <c r="U2" s="136"/>
      <c r="V2" s="137"/>
      <c r="W2" s="135" t="s">
        <v>63</v>
      </c>
      <c r="X2" s="136"/>
      <c r="Y2" s="136"/>
      <c r="Z2" s="137"/>
    </row>
    <row r="3" spans="1:26" s="54" customFormat="1" ht="18.75" customHeight="1">
      <c r="A3" s="129"/>
      <c r="B3" s="129"/>
      <c r="C3" s="13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8"/>
      <c r="T3" s="139"/>
      <c r="U3" s="139"/>
      <c r="V3" s="140"/>
      <c r="W3" s="138"/>
      <c r="X3" s="139"/>
      <c r="Y3" s="139"/>
      <c r="Z3" s="140"/>
    </row>
    <row r="4" spans="1:26" s="54" customFormat="1" ht="26.25" customHeight="1">
      <c r="A4" s="129"/>
      <c r="B4" s="129"/>
      <c r="C4" s="132"/>
      <c r="D4" s="105"/>
      <c r="E4" s="134" t="s">
        <v>64</v>
      </c>
      <c r="F4" s="126" t="s">
        <v>67</v>
      </c>
      <c r="G4" s="126" t="s">
        <v>68</v>
      </c>
      <c r="H4" s="126" t="s">
        <v>70</v>
      </c>
      <c r="I4" s="134" t="s">
        <v>64</v>
      </c>
      <c r="J4" s="126" t="s">
        <v>71</v>
      </c>
      <c r="K4" s="126" t="s">
        <v>72</v>
      </c>
      <c r="L4" s="126" t="s">
        <v>73</v>
      </c>
      <c r="M4" s="126" t="s">
        <v>74</v>
      </c>
      <c r="N4" s="126" t="s">
        <v>75</v>
      </c>
      <c r="O4" s="128" t="s">
        <v>76</v>
      </c>
      <c r="P4" s="107"/>
      <c r="Q4" s="126" t="s">
        <v>77</v>
      </c>
      <c r="R4" s="108"/>
      <c r="S4" s="126" t="s">
        <v>78</v>
      </c>
      <c r="T4" s="126" t="s">
        <v>79</v>
      </c>
      <c r="U4" s="126" t="s">
        <v>80</v>
      </c>
      <c r="V4" s="126" t="s">
        <v>81</v>
      </c>
      <c r="W4" s="126" t="s">
        <v>78</v>
      </c>
      <c r="X4" s="126" t="s">
        <v>79</v>
      </c>
      <c r="Y4" s="126" t="s">
        <v>80</v>
      </c>
      <c r="Z4" s="126" t="s">
        <v>81</v>
      </c>
    </row>
    <row r="5" spans="1:26" s="54" customFormat="1" ht="23.25" customHeight="1">
      <c r="A5" s="129"/>
      <c r="B5" s="129"/>
      <c r="C5" s="132"/>
      <c r="D5" s="105"/>
      <c r="E5" s="134"/>
      <c r="F5" s="127"/>
      <c r="G5" s="127"/>
      <c r="H5" s="127"/>
      <c r="I5" s="134"/>
      <c r="J5" s="127"/>
      <c r="K5" s="127"/>
      <c r="L5" s="127"/>
      <c r="M5" s="127"/>
      <c r="N5" s="127"/>
      <c r="O5" s="127"/>
      <c r="P5" s="109" t="s">
        <v>82</v>
      </c>
      <c r="Q5" s="127"/>
      <c r="R5" s="110"/>
      <c r="S5" s="127"/>
      <c r="T5" s="127"/>
      <c r="U5" s="141"/>
      <c r="V5" s="141"/>
      <c r="W5" s="127"/>
      <c r="X5" s="127"/>
      <c r="Y5" s="141"/>
      <c r="Z5" s="141"/>
    </row>
    <row r="6" spans="1:26" s="111" customFormat="1" ht="18" customHeight="1">
      <c r="A6" s="130"/>
      <c r="B6" s="130"/>
      <c r="C6" s="13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SUM(D8:D50)</f>
        <v>1717083</v>
      </c>
      <c r="E7" s="73">
        <f>SUM(E8:E50)</f>
        <v>289911</v>
      </c>
      <c r="F7" s="77">
        <f aca="true" t="shared" si="0" ref="F7:F50">IF(D7&gt;0,E7/D7*100,"-")</f>
        <v>16.883924655942664</v>
      </c>
      <c r="G7" s="73">
        <f>SUM(G8:G50)</f>
        <v>287506</v>
      </c>
      <c r="H7" s="73">
        <f>SUM(H8:H50)</f>
        <v>2405</v>
      </c>
      <c r="I7" s="73">
        <f>SUM(I8:I50)</f>
        <v>1427172</v>
      </c>
      <c r="J7" s="77">
        <f aca="true" t="shared" si="1" ref="J7:J50">IF($D7&gt;0,I7/$D7*100,"-")</f>
        <v>83.11607534405734</v>
      </c>
      <c r="K7" s="73">
        <f>SUM(K8:K50)</f>
        <v>643260</v>
      </c>
      <c r="L7" s="77">
        <f aca="true" t="shared" si="2" ref="L7:L50">IF($D7&gt;0,K7/$D7*100,"-")</f>
        <v>37.46237077648547</v>
      </c>
      <c r="M7" s="73">
        <f>SUM(M8:M50)</f>
        <v>6492</v>
      </c>
      <c r="N7" s="77">
        <f aca="true" t="shared" si="3" ref="N7:N50">IF($D7&gt;0,M7/$D7*100,"-")</f>
        <v>0.3780830629620118</v>
      </c>
      <c r="O7" s="73">
        <f>SUM(O8:O50)</f>
        <v>777420</v>
      </c>
      <c r="P7" s="73">
        <f>SUM(P8:P50)</f>
        <v>486549</v>
      </c>
      <c r="Q7" s="77">
        <f aca="true" t="shared" si="4" ref="Q7:Q50">IF($D7&gt;0,O7/$D7*100,"-")</f>
        <v>45.27562150460985</v>
      </c>
      <c r="R7" s="73">
        <f>SUM(R8:R50)</f>
        <v>6177</v>
      </c>
      <c r="S7" s="112">
        <f aca="true" t="shared" si="5" ref="S7:Z7">COUNTIF(S8:S50,"○")</f>
        <v>33</v>
      </c>
      <c r="T7" s="112">
        <f t="shared" si="5"/>
        <v>6</v>
      </c>
      <c r="U7" s="112">
        <f t="shared" si="5"/>
        <v>1</v>
      </c>
      <c r="V7" s="112">
        <f t="shared" si="5"/>
        <v>3</v>
      </c>
      <c r="W7" s="112">
        <f t="shared" si="5"/>
        <v>23</v>
      </c>
      <c r="X7" s="112">
        <f t="shared" si="5"/>
        <v>14</v>
      </c>
      <c r="Y7" s="112">
        <f t="shared" si="5"/>
        <v>2</v>
      </c>
      <c r="Z7" s="112">
        <f t="shared" si="5"/>
        <v>4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50">+SUM(E8,+I8)</f>
        <v>606890</v>
      </c>
      <c r="E8" s="74">
        <f aca="true" t="shared" si="7" ref="E8:E50">+SUM(G8,+H8)</f>
        <v>25006</v>
      </c>
      <c r="F8" s="78">
        <f t="shared" si="0"/>
        <v>4.12035129924698</v>
      </c>
      <c r="G8" s="74">
        <v>23236</v>
      </c>
      <c r="H8" s="74">
        <v>1770</v>
      </c>
      <c r="I8" s="74">
        <f aca="true" t="shared" si="8" ref="I8:I50">+SUM(K8,+M8,+O8)</f>
        <v>581884</v>
      </c>
      <c r="J8" s="78">
        <f t="shared" si="1"/>
        <v>95.87964870075302</v>
      </c>
      <c r="K8" s="74">
        <v>464400</v>
      </c>
      <c r="L8" s="78">
        <f t="shared" si="2"/>
        <v>76.52128062746132</v>
      </c>
      <c r="M8" s="74">
        <v>4245</v>
      </c>
      <c r="N8" s="78">
        <f t="shared" si="3"/>
        <v>0.6994677783453345</v>
      </c>
      <c r="O8" s="74">
        <v>113239</v>
      </c>
      <c r="P8" s="74">
        <v>73471</v>
      </c>
      <c r="Q8" s="78">
        <f t="shared" si="4"/>
        <v>18.658900294946363</v>
      </c>
      <c r="R8" s="74">
        <v>2100</v>
      </c>
      <c r="S8" s="66"/>
      <c r="T8" s="66" t="s">
        <v>90</v>
      </c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105722</v>
      </c>
      <c r="E9" s="74">
        <f t="shared" si="7"/>
        <v>15112</v>
      </c>
      <c r="F9" s="78">
        <f t="shared" si="0"/>
        <v>14.294092052742096</v>
      </c>
      <c r="G9" s="74">
        <v>15112</v>
      </c>
      <c r="H9" s="74">
        <v>0</v>
      </c>
      <c r="I9" s="74">
        <f t="shared" si="8"/>
        <v>90610</v>
      </c>
      <c r="J9" s="78">
        <f t="shared" si="1"/>
        <v>85.7059079472579</v>
      </c>
      <c r="K9" s="74">
        <v>16749</v>
      </c>
      <c r="L9" s="78">
        <f t="shared" si="2"/>
        <v>15.842492574866156</v>
      </c>
      <c r="M9" s="74">
        <v>0</v>
      </c>
      <c r="N9" s="78">
        <f t="shared" si="3"/>
        <v>0</v>
      </c>
      <c r="O9" s="74">
        <v>73861</v>
      </c>
      <c r="P9" s="74">
        <v>47248</v>
      </c>
      <c r="Q9" s="78">
        <f t="shared" si="4"/>
        <v>69.86341537239174</v>
      </c>
      <c r="R9" s="74">
        <v>357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23746</v>
      </c>
      <c r="E10" s="74">
        <f t="shared" si="7"/>
        <v>2409</v>
      </c>
      <c r="F10" s="78">
        <f t="shared" si="0"/>
        <v>10.144866503832224</v>
      </c>
      <c r="G10" s="74">
        <v>2409</v>
      </c>
      <c r="H10" s="74">
        <v>0</v>
      </c>
      <c r="I10" s="74">
        <f t="shared" si="8"/>
        <v>21337</v>
      </c>
      <c r="J10" s="78">
        <f t="shared" si="1"/>
        <v>89.85513349616777</v>
      </c>
      <c r="K10" s="74">
        <v>11371</v>
      </c>
      <c r="L10" s="78">
        <f t="shared" si="2"/>
        <v>47.88595974058789</v>
      </c>
      <c r="M10" s="74">
        <v>0</v>
      </c>
      <c r="N10" s="78">
        <f t="shared" si="3"/>
        <v>0</v>
      </c>
      <c r="O10" s="74">
        <v>9966</v>
      </c>
      <c r="P10" s="74">
        <v>3020</v>
      </c>
      <c r="Q10" s="78">
        <f t="shared" si="4"/>
        <v>41.96917375557989</v>
      </c>
      <c r="R10" s="74">
        <v>367</v>
      </c>
      <c r="S10" s="66"/>
      <c r="T10" s="66"/>
      <c r="U10" s="66" t="s">
        <v>90</v>
      </c>
      <c r="V10" s="66"/>
      <c r="W10" s="67"/>
      <c r="X10" s="67"/>
      <c r="Y10" s="67" t="s">
        <v>90</v>
      </c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23400</v>
      </c>
      <c r="E11" s="74">
        <f t="shared" si="7"/>
        <v>5499</v>
      </c>
      <c r="F11" s="78">
        <f t="shared" si="0"/>
        <v>23.5</v>
      </c>
      <c r="G11" s="74">
        <v>5499</v>
      </c>
      <c r="H11" s="74">
        <v>0</v>
      </c>
      <c r="I11" s="74">
        <f t="shared" si="8"/>
        <v>17901</v>
      </c>
      <c r="J11" s="78">
        <f t="shared" si="1"/>
        <v>76.5</v>
      </c>
      <c r="K11" s="74">
        <v>0</v>
      </c>
      <c r="L11" s="78">
        <f t="shared" si="2"/>
        <v>0</v>
      </c>
      <c r="M11" s="74">
        <v>0</v>
      </c>
      <c r="N11" s="78">
        <f t="shared" si="3"/>
        <v>0</v>
      </c>
      <c r="O11" s="74">
        <v>17901</v>
      </c>
      <c r="P11" s="74">
        <v>9116</v>
      </c>
      <c r="Q11" s="78">
        <f t="shared" si="4"/>
        <v>76.5</v>
      </c>
      <c r="R11" s="74">
        <v>61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55928</v>
      </c>
      <c r="E12" s="75">
        <f t="shared" si="7"/>
        <v>5806</v>
      </c>
      <c r="F12" s="95">
        <f t="shared" si="0"/>
        <v>10.381204405664425</v>
      </c>
      <c r="G12" s="75">
        <v>5806</v>
      </c>
      <c r="H12" s="75">
        <v>0</v>
      </c>
      <c r="I12" s="75">
        <f t="shared" si="8"/>
        <v>50122</v>
      </c>
      <c r="J12" s="95">
        <f t="shared" si="1"/>
        <v>89.61879559433558</v>
      </c>
      <c r="K12" s="75">
        <v>27391</v>
      </c>
      <c r="L12" s="95">
        <f t="shared" si="2"/>
        <v>48.97546845944786</v>
      </c>
      <c r="M12" s="75">
        <v>0</v>
      </c>
      <c r="N12" s="95">
        <f t="shared" si="3"/>
        <v>0</v>
      </c>
      <c r="O12" s="75">
        <v>22731</v>
      </c>
      <c r="P12" s="75">
        <v>16267</v>
      </c>
      <c r="Q12" s="95">
        <f t="shared" si="4"/>
        <v>40.64332713488771</v>
      </c>
      <c r="R12" s="75">
        <v>380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44568</v>
      </c>
      <c r="E13" s="75">
        <f t="shared" si="7"/>
        <v>10279</v>
      </c>
      <c r="F13" s="95">
        <f t="shared" si="0"/>
        <v>23.06363309998205</v>
      </c>
      <c r="G13" s="75">
        <v>10279</v>
      </c>
      <c r="H13" s="75">
        <v>0</v>
      </c>
      <c r="I13" s="75">
        <f t="shared" si="8"/>
        <v>34289</v>
      </c>
      <c r="J13" s="95">
        <f t="shared" si="1"/>
        <v>76.93636690001794</v>
      </c>
      <c r="K13" s="75">
        <v>10819</v>
      </c>
      <c r="L13" s="95">
        <f t="shared" si="2"/>
        <v>24.2752647639562</v>
      </c>
      <c r="M13" s="75">
        <v>0</v>
      </c>
      <c r="N13" s="95">
        <f t="shared" si="3"/>
        <v>0</v>
      </c>
      <c r="O13" s="75">
        <v>23470</v>
      </c>
      <c r="P13" s="75">
        <v>11731</v>
      </c>
      <c r="Q13" s="95">
        <f t="shared" si="4"/>
        <v>52.66110213606174</v>
      </c>
      <c r="R13" s="75">
        <v>224</v>
      </c>
      <c r="S13" s="68" t="s">
        <v>90</v>
      </c>
      <c r="T13" s="68"/>
      <c r="U13" s="68"/>
      <c r="V13" s="68"/>
      <c r="W13" s="68"/>
      <c r="X13" s="68" t="s">
        <v>90</v>
      </c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16923</v>
      </c>
      <c r="E14" s="75">
        <f t="shared" si="7"/>
        <v>6046</v>
      </c>
      <c r="F14" s="95">
        <f t="shared" si="0"/>
        <v>35.726526029663766</v>
      </c>
      <c r="G14" s="75">
        <v>6046</v>
      </c>
      <c r="H14" s="75">
        <v>0</v>
      </c>
      <c r="I14" s="75">
        <f t="shared" si="8"/>
        <v>10877</v>
      </c>
      <c r="J14" s="95">
        <f t="shared" si="1"/>
        <v>64.27347397033623</v>
      </c>
      <c r="K14" s="75">
        <v>0</v>
      </c>
      <c r="L14" s="95">
        <f t="shared" si="2"/>
        <v>0</v>
      </c>
      <c r="M14" s="75">
        <v>0</v>
      </c>
      <c r="N14" s="95">
        <f t="shared" si="3"/>
        <v>0</v>
      </c>
      <c r="O14" s="75">
        <v>10877</v>
      </c>
      <c r="P14" s="75">
        <v>6099</v>
      </c>
      <c r="Q14" s="95">
        <f t="shared" si="4"/>
        <v>64.27347397033623</v>
      </c>
      <c r="R14" s="75">
        <v>49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17352</v>
      </c>
      <c r="E15" s="75">
        <f t="shared" si="7"/>
        <v>6802</v>
      </c>
      <c r="F15" s="95">
        <f t="shared" si="0"/>
        <v>39.20009220839096</v>
      </c>
      <c r="G15" s="75">
        <v>6717</v>
      </c>
      <c r="H15" s="75">
        <v>85</v>
      </c>
      <c r="I15" s="75">
        <f t="shared" si="8"/>
        <v>10550</v>
      </c>
      <c r="J15" s="95">
        <f t="shared" si="1"/>
        <v>60.79990779160903</v>
      </c>
      <c r="K15" s="75">
        <v>0</v>
      </c>
      <c r="L15" s="95">
        <f t="shared" si="2"/>
        <v>0</v>
      </c>
      <c r="M15" s="75">
        <v>0</v>
      </c>
      <c r="N15" s="95">
        <f t="shared" si="3"/>
        <v>0</v>
      </c>
      <c r="O15" s="75">
        <v>10550</v>
      </c>
      <c r="P15" s="75">
        <v>8084</v>
      </c>
      <c r="Q15" s="95">
        <f t="shared" si="4"/>
        <v>60.79990779160903</v>
      </c>
      <c r="R15" s="75">
        <v>98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100553</v>
      </c>
      <c r="E16" s="75">
        <f t="shared" si="7"/>
        <v>29839</v>
      </c>
      <c r="F16" s="95">
        <f t="shared" si="0"/>
        <v>29.674897815082595</v>
      </c>
      <c r="G16" s="75">
        <v>29759</v>
      </c>
      <c r="H16" s="75">
        <v>80</v>
      </c>
      <c r="I16" s="75">
        <f t="shared" si="8"/>
        <v>70714</v>
      </c>
      <c r="J16" s="95">
        <f t="shared" si="1"/>
        <v>70.32510218491741</v>
      </c>
      <c r="K16" s="75">
        <v>4382</v>
      </c>
      <c r="L16" s="95">
        <f t="shared" si="2"/>
        <v>4.357900808528836</v>
      </c>
      <c r="M16" s="75">
        <v>1414</v>
      </c>
      <c r="N16" s="95">
        <f t="shared" si="3"/>
        <v>1.4062235835827872</v>
      </c>
      <c r="O16" s="75">
        <v>64918</v>
      </c>
      <c r="P16" s="75">
        <v>47819</v>
      </c>
      <c r="Q16" s="95">
        <f t="shared" si="4"/>
        <v>64.56097779280579</v>
      </c>
      <c r="R16" s="75">
        <v>360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51339</v>
      </c>
      <c r="E17" s="75">
        <f t="shared" si="7"/>
        <v>10615</v>
      </c>
      <c r="F17" s="95">
        <f t="shared" si="0"/>
        <v>20.676288981086504</v>
      </c>
      <c r="G17" s="75">
        <v>10499</v>
      </c>
      <c r="H17" s="75">
        <v>116</v>
      </c>
      <c r="I17" s="75">
        <f t="shared" si="8"/>
        <v>40724</v>
      </c>
      <c r="J17" s="95">
        <f t="shared" si="1"/>
        <v>79.3237110189135</v>
      </c>
      <c r="K17" s="75">
        <v>15491</v>
      </c>
      <c r="L17" s="95">
        <f t="shared" si="2"/>
        <v>30.173941837589357</v>
      </c>
      <c r="M17" s="75">
        <v>0</v>
      </c>
      <c r="N17" s="95">
        <f t="shared" si="3"/>
        <v>0</v>
      </c>
      <c r="O17" s="75">
        <v>25233</v>
      </c>
      <c r="P17" s="75">
        <v>18180</v>
      </c>
      <c r="Q17" s="95">
        <f t="shared" si="4"/>
        <v>49.14976918132414</v>
      </c>
      <c r="R17" s="75">
        <v>97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40470</v>
      </c>
      <c r="E18" s="75">
        <f t="shared" si="7"/>
        <v>13486</v>
      </c>
      <c r="F18" s="95">
        <f t="shared" si="0"/>
        <v>33.323449468742275</v>
      </c>
      <c r="G18" s="75">
        <v>13486</v>
      </c>
      <c r="H18" s="75">
        <v>0</v>
      </c>
      <c r="I18" s="75">
        <f t="shared" si="8"/>
        <v>26984</v>
      </c>
      <c r="J18" s="95">
        <f t="shared" si="1"/>
        <v>66.67655053125772</v>
      </c>
      <c r="K18" s="75">
        <v>2493</v>
      </c>
      <c r="L18" s="95">
        <f t="shared" si="2"/>
        <v>6.160118606375092</v>
      </c>
      <c r="M18" s="75"/>
      <c r="N18" s="95">
        <f t="shared" si="3"/>
        <v>0</v>
      </c>
      <c r="O18" s="75">
        <v>24491</v>
      </c>
      <c r="P18" s="75">
        <v>16075</v>
      </c>
      <c r="Q18" s="95">
        <f t="shared" si="4"/>
        <v>60.51643192488263</v>
      </c>
      <c r="R18" s="75">
        <v>72</v>
      </c>
      <c r="S18" s="68" t="s">
        <v>90</v>
      </c>
      <c r="T18" s="68"/>
      <c r="U18" s="68"/>
      <c r="V18" s="68"/>
      <c r="W18" s="68"/>
      <c r="X18" s="68" t="s">
        <v>90</v>
      </c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127836</v>
      </c>
      <c r="E19" s="75">
        <f t="shared" si="7"/>
        <v>24783</v>
      </c>
      <c r="F19" s="95">
        <f t="shared" si="0"/>
        <v>19.386557777151975</v>
      </c>
      <c r="G19" s="75">
        <v>24783</v>
      </c>
      <c r="H19" s="75">
        <v>0</v>
      </c>
      <c r="I19" s="75">
        <f t="shared" si="8"/>
        <v>103053</v>
      </c>
      <c r="J19" s="95">
        <f t="shared" si="1"/>
        <v>80.61344222284802</v>
      </c>
      <c r="K19" s="75">
        <v>27498</v>
      </c>
      <c r="L19" s="95">
        <f t="shared" si="2"/>
        <v>21.510372664977</v>
      </c>
      <c r="M19" s="75">
        <v>0</v>
      </c>
      <c r="N19" s="95">
        <f t="shared" si="3"/>
        <v>0</v>
      </c>
      <c r="O19" s="75">
        <v>75555</v>
      </c>
      <c r="P19" s="75">
        <v>53258</v>
      </c>
      <c r="Q19" s="95">
        <f t="shared" si="4"/>
        <v>59.103069557871024</v>
      </c>
      <c r="R19" s="75">
        <v>327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30801</v>
      </c>
      <c r="E20" s="75">
        <f t="shared" si="7"/>
        <v>6605</v>
      </c>
      <c r="F20" s="95">
        <f t="shared" si="0"/>
        <v>21.444108957501378</v>
      </c>
      <c r="G20" s="75">
        <v>6256</v>
      </c>
      <c r="H20" s="75">
        <v>349</v>
      </c>
      <c r="I20" s="75">
        <f t="shared" si="8"/>
        <v>24196</v>
      </c>
      <c r="J20" s="95">
        <f t="shared" si="1"/>
        <v>78.55589104249862</v>
      </c>
      <c r="K20" s="75">
        <v>9612</v>
      </c>
      <c r="L20" s="95">
        <f t="shared" si="2"/>
        <v>31.206779000681795</v>
      </c>
      <c r="M20" s="75">
        <v>0</v>
      </c>
      <c r="N20" s="95">
        <f t="shared" si="3"/>
        <v>0</v>
      </c>
      <c r="O20" s="75">
        <v>14584</v>
      </c>
      <c r="P20" s="75">
        <v>8778</v>
      </c>
      <c r="Q20" s="95">
        <f t="shared" si="4"/>
        <v>47.349112041816824</v>
      </c>
      <c r="R20" s="75">
        <v>45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38892</v>
      </c>
      <c r="E21" s="75">
        <f t="shared" si="7"/>
        <v>14516</v>
      </c>
      <c r="F21" s="95">
        <f t="shared" si="0"/>
        <v>37.32387123315849</v>
      </c>
      <c r="G21" s="75">
        <v>14511</v>
      </c>
      <c r="H21" s="75">
        <v>5</v>
      </c>
      <c r="I21" s="75">
        <f t="shared" si="8"/>
        <v>24376</v>
      </c>
      <c r="J21" s="95">
        <f t="shared" si="1"/>
        <v>62.67612876684151</v>
      </c>
      <c r="K21" s="75">
        <v>0</v>
      </c>
      <c r="L21" s="95">
        <f t="shared" si="2"/>
        <v>0</v>
      </c>
      <c r="M21" s="75">
        <v>0</v>
      </c>
      <c r="N21" s="95">
        <f t="shared" si="3"/>
        <v>0</v>
      </c>
      <c r="O21" s="75">
        <v>24376</v>
      </c>
      <c r="P21" s="75">
        <v>11621</v>
      </c>
      <c r="Q21" s="95">
        <f t="shared" si="4"/>
        <v>62.67612876684151</v>
      </c>
      <c r="R21" s="75">
        <v>81</v>
      </c>
      <c r="S21" s="68"/>
      <c r="T21" s="68" t="s">
        <v>90</v>
      </c>
      <c r="U21" s="68"/>
      <c r="V21" s="68"/>
      <c r="W21" s="68"/>
      <c r="X21" s="68" t="s">
        <v>90</v>
      </c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33967</v>
      </c>
      <c r="E22" s="75">
        <f t="shared" si="7"/>
        <v>6445</v>
      </c>
      <c r="F22" s="95">
        <f t="shared" si="0"/>
        <v>18.974298583919687</v>
      </c>
      <c r="G22" s="75">
        <v>6445</v>
      </c>
      <c r="H22" s="75">
        <v>0</v>
      </c>
      <c r="I22" s="75">
        <f t="shared" si="8"/>
        <v>27522</v>
      </c>
      <c r="J22" s="95">
        <f t="shared" si="1"/>
        <v>81.02570141608031</v>
      </c>
      <c r="K22" s="75">
        <v>0</v>
      </c>
      <c r="L22" s="95">
        <f t="shared" si="2"/>
        <v>0</v>
      </c>
      <c r="M22" s="75">
        <v>0</v>
      </c>
      <c r="N22" s="95">
        <f t="shared" si="3"/>
        <v>0</v>
      </c>
      <c r="O22" s="75">
        <v>27522</v>
      </c>
      <c r="P22" s="75">
        <v>18801</v>
      </c>
      <c r="Q22" s="95">
        <f t="shared" si="4"/>
        <v>81.02570141608031</v>
      </c>
      <c r="R22" s="75">
        <v>208</v>
      </c>
      <c r="S22" s="68" t="s">
        <v>90</v>
      </c>
      <c r="T22" s="68"/>
      <c r="U22" s="68"/>
      <c r="V22" s="68"/>
      <c r="W22" s="68"/>
      <c r="X22" s="68" t="s">
        <v>90</v>
      </c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5">
        <f t="shared" si="6"/>
        <v>46708</v>
      </c>
      <c r="E23" s="75">
        <f t="shared" si="7"/>
        <v>2516</v>
      </c>
      <c r="F23" s="95">
        <f t="shared" si="0"/>
        <v>5.386657531900317</v>
      </c>
      <c r="G23" s="75">
        <v>2516</v>
      </c>
      <c r="H23" s="75">
        <v>0</v>
      </c>
      <c r="I23" s="75">
        <f t="shared" si="8"/>
        <v>44192</v>
      </c>
      <c r="J23" s="95">
        <f t="shared" si="1"/>
        <v>94.61334246809969</v>
      </c>
      <c r="K23" s="75">
        <v>34680</v>
      </c>
      <c r="L23" s="95">
        <f t="shared" si="2"/>
        <v>74.24852273700436</v>
      </c>
      <c r="M23" s="75">
        <v>0</v>
      </c>
      <c r="N23" s="95">
        <f t="shared" si="3"/>
        <v>0</v>
      </c>
      <c r="O23" s="75">
        <v>9512</v>
      </c>
      <c r="P23" s="75">
        <v>2756</v>
      </c>
      <c r="Q23" s="95">
        <f t="shared" si="4"/>
        <v>20.364819731095317</v>
      </c>
      <c r="R23" s="75">
        <v>86</v>
      </c>
      <c r="S23" s="68"/>
      <c r="T23" s="68"/>
      <c r="U23" s="68"/>
      <c r="V23" s="68" t="s">
        <v>90</v>
      </c>
      <c r="W23" s="68"/>
      <c r="X23" s="68"/>
      <c r="Y23" s="68"/>
      <c r="Z23" s="68" t="s">
        <v>90</v>
      </c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5">
        <f t="shared" si="6"/>
        <v>39580</v>
      </c>
      <c r="E24" s="75">
        <f t="shared" si="7"/>
        <v>9955</v>
      </c>
      <c r="F24" s="95">
        <f t="shared" si="0"/>
        <v>25.151591712986352</v>
      </c>
      <c r="G24" s="75">
        <v>9955</v>
      </c>
      <c r="H24" s="75">
        <v>0</v>
      </c>
      <c r="I24" s="75">
        <f t="shared" si="8"/>
        <v>29625</v>
      </c>
      <c r="J24" s="95">
        <f t="shared" si="1"/>
        <v>74.84840828701364</v>
      </c>
      <c r="K24" s="75">
        <v>3889</v>
      </c>
      <c r="L24" s="95">
        <f t="shared" si="2"/>
        <v>9.825669530065689</v>
      </c>
      <c r="M24" s="75">
        <v>0</v>
      </c>
      <c r="N24" s="95">
        <f t="shared" si="3"/>
        <v>0</v>
      </c>
      <c r="O24" s="75">
        <v>25736</v>
      </c>
      <c r="P24" s="75">
        <v>10802</v>
      </c>
      <c r="Q24" s="95">
        <f t="shared" si="4"/>
        <v>65.02273875694794</v>
      </c>
      <c r="R24" s="75">
        <v>146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5">
        <f t="shared" si="6"/>
        <v>29679</v>
      </c>
      <c r="E25" s="75">
        <f t="shared" si="7"/>
        <v>8908</v>
      </c>
      <c r="F25" s="95">
        <f t="shared" si="0"/>
        <v>30.014488358772194</v>
      </c>
      <c r="G25" s="75">
        <v>8908</v>
      </c>
      <c r="H25" s="75">
        <v>0</v>
      </c>
      <c r="I25" s="75">
        <f t="shared" si="8"/>
        <v>20771</v>
      </c>
      <c r="J25" s="95">
        <f t="shared" si="1"/>
        <v>69.9855116412278</v>
      </c>
      <c r="K25" s="75">
        <v>0</v>
      </c>
      <c r="L25" s="95">
        <f t="shared" si="2"/>
        <v>0</v>
      </c>
      <c r="M25" s="75">
        <v>0</v>
      </c>
      <c r="N25" s="95">
        <f t="shared" si="3"/>
        <v>0</v>
      </c>
      <c r="O25" s="75">
        <v>20771</v>
      </c>
      <c r="P25" s="75">
        <v>15494</v>
      </c>
      <c r="Q25" s="95">
        <f t="shared" si="4"/>
        <v>69.9855116412278</v>
      </c>
      <c r="R25" s="75">
        <v>75</v>
      </c>
      <c r="S25" s="68"/>
      <c r="T25" s="68"/>
      <c r="U25" s="68"/>
      <c r="V25" s="68" t="s">
        <v>90</v>
      </c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5">
        <f t="shared" si="6"/>
        <v>75735</v>
      </c>
      <c r="E26" s="75">
        <f t="shared" si="7"/>
        <v>18661</v>
      </c>
      <c r="F26" s="95">
        <f t="shared" si="0"/>
        <v>24.639862679078366</v>
      </c>
      <c r="G26" s="75">
        <v>18661</v>
      </c>
      <c r="H26" s="75">
        <v>0</v>
      </c>
      <c r="I26" s="75">
        <f t="shared" si="8"/>
        <v>57074</v>
      </c>
      <c r="J26" s="95">
        <f t="shared" si="1"/>
        <v>75.36013732092164</v>
      </c>
      <c r="K26" s="75">
        <v>0</v>
      </c>
      <c r="L26" s="95">
        <f t="shared" si="2"/>
        <v>0</v>
      </c>
      <c r="M26" s="75">
        <v>0</v>
      </c>
      <c r="N26" s="95">
        <f t="shared" si="3"/>
        <v>0</v>
      </c>
      <c r="O26" s="75">
        <v>57074</v>
      </c>
      <c r="P26" s="75">
        <v>42581</v>
      </c>
      <c r="Q26" s="95">
        <f t="shared" si="4"/>
        <v>75.36013732092164</v>
      </c>
      <c r="R26" s="75">
        <v>132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5">
        <f t="shared" si="6"/>
        <v>364</v>
      </c>
      <c r="E27" s="75">
        <f t="shared" si="7"/>
        <v>0</v>
      </c>
      <c r="F27" s="95">
        <f t="shared" si="0"/>
        <v>0</v>
      </c>
      <c r="G27" s="75">
        <v>0</v>
      </c>
      <c r="H27" s="75">
        <v>0</v>
      </c>
      <c r="I27" s="75">
        <f t="shared" si="8"/>
        <v>364</v>
      </c>
      <c r="J27" s="95">
        <f t="shared" si="1"/>
        <v>100</v>
      </c>
      <c r="K27" s="75">
        <v>0</v>
      </c>
      <c r="L27" s="95">
        <f t="shared" si="2"/>
        <v>0</v>
      </c>
      <c r="M27" s="75">
        <v>0</v>
      </c>
      <c r="N27" s="95">
        <f t="shared" si="3"/>
        <v>0</v>
      </c>
      <c r="O27" s="75">
        <v>364</v>
      </c>
      <c r="P27" s="75">
        <v>364</v>
      </c>
      <c r="Q27" s="95">
        <f t="shared" si="4"/>
        <v>100</v>
      </c>
      <c r="R27" s="75">
        <v>0</v>
      </c>
      <c r="S27" s="68"/>
      <c r="T27" s="68" t="s">
        <v>90</v>
      </c>
      <c r="U27" s="68"/>
      <c r="V27" s="68"/>
      <c r="W27" s="68"/>
      <c r="X27" s="68" t="s">
        <v>90</v>
      </c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5">
        <f t="shared" si="6"/>
        <v>598</v>
      </c>
      <c r="E28" s="75">
        <f t="shared" si="7"/>
        <v>39</v>
      </c>
      <c r="F28" s="95">
        <f t="shared" si="0"/>
        <v>6.521739130434782</v>
      </c>
      <c r="G28" s="75">
        <v>39</v>
      </c>
      <c r="H28" s="75">
        <v>0</v>
      </c>
      <c r="I28" s="75">
        <f t="shared" si="8"/>
        <v>559</v>
      </c>
      <c r="J28" s="95">
        <f t="shared" si="1"/>
        <v>93.47826086956522</v>
      </c>
      <c r="K28" s="75">
        <v>0</v>
      </c>
      <c r="L28" s="95">
        <f t="shared" si="2"/>
        <v>0</v>
      </c>
      <c r="M28" s="75">
        <v>0</v>
      </c>
      <c r="N28" s="95">
        <f t="shared" si="3"/>
        <v>0</v>
      </c>
      <c r="O28" s="75">
        <v>559</v>
      </c>
      <c r="P28" s="75">
        <v>559</v>
      </c>
      <c r="Q28" s="95">
        <f t="shared" si="4"/>
        <v>93.47826086956522</v>
      </c>
      <c r="R28" s="75">
        <v>0</v>
      </c>
      <c r="S28" s="68"/>
      <c r="T28" s="68" t="s">
        <v>90</v>
      </c>
      <c r="U28" s="68"/>
      <c r="V28" s="68"/>
      <c r="W28" s="68"/>
      <c r="X28" s="68"/>
      <c r="Y28" s="68" t="s">
        <v>90</v>
      </c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5">
        <f t="shared" si="6"/>
        <v>24292</v>
      </c>
      <c r="E29" s="75">
        <f t="shared" si="7"/>
        <v>11073</v>
      </c>
      <c r="F29" s="95">
        <f t="shared" si="0"/>
        <v>45.58290795323563</v>
      </c>
      <c r="G29" s="75">
        <v>11073</v>
      </c>
      <c r="H29" s="75">
        <v>0</v>
      </c>
      <c r="I29" s="75">
        <f t="shared" si="8"/>
        <v>13219</v>
      </c>
      <c r="J29" s="95">
        <f t="shared" si="1"/>
        <v>54.41709204676437</v>
      </c>
      <c r="K29" s="75">
        <v>0</v>
      </c>
      <c r="L29" s="95">
        <f t="shared" si="2"/>
        <v>0</v>
      </c>
      <c r="M29" s="75">
        <v>833</v>
      </c>
      <c r="N29" s="95">
        <f t="shared" si="3"/>
        <v>3.4291124650090565</v>
      </c>
      <c r="O29" s="75">
        <v>12386</v>
      </c>
      <c r="P29" s="75">
        <v>7812</v>
      </c>
      <c r="Q29" s="95">
        <f t="shared" si="4"/>
        <v>50.987979581755305</v>
      </c>
      <c r="R29" s="75">
        <v>92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5">
        <f t="shared" si="6"/>
        <v>11548</v>
      </c>
      <c r="E30" s="75">
        <f t="shared" si="7"/>
        <v>3378</v>
      </c>
      <c r="F30" s="95">
        <f t="shared" si="0"/>
        <v>29.251818496709387</v>
      </c>
      <c r="G30" s="75">
        <v>3378</v>
      </c>
      <c r="H30" s="75">
        <v>0</v>
      </c>
      <c r="I30" s="75">
        <f t="shared" si="8"/>
        <v>8170</v>
      </c>
      <c r="J30" s="95">
        <f t="shared" si="1"/>
        <v>70.74818150329061</v>
      </c>
      <c r="K30" s="75">
        <v>0</v>
      </c>
      <c r="L30" s="95">
        <f t="shared" si="2"/>
        <v>0</v>
      </c>
      <c r="M30" s="75">
        <v>0</v>
      </c>
      <c r="N30" s="95">
        <f t="shared" si="3"/>
        <v>0</v>
      </c>
      <c r="O30" s="75">
        <v>8170</v>
      </c>
      <c r="P30" s="75">
        <v>0</v>
      </c>
      <c r="Q30" s="95">
        <f t="shared" si="4"/>
        <v>70.74818150329061</v>
      </c>
      <c r="R30" s="75">
        <v>55</v>
      </c>
      <c r="S30" s="68" t="s">
        <v>90</v>
      </c>
      <c r="T30" s="68"/>
      <c r="U30" s="68"/>
      <c r="V30" s="68"/>
      <c r="W30" s="68"/>
      <c r="X30" s="68" t="s">
        <v>90</v>
      </c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5">
        <f t="shared" si="6"/>
        <v>10988</v>
      </c>
      <c r="E31" s="75">
        <f t="shared" si="7"/>
        <v>4308</v>
      </c>
      <c r="F31" s="95">
        <f t="shared" si="0"/>
        <v>39.206406989443025</v>
      </c>
      <c r="G31" s="75">
        <v>4308</v>
      </c>
      <c r="H31" s="75">
        <v>0</v>
      </c>
      <c r="I31" s="75">
        <f t="shared" si="8"/>
        <v>6680</v>
      </c>
      <c r="J31" s="95">
        <f t="shared" si="1"/>
        <v>60.79359301055697</v>
      </c>
      <c r="K31" s="75">
        <v>0</v>
      </c>
      <c r="L31" s="95">
        <f t="shared" si="2"/>
        <v>0</v>
      </c>
      <c r="M31" s="75">
        <v>0</v>
      </c>
      <c r="N31" s="95">
        <f t="shared" si="3"/>
        <v>0</v>
      </c>
      <c r="O31" s="75">
        <v>6680</v>
      </c>
      <c r="P31" s="75">
        <v>4669</v>
      </c>
      <c r="Q31" s="95">
        <f t="shared" si="4"/>
        <v>60.79359301055697</v>
      </c>
      <c r="R31" s="75">
        <v>31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5">
        <f t="shared" si="6"/>
        <v>14659</v>
      </c>
      <c r="E32" s="75">
        <f t="shared" si="7"/>
        <v>3786</v>
      </c>
      <c r="F32" s="95">
        <f t="shared" si="0"/>
        <v>25.827136912476977</v>
      </c>
      <c r="G32" s="75">
        <v>3786</v>
      </c>
      <c r="H32" s="75">
        <v>0</v>
      </c>
      <c r="I32" s="75">
        <f t="shared" si="8"/>
        <v>10873</v>
      </c>
      <c r="J32" s="95">
        <f t="shared" si="1"/>
        <v>74.17286308752303</v>
      </c>
      <c r="K32" s="75">
        <v>3213</v>
      </c>
      <c r="L32" s="95">
        <f t="shared" si="2"/>
        <v>21.91827546217341</v>
      </c>
      <c r="M32" s="75">
        <v>0</v>
      </c>
      <c r="N32" s="95">
        <f t="shared" si="3"/>
        <v>0</v>
      </c>
      <c r="O32" s="75">
        <v>7660</v>
      </c>
      <c r="P32" s="75">
        <v>2954</v>
      </c>
      <c r="Q32" s="95">
        <f t="shared" si="4"/>
        <v>52.254587625349615</v>
      </c>
      <c r="R32" s="75">
        <v>137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5">
        <f t="shared" si="6"/>
        <v>7090</v>
      </c>
      <c r="E33" s="75">
        <f t="shared" si="7"/>
        <v>464</v>
      </c>
      <c r="F33" s="95">
        <f t="shared" si="0"/>
        <v>6.544428772919606</v>
      </c>
      <c r="G33" s="75">
        <v>464</v>
      </c>
      <c r="H33" s="75">
        <v>0</v>
      </c>
      <c r="I33" s="75">
        <f t="shared" si="8"/>
        <v>6626</v>
      </c>
      <c r="J33" s="95">
        <f t="shared" si="1"/>
        <v>93.4555712270804</v>
      </c>
      <c r="K33" s="75">
        <v>0</v>
      </c>
      <c r="L33" s="95">
        <f t="shared" si="2"/>
        <v>0</v>
      </c>
      <c r="M33" s="75">
        <v>0</v>
      </c>
      <c r="N33" s="95">
        <f t="shared" si="3"/>
        <v>0</v>
      </c>
      <c r="O33" s="75">
        <v>6626</v>
      </c>
      <c r="P33" s="75">
        <v>2951</v>
      </c>
      <c r="Q33" s="95">
        <f t="shared" si="4"/>
        <v>93.4555712270804</v>
      </c>
      <c r="R33" s="75">
        <v>51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5">
        <f t="shared" si="6"/>
        <v>9036</v>
      </c>
      <c r="E34" s="75">
        <f t="shared" si="7"/>
        <v>2468</v>
      </c>
      <c r="F34" s="95">
        <f t="shared" si="0"/>
        <v>27.31297034085879</v>
      </c>
      <c r="G34" s="75">
        <v>2468</v>
      </c>
      <c r="H34" s="75">
        <v>0</v>
      </c>
      <c r="I34" s="75">
        <f t="shared" si="8"/>
        <v>6568</v>
      </c>
      <c r="J34" s="95">
        <f t="shared" si="1"/>
        <v>72.68702965914122</v>
      </c>
      <c r="K34" s="75">
        <v>725</v>
      </c>
      <c r="L34" s="95">
        <f t="shared" si="2"/>
        <v>8.023461708720673</v>
      </c>
      <c r="M34" s="75">
        <v>0</v>
      </c>
      <c r="N34" s="95">
        <f t="shared" si="3"/>
        <v>0</v>
      </c>
      <c r="O34" s="75">
        <v>5843</v>
      </c>
      <c r="P34" s="75">
        <v>3824</v>
      </c>
      <c r="Q34" s="95">
        <f t="shared" si="4"/>
        <v>64.66356795042054</v>
      </c>
      <c r="R34" s="75">
        <v>58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5">
        <f t="shared" si="6"/>
        <v>8994</v>
      </c>
      <c r="E35" s="75">
        <f t="shared" si="7"/>
        <v>4019</v>
      </c>
      <c r="F35" s="95">
        <f t="shared" si="0"/>
        <v>44.68534578607961</v>
      </c>
      <c r="G35" s="75">
        <v>4019</v>
      </c>
      <c r="H35" s="75">
        <v>0</v>
      </c>
      <c r="I35" s="75">
        <f t="shared" si="8"/>
        <v>4975</v>
      </c>
      <c r="J35" s="95">
        <f t="shared" si="1"/>
        <v>55.31465421392039</v>
      </c>
      <c r="K35" s="75">
        <v>0</v>
      </c>
      <c r="L35" s="95">
        <f t="shared" si="2"/>
        <v>0</v>
      </c>
      <c r="M35" s="75">
        <v>0</v>
      </c>
      <c r="N35" s="95">
        <f t="shared" si="3"/>
        <v>0</v>
      </c>
      <c r="O35" s="75">
        <v>4975</v>
      </c>
      <c r="P35" s="75">
        <v>2647</v>
      </c>
      <c r="Q35" s="95">
        <f t="shared" si="4"/>
        <v>55.31465421392039</v>
      </c>
      <c r="R35" s="75">
        <v>36</v>
      </c>
      <c r="S35" s="68"/>
      <c r="T35" s="68"/>
      <c r="U35" s="68"/>
      <c r="V35" s="68" t="s">
        <v>90</v>
      </c>
      <c r="W35" s="68"/>
      <c r="X35" s="68"/>
      <c r="Y35" s="68"/>
      <c r="Z35" s="68" t="s">
        <v>90</v>
      </c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5">
        <f t="shared" si="6"/>
        <v>17435</v>
      </c>
      <c r="E36" s="75">
        <f t="shared" si="7"/>
        <v>1896</v>
      </c>
      <c r="F36" s="95">
        <f t="shared" si="0"/>
        <v>10.874677373100086</v>
      </c>
      <c r="G36" s="75">
        <v>1896</v>
      </c>
      <c r="H36" s="75">
        <v>0</v>
      </c>
      <c r="I36" s="75">
        <f t="shared" si="8"/>
        <v>15539</v>
      </c>
      <c r="J36" s="95">
        <f t="shared" si="1"/>
        <v>89.12532262689992</v>
      </c>
      <c r="K36" s="75">
        <v>0</v>
      </c>
      <c r="L36" s="95">
        <f t="shared" si="2"/>
        <v>0</v>
      </c>
      <c r="M36" s="75">
        <v>0</v>
      </c>
      <c r="N36" s="95">
        <f t="shared" si="3"/>
        <v>0</v>
      </c>
      <c r="O36" s="75">
        <v>15539</v>
      </c>
      <c r="P36" s="75">
        <v>6933</v>
      </c>
      <c r="Q36" s="95">
        <f t="shared" si="4"/>
        <v>89.12532262689992</v>
      </c>
      <c r="R36" s="75">
        <v>0</v>
      </c>
      <c r="S36" s="68"/>
      <c r="T36" s="68" t="s">
        <v>90</v>
      </c>
      <c r="U36" s="68"/>
      <c r="V36" s="68"/>
      <c r="W36" s="68"/>
      <c r="X36" s="68" t="s">
        <v>90</v>
      </c>
      <c r="Y36" s="68"/>
      <c r="Z36" s="68"/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5">
        <f t="shared" si="6"/>
        <v>8810</v>
      </c>
      <c r="E37" s="75">
        <f t="shared" si="7"/>
        <v>1822</v>
      </c>
      <c r="F37" s="95">
        <f t="shared" si="0"/>
        <v>20.681044267877414</v>
      </c>
      <c r="G37" s="75">
        <v>1822</v>
      </c>
      <c r="H37" s="75">
        <v>0</v>
      </c>
      <c r="I37" s="75">
        <f t="shared" si="8"/>
        <v>6988</v>
      </c>
      <c r="J37" s="95">
        <f t="shared" si="1"/>
        <v>79.31895573212259</v>
      </c>
      <c r="K37" s="75">
        <v>0</v>
      </c>
      <c r="L37" s="95">
        <f t="shared" si="2"/>
        <v>0</v>
      </c>
      <c r="M37" s="75">
        <v>0</v>
      </c>
      <c r="N37" s="95">
        <f t="shared" si="3"/>
        <v>0</v>
      </c>
      <c r="O37" s="75">
        <v>6988</v>
      </c>
      <c r="P37" s="75">
        <v>2925</v>
      </c>
      <c r="Q37" s="95">
        <f t="shared" si="4"/>
        <v>79.31895573212259</v>
      </c>
      <c r="R37" s="75">
        <v>12</v>
      </c>
      <c r="S37" s="68" t="s">
        <v>90</v>
      </c>
      <c r="T37" s="68"/>
      <c r="U37" s="68"/>
      <c r="V37" s="68"/>
      <c r="W37" s="68"/>
      <c r="X37" s="68" t="s">
        <v>90</v>
      </c>
      <c r="Y37" s="68"/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5">
        <f t="shared" si="6"/>
        <v>6344</v>
      </c>
      <c r="E38" s="75">
        <f t="shared" si="7"/>
        <v>1660</v>
      </c>
      <c r="F38" s="95">
        <f t="shared" si="0"/>
        <v>26.166456494325345</v>
      </c>
      <c r="G38" s="75">
        <v>1660</v>
      </c>
      <c r="H38" s="75">
        <v>0</v>
      </c>
      <c r="I38" s="75">
        <f t="shared" si="8"/>
        <v>4684</v>
      </c>
      <c r="J38" s="95">
        <f t="shared" si="1"/>
        <v>73.83354350567465</v>
      </c>
      <c r="K38" s="75">
        <v>0</v>
      </c>
      <c r="L38" s="95">
        <f t="shared" si="2"/>
        <v>0</v>
      </c>
      <c r="M38" s="75">
        <v>0</v>
      </c>
      <c r="N38" s="95">
        <f t="shared" si="3"/>
        <v>0</v>
      </c>
      <c r="O38" s="75">
        <v>4684</v>
      </c>
      <c r="P38" s="75">
        <v>3290</v>
      </c>
      <c r="Q38" s="95">
        <f t="shared" si="4"/>
        <v>73.83354350567465</v>
      </c>
      <c r="R38" s="75">
        <v>23</v>
      </c>
      <c r="S38" s="68" t="s">
        <v>90</v>
      </c>
      <c r="T38" s="68"/>
      <c r="U38" s="68"/>
      <c r="V38" s="68"/>
      <c r="W38" s="68" t="s">
        <v>90</v>
      </c>
      <c r="X38" s="68"/>
      <c r="Y38" s="68"/>
      <c r="Z38" s="68"/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5">
        <f t="shared" si="6"/>
        <v>13641</v>
      </c>
      <c r="E39" s="75">
        <f t="shared" si="7"/>
        <v>6149</v>
      </c>
      <c r="F39" s="95">
        <f t="shared" si="0"/>
        <v>45.07734037094055</v>
      </c>
      <c r="G39" s="75">
        <v>6149</v>
      </c>
      <c r="H39" s="75">
        <v>0</v>
      </c>
      <c r="I39" s="75">
        <f t="shared" si="8"/>
        <v>7492</v>
      </c>
      <c r="J39" s="95">
        <f t="shared" si="1"/>
        <v>54.92265962905945</v>
      </c>
      <c r="K39" s="75">
        <v>0</v>
      </c>
      <c r="L39" s="95">
        <f t="shared" si="2"/>
        <v>0</v>
      </c>
      <c r="M39" s="75">
        <v>0</v>
      </c>
      <c r="N39" s="95">
        <f t="shared" si="3"/>
        <v>0</v>
      </c>
      <c r="O39" s="75">
        <v>7492</v>
      </c>
      <c r="P39" s="75">
        <v>5060</v>
      </c>
      <c r="Q39" s="95">
        <f t="shared" si="4"/>
        <v>54.92265962905945</v>
      </c>
      <c r="R39" s="75">
        <v>87</v>
      </c>
      <c r="S39" s="68" t="s">
        <v>90</v>
      </c>
      <c r="T39" s="68"/>
      <c r="U39" s="68"/>
      <c r="V39" s="68"/>
      <c r="W39" s="68" t="s">
        <v>90</v>
      </c>
      <c r="X39" s="68"/>
      <c r="Y39" s="68"/>
      <c r="Z39" s="68"/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5">
        <f t="shared" si="6"/>
        <v>1679</v>
      </c>
      <c r="E40" s="75">
        <f t="shared" si="7"/>
        <v>344</v>
      </c>
      <c r="F40" s="95">
        <f t="shared" si="0"/>
        <v>20.488385944014293</v>
      </c>
      <c r="G40" s="75">
        <v>344</v>
      </c>
      <c r="H40" s="75">
        <v>0</v>
      </c>
      <c r="I40" s="75">
        <f t="shared" si="8"/>
        <v>1335</v>
      </c>
      <c r="J40" s="95">
        <f t="shared" si="1"/>
        <v>79.5116140559857</v>
      </c>
      <c r="K40" s="75">
        <v>0</v>
      </c>
      <c r="L40" s="95">
        <f t="shared" si="2"/>
        <v>0</v>
      </c>
      <c r="M40" s="75">
        <v>0</v>
      </c>
      <c r="N40" s="95">
        <f t="shared" si="3"/>
        <v>0</v>
      </c>
      <c r="O40" s="75">
        <v>1335</v>
      </c>
      <c r="P40" s="75">
        <v>746</v>
      </c>
      <c r="Q40" s="95">
        <f t="shared" si="4"/>
        <v>79.5116140559857</v>
      </c>
      <c r="R40" s="75">
        <v>0</v>
      </c>
      <c r="S40" s="68" t="s">
        <v>90</v>
      </c>
      <c r="T40" s="68"/>
      <c r="U40" s="68"/>
      <c r="V40" s="68"/>
      <c r="W40" s="68"/>
      <c r="X40" s="68" t="s">
        <v>90</v>
      </c>
      <c r="Y40" s="68"/>
      <c r="Z40" s="68"/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5">
        <f t="shared" si="6"/>
        <v>1974</v>
      </c>
      <c r="E41" s="75">
        <f t="shared" si="7"/>
        <v>398</v>
      </c>
      <c r="F41" s="95">
        <f t="shared" si="0"/>
        <v>20.16210739614995</v>
      </c>
      <c r="G41" s="75">
        <v>398</v>
      </c>
      <c r="H41" s="75">
        <v>0</v>
      </c>
      <c r="I41" s="75">
        <f t="shared" si="8"/>
        <v>1576</v>
      </c>
      <c r="J41" s="95">
        <f t="shared" si="1"/>
        <v>79.83789260385005</v>
      </c>
      <c r="K41" s="75">
        <v>0</v>
      </c>
      <c r="L41" s="95">
        <f t="shared" si="2"/>
        <v>0</v>
      </c>
      <c r="M41" s="75">
        <v>0</v>
      </c>
      <c r="N41" s="95">
        <f t="shared" si="3"/>
        <v>0</v>
      </c>
      <c r="O41" s="75">
        <v>1576</v>
      </c>
      <c r="P41" s="75">
        <v>1272</v>
      </c>
      <c r="Q41" s="95">
        <f t="shared" si="4"/>
        <v>79.83789260385005</v>
      </c>
      <c r="R41" s="75">
        <v>2</v>
      </c>
      <c r="S41" s="68" t="s">
        <v>90</v>
      </c>
      <c r="T41" s="68"/>
      <c r="U41" s="68"/>
      <c r="V41" s="68"/>
      <c r="W41" s="68"/>
      <c r="X41" s="68" t="s">
        <v>90</v>
      </c>
      <c r="Y41" s="68"/>
      <c r="Z41" s="68"/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5">
        <f t="shared" si="6"/>
        <v>10005</v>
      </c>
      <c r="E42" s="75">
        <f t="shared" si="7"/>
        <v>4510</v>
      </c>
      <c r="F42" s="95">
        <f t="shared" si="0"/>
        <v>45.077461269365315</v>
      </c>
      <c r="G42" s="75">
        <v>4510</v>
      </c>
      <c r="H42" s="75">
        <v>0</v>
      </c>
      <c r="I42" s="75">
        <f t="shared" si="8"/>
        <v>5495</v>
      </c>
      <c r="J42" s="95">
        <f t="shared" si="1"/>
        <v>54.922538730634685</v>
      </c>
      <c r="K42" s="75">
        <v>0</v>
      </c>
      <c r="L42" s="95">
        <f t="shared" si="2"/>
        <v>0</v>
      </c>
      <c r="M42" s="75">
        <v>0</v>
      </c>
      <c r="N42" s="95">
        <f t="shared" si="3"/>
        <v>0</v>
      </c>
      <c r="O42" s="75">
        <v>5495</v>
      </c>
      <c r="P42" s="75">
        <v>3365</v>
      </c>
      <c r="Q42" s="95">
        <f t="shared" si="4"/>
        <v>54.922538730634685</v>
      </c>
      <c r="R42" s="75">
        <v>11</v>
      </c>
      <c r="S42" s="68" t="s">
        <v>90</v>
      </c>
      <c r="T42" s="68"/>
      <c r="U42" s="68"/>
      <c r="V42" s="68"/>
      <c r="W42" s="68" t="s">
        <v>90</v>
      </c>
      <c r="X42" s="68"/>
      <c r="Y42" s="68"/>
      <c r="Z42" s="68"/>
    </row>
    <row r="43" spans="1:26" s="59" customFormat="1" ht="12" customHeight="1">
      <c r="A43" s="60" t="s">
        <v>85</v>
      </c>
      <c r="B43" s="61" t="s">
        <v>159</v>
      </c>
      <c r="C43" s="60" t="s">
        <v>160</v>
      </c>
      <c r="D43" s="75">
        <f t="shared" si="6"/>
        <v>6204</v>
      </c>
      <c r="E43" s="75">
        <f t="shared" si="7"/>
        <v>1714</v>
      </c>
      <c r="F43" s="95">
        <f t="shared" si="0"/>
        <v>27.627337201805286</v>
      </c>
      <c r="G43" s="75">
        <v>1714</v>
      </c>
      <c r="H43" s="75">
        <v>0</v>
      </c>
      <c r="I43" s="75">
        <f t="shared" si="8"/>
        <v>4490</v>
      </c>
      <c r="J43" s="95">
        <f t="shared" si="1"/>
        <v>72.37266279819471</v>
      </c>
      <c r="K43" s="75">
        <v>0</v>
      </c>
      <c r="L43" s="95">
        <f t="shared" si="2"/>
        <v>0</v>
      </c>
      <c r="M43" s="75">
        <v>0</v>
      </c>
      <c r="N43" s="95">
        <f t="shared" si="3"/>
        <v>0</v>
      </c>
      <c r="O43" s="75">
        <v>4490</v>
      </c>
      <c r="P43" s="75">
        <v>3132</v>
      </c>
      <c r="Q43" s="95">
        <f t="shared" si="4"/>
        <v>72.37266279819471</v>
      </c>
      <c r="R43" s="75">
        <v>10</v>
      </c>
      <c r="S43" s="68" t="s">
        <v>90</v>
      </c>
      <c r="T43" s="68"/>
      <c r="U43" s="68"/>
      <c r="V43" s="68"/>
      <c r="W43" s="68"/>
      <c r="X43" s="68" t="s">
        <v>90</v>
      </c>
      <c r="Y43" s="68"/>
      <c r="Z43" s="68"/>
    </row>
    <row r="44" spans="1:26" s="59" customFormat="1" ht="12" customHeight="1">
      <c r="A44" s="60" t="s">
        <v>85</v>
      </c>
      <c r="B44" s="61" t="s">
        <v>161</v>
      </c>
      <c r="C44" s="60" t="s">
        <v>162</v>
      </c>
      <c r="D44" s="75">
        <f t="shared" si="6"/>
        <v>8193</v>
      </c>
      <c r="E44" s="75">
        <f t="shared" si="7"/>
        <v>4631</v>
      </c>
      <c r="F44" s="95">
        <f t="shared" si="0"/>
        <v>56.523861833272306</v>
      </c>
      <c r="G44" s="75">
        <v>4631</v>
      </c>
      <c r="H44" s="75">
        <v>0</v>
      </c>
      <c r="I44" s="75">
        <f t="shared" si="8"/>
        <v>3562</v>
      </c>
      <c r="J44" s="95">
        <f t="shared" si="1"/>
        <v>43.476138166727694</v>
      </c>
      <c r="K44" s="75">
        <v>1492</v>
      </c>
      <c r="L44" s="95">
        <f t="shared" si="2"/>
        <v>18.21066764310997</v>
      </c>
      <c r="M44" s="75">
        <v>0</v>
      </c>
      <c r="N44" s="95">
        <f t="shared" si="3"/>
        <v>0</v>
      </c>
      <c r="O44" s="75">
        <v>2070</v>
      </c>
      <c r="P44" s="75">
        <v>552</v>
      </c>
      <c r="Q44" s="95">
        <f t="shared" si="4"/>
        <v>25.265470523617722</v>
      </c>
      <c r="R44" s="75">
        <v>40</v>
      </c>
      <c r="S44" s="68" t="s">
        <v>90</v>
      </c>
      <c r="T44" s="68"/>
      <c r="U44" s="68"/>
      <c r="V44" s="68"/>
      <c r="W44" s="68" t="s">
        <v>90</v>
      </c>
      <c r="X44" s="68"/>
      <c r="Y44" s="68"/>
      <c r="Z44" s="68"/>
    </row>
    <row r="45" spans="1:26" s="59" customFormat="1" ht="12" customHeight="1">
      <c r="A45" s="60" t="s">
        <v>85</v>
      </c>
      <c r="B45" s="61" t="s">
        <v>163</v>
      </c>
      <c r="C45" s="60" t="s">
        <v>164</v>
      </c>
      <c r="D45" s="75">
        <f t="shared" si="6"/>
        <v>12082</v>
      </c>
      <c r="E45" s="75">
        <f t="shared" si="7"/>
        <v>2405</v>
      </c>
      <c r="F45" s="95">
        <f t="shared" si="0"/>
        <v>19.90564476080119</v>
      </c>
      <c r="G45" s="75">
        <v>2405</v>
      </c>
      <c r="H45" s="75">
        <v>0</v>
      </c>
      <c r="I45" s="75">
        <f t="shared" si="8"/>
        <v>9677</v>
      </c>
      <c r="J45" s="95">
        <f t="shared" si="1"/>
        <v>80.0943552391988</v>
      </c>
      <c r="K45" s="75">
        <v>2319</v>
      </c>
      <c r="L45" s="95">
        <f t="shared" si="2"/>
        <v>19.19384207912597</v>
      </c>
      <c r="M45" s="75">
        <v>0</v>
      </c>
      <c r="N45" s="95">
        <f t="shared" si="3"/>
        <v>0</v>
      </c>
      <c r="O45" s="75">
        <v>7358</v>
      </c>
      <c r="P45" s="75">
        <v>4152</v>
      </c>
      <c r="Q45" s="95">
        <f t="shared" si="4"/>
        <v>60.90051316007283</v>
      </c>
      <c r="R45" s="75">
        <v>54</v>
      </c>
      <c r="S45" s="68" t="s">
        <v>90</v>
      </c>
      <c r="T45" s="68"/>
      <c r="U45" s="68"/>
      <c r="V45" s="68"/>
      <c r="W45" s="68" t="s">
        <v>90</v>
      </c>
      <c r="X45" s="68"/>
      <c r="Y45" s="68"/>
      <c r="Z45" s="68"/>
    </row>
    <row r="46" spans="1:26" s="59" customFormat="1" ht="12" customHeight="1">
      <c r="A46" s="60" t="s">
        <v>85</v>
      </c>
      <c r="B46" s="61" t="s">
        <v>165</v>
      </c>
      <c r="C46" s="60" t="s">
        <v>166</v>
      </c>
      <c r="D46" s="75">
        <f t="shared" si="6"/>
        <v>6642</v>
      </c>
      <c r="E46" s="75">
        <f t="shared" si="7"/>
        <v>4075</v>
      </c>
      <c r="F46" s="95">
        <f t="shared" si="0"/>
        <v>61.35200240891297</v>
      </c>
      <c r="G46" s="75">
        <v>4075</v>
      </c>
      <c r="H46" s="75">
        <v>0</v>
      </c>
      <c r="I46" s="75">
        <f t="shared" si="8"/>
        <v>2567</v>
      </c>
      <c r="J46" s="95">
        <f t="shared" si="1"/>
        <v>38.64799759108703</v>
      </c>
      <c r="K46" s="75">
        <v>0</v>
      </c>
      <c r="L46" s="95">
        <f t="shared" si="2"/>
        <v>0</v>
      </c>
      <c r="M46" s="75">
        <v>0</v>
      </c>
      <c r="N46" s="95">
        <f t="shared" si="3"/>
        <v>0</v>
      </c>
      <c r="O46" s="75">
        <v>2567</v>
      </c>
      <c r="P46" s="75">
        <v>1502</v>
      </c>
      <c r="Q46" s="95">
        <f t="shared" si="4"/>
        <v>38.64799759108703</v>
      </c>
      <c r="R46" s="75">
        <v>36</v>
      </c>
      <c r="S46" s="68" t="s">
        <v>90</v>
      </c>
      <c r="T46" s="68"/>
      <c r="U46" s="68"/>
      <c r="V46" s="68"/>
      <c r="W46" s="68"/>
      <c r="X46" s="68"/>
      <c r="Y46" s="68"/>
      <c r="Z46" s="68" t="s">
        <v>90</v>
      </c>
    </row>
    <row r="47" spans="1:26" s="59" customFormat="1" ht="12" customHeight="1">
      <c r="A47" s="60" t="s">
        <v>85</v>
      </c>
      <c r="B47" s="61" t="s">
        <v>167</v>
      </c>
      <c r="C47" s="60" t="s">
        <v>168</v>
      </c>
      <c r="D47" s="75">
        <f t="shared" si="6"/>
        <v>7157</v>
      </c>
      <c r="E47" s="75">
        <f t="shared" si="7"/>
        <v>2393</v>
      </c>
      <c r="F47" s="95">
        <f t="shared" si="0"/>
        <v>33.43579712169903</v>
      </c>
      <c r="G47" s="75">
        <v>2393</v>
      </c>
      <c r="H47" s="75">
        <v>0</v>
      </c>
      <c r="I47" s="75">
        <f t="shared" si="8"/>
        <v>4764</v>
      </c>
      <c r="J47" s="95">
        <f t="shared" si="1"/>
        <v>66.56420287830096</v>
      </c>
      <c r="K47" s="75">
        <v>0</v>
      </c>
      <c r="L47" s="95">
        <f t="shared" si="2"/>
        <v>0</v>
      </c>
      <c r="M47" s="75">
        <v>0</v>
      </c>
      <c r="N47" s="95">
        <f t="shared" si="3"/>
        <v>0</v>
      </c>
      <c r="O47" s="75">
        <v>4764</v>
      </c>
      <c r="P47" s="75">
        <v>2494</v>
      </c>
      <c r="Q47" s="95">
        <f t="shared" si="4"/>
        <v>66.56420287830096</v>
      </c>
      <c r="R47" s="75">
        <v>20</v>
      </c>
      <c r="S47" s="68"/>
      <c r="T47" s="68" t="s">
        <v>90</v>
      </c>
      <c r="U47" s="68"/>
      <c r="V47" s="68"/>
      <c r="W47" s="68"/>
      <c r="X47" s="68" t="s">
        <v>90</v>
      </c>
      <c r="Y47" s="68"/>
      <c r="Z47" s="68"/>
    </row>
    <row r="48" spans="1:26" s="59" customFormat="1" ht="12" customHeight="1">
      <c r="A48" s="60" t="s">
        <v>85</v>
      </c>
      <c r="B48" s="61" t="s">
        <v>169</v>
      </c>
      <c r="C48" s="60" t="s">
        <v>170</v>
      </c>
      <c r="D48" s="75">
        <f t="shared" si="6"/>
        <v>7100</v>
      </c>
      <c r="E48" s="75">
        <f t="shared" si="7"/>
        <v>832</v>
      </c>
      <c r="F48" s="95">
        <f t="shared" si="0"/>
        <v>11.71830985915493</v>
      </c>
      <c r="G48" s="75">
        <v>832</v>
      </c>
      <c r="H48" s="75">
        <v>0</v>
      </c>
      <c r="I48" s="75">
        <f t="shared" si="8"/>
        <v>6268</v>
      </c>
      <c r="J48" s="95">
        <f t="shared" si="1"/>
        <v>88.28169014084507</v>
      </c>
      <c r="K48" s="75">
        <v>4899</v>
      </c>
      <c r="L48" s="95">
        <f t="shared" si="2"/>
        <v>69</v>
      </c>
      <c r="M48" s="75">
        <v>0</v>
      </c>
      <c r="N48" s="95">
        <f t="shared" si="3"/>
        <v>0</v>
      </c>
      <c r="O48" s="75">
        <v>1369</v>
      </c>
      <c r="P48" s="75">
        <v>1369</v>
      </c>
      <c r="Q48" s="95">
        <f t="shared" si="4"/>
        <v>19.281690140845072</v>
      </c>
      <c r="R48" s="75">
        <v>86</v>
      </c>
      <c r="S48" s="68" t="s">
        <v>90</v>
      </c>
      <c r="T48" s="68"/>
      <c r="U48" s="68"/>
      <c r="V48" s="68"/>
      <c r="W48" s="68"/>
      <c r="X48" s="68" t="s">
        <v>90</v>
      </c>
      <c r="Y48" s="68"/>
      <c r="Z48" s="68"/>
    </row>
    <row r="49" spans="1:26" s="59" customFormat="1" ht="12" customHeight="1">
      <c r="A49" s="60" t="s">
        <v>85</v>
      </c>
      <c r="B49" s="61" t="s">
        <v>171</v>
      </c>
      <c r="C49" s="60" t="s">
        <v>172</v>
      </c>
      <c r="D49" s="75">
        <f t="shared" si="6"/>
        <v>6672</v>
      </c>
      <c r="E49" s="75">
        <f t="shared" si="7"/>
        <v>1366</v>
      </c>
      <c r="F49" s="95">
        <f t="shared" si="0"/>
        <v>20.473621103117505</v>
      </c>
      <c r="G49" s="75">
        <v>1366</v>
      </c>
      <c r="H49" s="75">
        <v>0</v>
      </c>
      <c r="I49" s="75">
        <f t="shared" si="8"/>
        <v>5306</v>
      </c>
      <c r="J49" s="95">
        <f t="shared" si="1"/>
        <v>79.5263788968825</v>
      </c>
      <c r="K49" s="75">
        <v>1837</v>
      </c>
      <c r="L49" s="95">
        <f t="shared" si="2"/>
        <v>27.532973621103118</v>
      </c>
      <c r="M49" s="75">
        <v>0</v>
      </c>
      <c r="N49" s="95">
        <f t="shared" si="3"/>
        <v>0</v>
      </c>
      <c r="O49" s="75">
        <v>3469</v>
      </c>
      <c r="P49" s="75">
        <v>431</v>
      </c>
      <c r="Q49" s="95">
        <f t="shared" si="4"/>
        <v>51.99340527577938</v>
      </c>
      <c r="R49" s="75">
        <v>60</v>
      </c>
      <c r="S49" s="68" t="s">
        <v>90</v>
      </c>
      <c r="T49" s="68"/>
      <c r="U49" s="68"/>
      <c r="V49" s="68"/>
      <c r="W49" s="68"/>
      <c r="X49" s="68" t="s">
        <v>90</v>
      </c>
      <c r="Y49" s="68"/>
      <c r="Z49" s="68"/>
    </row>
    <row r="50" spans="1:26" s="59" customFormat="1" ht="12" customHeight="1">
      <c r="A50" s="60" t="s">
        <v>85</v>
      </c>
      <c r="B50" s="61" t="s">
        <v>173</v>
      </c>
      <c r="C50" s="60" t="s">
        <v>174</v>
      </c>
      <c r="D50" s="75">
        <f t="shared" si="6"/>
        <v>5487</v>
      </c>
      <c r="E50" s="75">
        <f t="shared" si="7"/>
        <v>2893</v>
      </c>
      <c r="F50" s="95">
        <f t="shared" si="0"/>
        <v>52.72462183342446</v>
      </c>
      <c r="G50" s="75">
        <v>2893</v>
      </c>
      <c r="H50" s="75">
        <v>0</v>
      </c>
      <c r="I50" s="75">
        <f t="shared" si="8"/>
        <v>2594</v>
      </c>
      <c r="J50" s="95">
        <f t="shared" si="1"/>
        <v>47.27537816657554</v>
      </c>
      <c r="K50" s="75">
        <v>0</v>
      </c>
      <c r="L50" s="95">
        <f t="shared" si="2"/>
        <v>0</v>
      </c>
      <c r="M50" s="75">
        <v>0</v>
      </c>
      <c r="N50" s="95">
        <f t="shared" si="3"/>
        <v>0</v>
      </c>
      <c r="O50" s="75">
        <v>2594</v>
      </c>
      <c r="P50" s="75">
        <v>2345</v>
      </c>
      <c r="Q50" s="95">
        <f t="shared" si="4"/>
        <v>47.27537816657554</v>
      </c>
      <c r="R50" s="75">
        <v>11</v>
      </c>
      <c r="S50" s="68" t="s">
        <v>90</v>
      </c>
      <c r="T50" s="68"/>
      <c r="U50" s="68"/>
      <c r="V50" s="68"/>
      <c r="W50" s="68" t="s">
        <v>90</v>
      </c>
      <c r="X50" s="68"/>
      <c r="Y50" s="68"/>
      <c r="Z50" s="68"/>
    </row>
  </sheetData>
  <sheetProtection/>
  <mergeCells count="25"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A2:A6"/>
    <mergeCell ref="B2:B6"/>
    <mergeCell ref="C2:C6"/>
    <mergeCell ref="F4:F5"/>
    <mergeCell ref="E4: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175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52" t="s">
        <v>176</v>
      </c>
      <c r="B2" s="150" t="s">
        <v>177</v>
      </c>
      <c r="C2" s="150" t="s">
        <v>178</v>
      </c>
      <c r="D2" s="121" t="s">
        <v>179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180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2" t="s">
        <v>181</v>
      </c>
      <c r="AG2" s="143"/>
      <c r="AH2" s="143"/>
      <c r="AI2" s="144"/>
      <c r="AJ2" s="142" t="s">
        <v>182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6" t="s">
        <v>183</v>
      </c>
      <c r="AU2" s="150"/>
      <c r="AV2" s="150"/>
      <c r="AW2" s="150"/>
      <c r="AX2" s="150"/>
      <c r="AY2" s="150"/>
      <c r="AZ2" s="142" t="s">
        <v>184</v>
      </c>
      <c r="BA2" s="143"/>
      <c r="BB2" s="143"/>
      <c r="BC2" s="144"/>
    </row>
    <row r="3" spans="1:55" s="51" customFormat="1" ht="26.25" customHeight="1">
      <c r="A3" s="151"/>
      <c r="B3" s="151"/>
      <c r="C3" s="151"/>
      <c r="D3" s="88" t="s">
        <v>185</v>
      </c>
      <c r="E3" s="145" t="s">
        <v>186</v>
      </c>
      <c r="F3" s="143"/>
      <c r="G3" s="144"/>
      <c r="H3" s="146" t="s">
        <v>187</v>
      </c>
      <c r="I3" s="147"/>
      <c r="J3" s="148"/>
      <c r="K3" s="145" t="s">
        <v>188</v>
      </c>
      <c r="L3" s="147"/>
      <c r="M3" s="148"/>
      <c r="N3" s="88" t="s">
        <v>185</v>
      </c>
      <c r="O3" s="145" t="s">
        <v>189</v>
      </c>
      <c r="P3" s="154"/>
      <c r="Q3" s="154"/>
      <c r="R3" s="154"/>
      <c r="S3" s="154"/>
      <c r="T3" s="154"/>
      <c r="U3" s="155"/>
      <c r="V3" s="145" t="s">
        <v>190</v>
      </c>
      <c r="W3" s="154"/>
      <c r="X3" s="154"/>
      <c r="Y3" s="154"/>
      <c r="Z3" s="154"/>
      <c r="AA3" s="154"/>
      <c r="AB3" s="155"/>
      <c r="AC3" s="122" t="s">
        <v>191</v>
      </c>
      <c r="AD3" s="86"/>
      <c r="AE3" s="87"/>
      <c r="AF3" s="149" t="s">
        <v>185</v>
      </c>
      <c r="AG3" s="150" t="s">
        <v>193</v>
      </c>
      <c r="AH3" s="150" t="s">
        <v>195</v>
      </c>
      <c r="AI3" s="150" t="s">
        <v>196</v>
      </c>
      <c r="AJ3" s="151" t="s">
        <v>185</v>
      </c>
      <c r="AK3" s="150" t="s">
        <v>198</v>
      </c>
      <c r="AL3" s="150" t="s">
        <v>199</v>
      </c>
      <c r="AM3" s="150" t="s">
        <v>200</v>
      </c>
      <c r="AN3" s="150" t="s">
        <v>195</v>
      </c>
      <c r="AO3" s="150" t="s">
        <v>196</v>
      </c>
      <c r="AP3" s="150" t="s">
        <v>201</v>
      </c>
      <c r="AQ3" s="150" t="s">
        <v>202</v>
      </c>
      <c r="AR3" s="150" t="s">
        <v>203</v>
      </c>
      <c r="AS3" s="150" t="s">
        <v>204</v>
      </c>
      <c r="AT3" s="149" t="s">
        <v>185</v>
      </c>
      <c r="AU3" s="150" t="s">
        <v>198</v>
      </c>
      <c r="AV3" s="150" t="s">
        <v>199</v>
      </c>
      <c r="AW3" s="150" t="s">
        <v>200</v>
      </c>
      <c r="AX3" s="150" t="s">
        <v>195</v>
      </c>
      <c r="AY3" s="150" t="s">
        <v>196</v>
      </c>
      <c r="AZ3" s="149" t="s">
        <v>185</v>
      </c>
      <c r="BA3" s="150" t="s">
        <v>193</v>
      </c>
      <c r="BB3" s="150" t="s">
        <v>195</v>
      </c>
      <c r="BC3" s="150" t="s">
        <v>196</v>
      </c>
    </row>
    <row r="4" spans="1:55" s="51" customFormat="1" ht="26.25" customHeight="1">
      <c r="A4" s="151"/>
      <c r="B4" s="151"/>
      <c r="C4" s="151"/>
      <c r="D4" s="88"/>
      <c r="E4" s="88" t="s">
        <v>185</v>
      </c>
      <c r="F4" s="70" t="s">
        <v>205</v>
      </c>
      <c r="G4" s="70" t="s">
        <v>206</v>
      </c>
      <c r="H4" s="88" t="s">
        <v>185</v>
      </c>
      <c r="I4" s="70" t="s">
        <v>205</v>
      </c>
      <c r="J4" s="70" t="s">
        <v>206</v>
      </c>
      <c r="K4" s="88" t="s">
        <v>185</v>
      </c>
      <c r="L4" s="70" t="s">
        <v>205</v>
      </c>
      <c r="M4" s="70" t="s">
        <v>206</v>
      </c>
      <c r="N4" s="88"/>
      <c r="O4" s="88" t="s">
        <v>185</v>
      </c>
      <c r="P4" s="70" t="s">
        <v>193</v>
      </c>
      <c r="Q4" s="70" t="s">
        <v>195</v>
      </c>
      <c r="R4" s="70" t="s">
        <v>196</v>
      </c>
      <c r="S4" s="70" t="s">
        <v>208</v>
      </c>
      <c r="T4" s="70" t="s">
        <v>210</v>
      </c>
      <c r="U4" s="70" t="s">
        <v>212</v>
      </c>
      <c r="V4" s="88" t="s">
        <v>185</v>
      </c>
      <c r="W4" s="70" t="s">
        <v>193</v>
      </c>
      <c r="X4" s="70" t="s">
        <v>195</v>
      </c>
      <c r="Y4" s="70" t="s">
        <v>196</v>
      </c>
      <c r="Z4" s="70" t="s">
        <v>208</v>
      </c>
      <c r="AA4" s="70" t="s">
        <v>210</v>
      </c>
      <c r="AB4" s="70" t="s">
        <v>212</v>
      </c>
      <c r="AC4" s="88" t="s">
        <v>185</v>
      </c>
      <c r="AD4" s="70" t="s">
        <v>205</v>
      </c>
      <c r="AE4" s="70" t="s">
        <v>206</v>
      </c>
      <c r="AF4" s="149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49"/>
      <c r="AU4" s="151"/>
      <c r="AV4" s="151"/>
      <c r="AW4" s="151"/>
      <c r="AX4" s="151"/>
      <c r="AY4" s="151"/>
      <c r="AZ4" s="149"/>
      <c r="BA4" s="151"/>
      <c r="BB4" s="151"/>
      <c r="BC4" s="151"/>
    </row>
    <row r="5" spans="1:55" s="62" customFormat="1" ht="23.25" customHeight="1">
      <c r="A5" s="151"/>
      <c r="B5" s="151"/>
      <c r="C5" s="15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51"/>
      <c r="AM5" s="69"/>
      <c r="AN5" s="69"/>
      <c r="AO5" s="69"/>
      <c r="AP5" s="69"/>
      <c r="AQ5" s="69"/>
      <c r="AR5" s="69"/>
      <c r="AS5" s="69"/>
      <c r="AT5" s="69"/>
      <c r="AU5" s="69"/>
      <c r="AV5" s="151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53"/>
      <c r="B6" s="153"/>
      <c r="C6" s="153"/>
      <c r="D6" s="93" t="s">
        <v>213</v>
      </c>
      <c r="E6" s="93" t="s">
        <v>213</v>
      </c>
      <c r="F6" s="93" t="s">
        <v>213</v>
      </c>
      <c r="G6" s="93" t="s">
        <v>213</v>
      </c>
      <c r="H6" s="93" t="s">
        <v>213</v>
      </c>
      <c r="I6" s="93" t="s">
        <v>213</v>
      </c>
      <c r="J6" s="93" t="s">
        <v>213</v>
      </c>
      <c r="K6" s="93" t="s">
        <v>213</v>
      </c>
      <c r="L6" s="93" t="s">
        <v>213</v>
      </c>
      <c r="M6" s="93" t="s">
        <v>213</v>
      </c>
      <c r="N6" s="93" t="s">
        <v>213</v>
      </c>
      <c r="O6" s="93" t="s">
        <v>213</v>
      </c>
      <c r="P6" s="93" t="s">
        <v>213</v>
      </c>
      <c r="Q6" s="93" t="s">
        <v>213</v>
      </c>
      <c r="R6" s="93" t="s">
        <v>213</v>
      </c>
      <c r="S6" s="93" t="s">
        <v>213</v>
      </c>
      <c r="T6" s="93" t="s">
        <v>213</v>
      </c>
      <c r="U6" s="93" t="s">
        <v>213</v>
      </c>
      <c r="V6" s="93" t="s">
        <v>213</v>
      </c>
      <c r="W6" s="93" t="s">
        <v>213</v>
      </c>
      <c r="X6" s="93" t="s">
        <v>213</v>
      </c>
      <c r="Y6" s="93" t="s">
        <v>213</v>
      </c>
      <c r="Z6" s="93" t="s">
        <v>213</v>
      </c>
      <c r="AA6" s="93" t="s">
        <v>213</v>
      </c>
      <c r="AB6" s="93" t="s">
        <v>213</v>
      </c>
      <c r="AC6" s="93" t="s">
        <v>213</v>
      </c>
      <c r="AD6" s="93" t="s">
        <v>213</v>
      </c>
      <c r="AE6" s="93" t="s">
        <v>213</v>
      </c>
      <c r="AF6" s="94" t="s">
        <v>214</v>
      </c>
      <c r="AG6" s="94" t="s">
        <v>214</v>
      </c>
      <c r="AH6" s="94" t="s">
        <v>214</v>
      </c>
      <c r="AI6" s="94" t="s">
        <v>214</v>
      </c>
      <c r="AJ6" s="94" t="s">
        <v>214</v>
      </c>
      <c r="AK6" s="94" t="s">
        <v>214</v>
      </c>
      <c r="AL6" s="94" t="s">
        <v>214</v>
      </c>
      <c r="AM6" s="94" t="s">
        <v>214</v>
      </c>
      <c r="AN6" s="94" t="s">
        <v>214</v>
      </c>
      <c r="AO6" s="94" t="s">
        <v>214</v>
      </c>
      <c r="AP6" s="94" t="s">
        <v>214</v>
      </c>
      <c r="AQ6" s="94" t="s">
        <v>214</v>
      </c>
      <c r="AR6" s="94" t="s">
        <v>214</v>
      </c>
      <c r="AS6" s="94" t="s">
        <v>214</v>
      </c>
      <c r="AT6" s="94" t="s">
        <v>214</v>
      </c>
      <c r="AU6" s="94" t="s">
        <v>214</v>
      </c>
      <c r="AV6" s="94" t="s">
        <v>214</v>
      </c>
      <c r="AW6" s="94" t="s">
        <v>214</v>
      </c>
      <c r="AX6" s="94" t="s">
        <v>214</v>
      </c>
      <c r="AY6" s="94" t="s">
        <v>214</v>
      </c>
      <c r="AZ6" s="94" t="s">
        <v>214</v>
      </c>
      <c r="BA6" s="94" t="s">
        <v>214</v>
      </c>
      <c r="BB6" s="94" t="s">
        <v>214</v>
      </c>
      <c r="BC6" s="94" t="s">
        <v>214</v>
      </c>
    </row>
    <row r="7" spans="1:55" s="57" customFormat="1" ht="12" customHeight="1">
      <c r="A7" s="113" t="s">
        <v>215</v>
      </c>
      <c r="B7" s="114" t="s">
        <v>216</v>
      </c>
      <c r="C7" s="113" t="s">
        <v>185</v>
      </c>
      <c r="D7" s="80">
        <f aca="true" t="shared" si="0" ref="D7:AI7">SUM(D8:D50)</f>
        <v>730930</v>
      </c>
      <c r="E7" s="80">
        <f t="shared" si="0"/>
        <v>27966</v>
      </c>
      <c r="F7" s="80">
        <f t="shared" si="0"/>
        <v>16011</v>
      </c>
      <c r="G7" s="80">
        <f t="shared" si="0"/>
        <v>11955</v>
      </c>
      <c r="H7" s="80">
        <f t="shared" si="0"/>
        <v>19910</v>
      </c>
      <c r="I7" s="80">
        <f t="shared" si="0"/>
        <v>14244</v>
      </c>
      <c r="J7" s="80">
        <f t="shared" si="0"/>
        <v>5666</v>
      </c>
      <c r="K7" s="80">
        <f t="shared" si="0"/>
        <v>683054</v>
      </c>
      <c r="L7" s="80">
        <f t="shared" si="0"/>
        <v>198417</v>
      </c>
      <c r="M7" s="80">
        <f t="shared" si="0"/>
        <v>484637</v>
      </c>
      <c r="N7" s="80">
        <f t="shared" si="0"/>
        <v>728806</v>
      </c>
      <c r="O7" s="80">
        <f t="shared" si="0"/>
        <v>227205</v>
      </c>
      <c r="P7" s="80">
        <f t="shared" si="0"/>
        <v>218613</v>
      </c>
      <c r="Q7" s="80">
        <f t="shared" si="0"/>
        <v>0</v>
      </c>
      <c r="R7" s="80">
        <f t="shared" si="0"/>
        <v>0</v>
      </c>
      <c r="S7" s="80">
        <f t="shared" si="0"/>
        <v>139</v>
      </c>
      <c r="T7" s="80">
        <f t="shared" si="0"/>
        <v>6539</v>
      </c>
      <c r="U7" s="80">
        <f t="shared" si="0"/>
        <v>1914</v>
      </c>
      <c r="V7" s="80">
        <f t="shared" si="0"/>
        <v>499662</v>
      </c>
      <c r="W7" s="80">
        <f t="shared" si="0"/>
        <v>490625</v>
      </c>
      <c r="X7" s="80">
        <f t="shared" si="0"/>
        <v>0</v>
      </c>
      <c r="Y7" s="80">
        <f t="shared" si="0"/>
        <v>0</v>
      </c>
      <c r="Z7" s="80">
        <f t="shared" si="0"/>
        <v>531</v>
      </c>
      <c r="AA7" s="80">
        <f t="shared" si="0"/>
        <v>6440</v>
      </c>
      <c r="AB7" s="80">
        <f t="shared" si="0"/>
        <v>2066</v>
      </c>
      <c r="AC7" s="80">
        <f t="shared" si="0"/>
        <v>1939</v>
      </c>
      <c r="AD7" s="80">
        <f t="shared" si="0"/>
        <v>1817</v>
      </c>
      <c r="AE7" s="80">
        <f t="shared" si="0"/>
        <v>122</v>
      </c>
      <c r="AF7" s="80">
        <f t="shared" si="0"/>
        <v>14030</v>
      </c>
      <c r="AG7" s="80">
        <f t="shared" si="0"/>
        <v>14030</v>
      </c>
      <c r="AH7" s="80">
        <f t="shared" si="0"/>
        <v>0</v>
      </c>
      <c r="AI7" s="80">
        <f t="shared" si="0"/>
        <v>0</v>
      </c>
      <c r="AJ7" s="80">
        <f aca="true" t="shared" si="1" ref="AJ7:BO7">SUM(AJ8:AJ50)</f>
        <v>16129</v>
      </c>
      <c r="AK7" s="80">
        <f t="shared" si="1"/>
        <v>2916</v>
      </c>
      <c r="AL7" s="80">
        <f t="shared" si="1"/>
        <v>58</v>
      </c>
      <c r="AM7" s="80">
        <f t="shared" si="1"/>
        <v>1442</v>
      </c>
      <c r="AN7" s="80">
        <f t="shared" si="1"/>
        <v>3333</v>
      </c>
      <c r="AO7" s="80">
        <f t="shared" si="1"/>
        <v>0</v>
      </c>
      <c r="AP7" s="80">
        <f t="shared" si="1"/>
        <v>0</v>
      </c>
      <c r="AQ7" s="80">
        <f t="shared" si="1"/>
        <v>140</v>
      </c>
      <c r="AR7" s="80">
        <f t="shared" si="1"/>
        <v>174</v>
      </c>
      <c r="AS7" s="80">
        <f t="shared" si="1"/>
        <v>8066</v>
      </c>
      <c r="AT7" s="80">
        <f t="shared" si="1"/>
        <v>888</v>
      </c>
      <c r="AU7" s="80">
        <f t="shared" si="1"/>
        <v>875</v>
      </c>
      <c r="AV7" s="80">
        <f t="shared" si="1"/>
        <v>0</v>
      </c>
      <c r="AW7" s="80">
        <f t="shared" si="1"/>
        <v>13</v>
      </c>
      <c r="AX7" s="80">
        <f t="shared" si="1"/>
        <v>0</v>
      </c>
      <c r="AY7" s="80">
        <f t="shared" si="1"/>
        <v>0</v>
      </c>
      <c r="AZ7" s="80">
        <f t="shared" si="1"/>
        <v>1121</v>
      </c>
      <c r="BA7" s="80">
        <f t="shared" si="1"/>
        <v>1121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85</v>
      </c>
      <c r="B8" s="116" t="s">
        <v>88</v>
      </c>
      <c r="C8" s="115" t="s">
        <v>89</v>
      </c>
      <c r="D8" s="74">
        <f aca="true" t="shared" si="2" ref="D8:D50">SUM(E8,+H8,+K8)</f>
        <v>84706</v>
      </c>
      <c r="E8" s="74">
        <f aca="true" t="shared" si="3" ref="E8:E50">SUM(F8:G8)</f>
        <v>0</v>
      </c>
      <c r="F8" s="74">
        <v>0</v>
      </c>
      <c r="G8" s="74">
        <v>0</v>
      </c>
      <c r="H8" s="74">
        <f aca="true" t="shared" si="4" ref="H8:H50">SUM(I8:J8)</f>
        <v>11593</v>
      </c>
      <c r="I8" s="74">
        <v>11593</v>
      </c>
      <c r="J8" s="74">
        <v>0</v>
      </c>
      <c r="K8" s="74">
        <f aca="true" t="shared" si="5" ref="K8:K50">SUM(L8:M8)</f>
        <v>73113</v>
      </c>
      <c r="L8" s="74">
        <v>5690</v>
      </c>
      <c r="M8" s="74">
        <v>67423</v>
      </c>
      <c r="N8" s="74">
        <f aca="true" t="shared" si="6" ref="N8:N50">SUM(O8,+V8,+AC8)</f>
        <v>86023</v>
      </c>
      <c r="O8" s="74">
        <f aca="true" t="shared" si="7" ref="O8:O50">SUM(P8:U8)</f>
        <v>17283</v>
      </c>
      <c r="P8" s="74">
        <v>17283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50">SUM(W8:AB8)</f>
        <v>67423</v>
      </c>
      <c r="W8" s="74">
        <v>67423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50">SUM(AD8:AE8)</f>
        <v>1317</v>
      </c>
      <c r="AD8" s="74">
        <v>1317</v>
      </c>
      <c r="AE8" s="74">
        <v>0</v>
      </c>
      <c r="AF8" s="74">
        <f aca="true" t="shared" si="10" ref="AF8:AF50">SUM(AG8:AI8)</f>
        <v>4568</v>
      </c>
      <c r="AG8" s="74">
        <v>4568</v>
      </c>
      <c r="AH8" s="74">
        <v>0</v>
      </c>
      <c r="AI8" s="74">
        <v>0</v>
      </c>
      <c r="AJ8" s="74">
        <f aca="true" t="shared" si="11" ref="AJ8:AJ50">SUM(AK8:AS8)</f>
        <v>4568</v>
      </c>
      <c r="AK8" s="74">
        <v>0</v>
      </c>
      <c r="AL8" s="74">
        <v>0</v>
      </c>
      <c r="AM8" s="74">
        <v>86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4482</v>
      </c>
      <c r="AT8" s="74">
        <f aca="true" t="shared" si="12" ref="AT8:AT50">SUM(AU8:AY8)</f>
        <v>9</v>
      </c>
      <c r="AU8" s="74">
        <v>0</v>
      </c>
      <c r="AV8" s="74">
        <v>0</v>
      </c>
      <c r="AW8" s="74">
        <v>9</v>
      </c>
      <c r="AX8" s="74">
        <v>0</v>
      </c>
      <c r="AY8" s="74">
        <v>0</v>
      </c>
      <c r="AZ8" s="74">
        <f aca="true" t="shared" si="13" ref="AZ8:AZ50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85</v>
      </c>
      <c r="B9" s="116" t="s">
        <v>91</v>
      </c>
      <c r="C9" s="115" t="s">
        <v>92</v>
      </c>
      <c r="D9" s="74">
        <f t="shared" si="2"/>
        <v>63985</v>
      </c>
      <c r="E9" s="74">
        <f t="shared" si="3"/>
        <v>0</v>
      </c>
      <c r="F9" s="74">
        <v>0</v>
      </c>
      <c r="G9" s="74">
        <v>0</v>
      </c>
      <c r="H9" s="74">
        <f t="shared" si="4"/>
        <v>0</v>
      </c>
      <c r="I9" s="74">
        <v>0</v>
      </c>
      <c r="J9" s="74">
        <v>0</v>
      </c>
      <c r="K9" s="74">
        <f t="shared" si="5"/>
        <v>63985</v>
      </c>
      <c r="L9" s="74">
        <v>17261</v>
      </c>
      <c r="M9" s="74">
        <v>46724</v>
      </c>
      <c r="N9" s="74">
        <f t="shared" si="6"/>
        <v>63985</v>
      </c>
      <c r="O9" s="74">
        <f t="shared" si="7"/>
        <v>17261</v>
      </c>
      <c r="P9" s="74">
        <v>17261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46724</v>
      </c>
      <c r="W9" s="74">
        <v>46724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211</v>
      </c>
      <c r="AG9" s="74">
        <v>211</v>
      </c>
      <c r="AH9" s="74"/>
      <c r="AI9" s="74">
        <v>0</v>
      </c>
      <c r="AJ9" s="74">
        <f t="shared" si="11"/>
        <v>843</v>
      </c>
      <c r="AK9" s="74">
        <v>843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211</v>
      </c>
      <c r="AU9" s="74">
        <v>211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85</v>
      </c>
      <c r="B10" s="116" t="s">
        <v>93</v>
      </c>
      <c r="C10" s="115" t="s">
        <v>94</v>
      </c>
      <c r="D10" s="74">
        <f t="shared" si="2"/>
        <v>8922</v>
      </c>
      <c r="E10" s="74">
        <f t="shared" si="3"/>
        <v>0</v>
      </c>
      <c r="F10" s="74">
        <v>0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8922</v>
      </c>
      <c r="L10" s="74">
        <v>1592</v>
      </c>
      <c r="M10" s="74">
        <v>7330</v>
      </c>
      <c r="N10" s="74">
        <f t="shared" si="6"/>
        <v>8922</v>
      </c>
      <c r="O10" s="74">
        <f t="shared" si="7"/>
        <v>1592</v>
      </c>
      <c r="P10" s="74">
        <v>1592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7330</v>
      </c>
      <c r="W10" s="74">
        <v>7330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241</v>
      </c>
      <c r="AG10" s="74">
        <v>241</v>
      </c>
      <c r="AH10" s="74">
        <v>0</v>
      </c>
      <c r="AI10" s="74">
        <v>0</v>
      </c>
      <c r="AJ10" s="74">
        <f t="shared" si="11"/>
        <v>241</v>
      </c>
      <c r="AK10" s="74">
        <v>0</v>
      </c>
      <c r="AL10" s="74">
        <v>0</v>
      </c>
      <c r="AM10" s="74">
        <v>25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216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217</v>
      </c>
      <c r="B11" s="116" t="s">
        <v>218</v>
      </c>
      <c r="C11" s="115" t="s">
        <v>219</v>
      </c>
      <c r="D11" s="74">
        <f t="shared" si="2"/>
        <v>17057</v>
      </c>
      <c r="E11" s="74">
        <f t="shared" si="3"/>
        <v>0</v>
      </c>
      <c r="F11" s="74">
        <v>0</v>
      </c>
      <c r="G11" s="74">
        <v>0</v>
      </c>
      <c r="H11" s="74">
        <f t="shared" si="4"/>
        <v>0</v>
      </c>
      <c r="I11" s="74">
        <v>0</v>
      </c>
      <c r="J11" s="74">
        <v>0</v>
      </c>
      <c r="K11" s="74">
        <f t="shared" si="5"/>
        <v>17057</v>
      </c>
      <c r="L11" s="74">
        <v>6104</v>
      </c>
      <c r="M11" s="74">
        <v>10953</v>
      </c>
      <c r="N11" s="74">
        <f t="shared" si="6"/>
        <v>17057</v>
      </c>
      <c r="O11" s="74">
        <f t="shared" si="7"/>
        <v>6104</v>
      </c>
      <c r="P11" s="74">
        <v>6104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10953</v>
      </c>
      <c r="W11" s="74">
        <v>10953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49</v>
      </c>
      <c r="AG11" s="74">
        <v>49</v>
      </c>
      <c r="AH11" s="74">
        <v>0</v>
      </c>
      <c r="AI11" s="74">
        <v>0</v>
      </c>
      <c r="AJ11" s="74">
        <f t="shared" si="11"/>
        <v>49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25</v>
      </c>
      <c r="AR11" s="74">
        <v>0</v>
      </c>
      <c r="AS11" s="74">
        <v>24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217</v>
      </c>
      <c r="B12" s="117" t="s">
        <v>220</v>
      </c>
      <c r="C12" s="68" t="s">
        <v>221</v>
      </c>
      <c r="D12" s="75">
        <f t="shared" si="2"/>
        <v>16860</v>
      </c>
      <c r="E12" s="75">
        <f t="shared" si="3"/>
        <v>0</v>
      </c>
      <c r="F12" s="75">
        <v>0</v>
      </c>
      <c r="G12" s="75">
        <v>0</v>
      </c>
      <c r="H12" s="75">
        <f t="shared" si="4"/>
        <v>0</v>
      </c>
      <c r="I12" s="75">
        <v>0</v>
      </c>
      <c r="J12" s="75">
        <v>0</v>
      </c>
      <c r="K12" s="75">
        <f t="shared" si="5"/>
        <v>16860</v>
      </c>
      <c r="L12" s="75">
        <v>3988</v>
      </c>
      <c r="M12" s="75">
        <v>12872</v>
      </c>
      <c r="N12" s="75">
        <f t="shared" si="6"/>
        <v>16860</v>
      </c>
      <c r="O12" s="75">
        <f t="shared" si="7"/>
        <v>3988</v>
      </c>
      <c r="P12" s="75">
        <v>3988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12872</v>
      </c>
      <c r="W12" s="75">
        <v>12872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48</v>
      </c>
      <c r="AG12" s="75">
        <v>48</v>
      </c>
      <c r="AH12" s="75">
        <v>0</v>
      </c>
      <c r="AI12" s="75">
        <v>0</v>
      </c>
      <c r="AJ12" s="75">
        <f t="shared" si="11"/>
        <v>48</v>
      </c>
      <c r="AK12" s="74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25</v>
      </c>
      <c r="AR12" s="75">
        <v>0</v>
      </c>
      <c r="AS12" s="75">
        <v>23</v>
      </c>
      <c r="AT12" s="75">
        <f t="shared" si="12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61</v>
      </c>
      <c r="BA12" s="75">
        <v>61</v>
      </c>
      <c r="BB12" s="75">
        <v>0</v>
      </c>
      <c r="BC12" s="75">
        <v>0</v>
      </c>
    </row>
    <row r="13" spans="1:55" s="59" customFormat="1" ht="12" customHeight="1">
      <c r="A13" s="68" t="s">
        <v>217</v>
      </c>
      <c r="B13" s="117" t="s">
        <v>222</v>
      </c>
      <c r="C13" s="68" t="s">
        <v>223</v>
      </c>
      <c r="D13" s="75">
        <f t="shared" si="2"/>
        <v>31354</v>
      </c>
      <c r="E13" s="75">
        <f t="shared" si="3"/>
        <v>0</v>
      </c>
      <c r="F13" s="75">
        <v>0</v>
      </c>
      <c r="G13" s="75">
        <v>0</v>
      </c>
      <c r="H13" s="75">
        <f t="shared" si="4"/>
        <v>0</v>
      </c>
      <c r="I13" s="75">
        <v>0</v>
      </c>
      <c r="J13" s="75">
        <v>0</v>
      </c>
      <c r="K13" s="75">
        <f t="shared" si="5"/>
        <v>31354</v>
      </c>
      <c r="L13" s="75">
        <v>6097</v>
      </c>
      <c r="M13" s="75">
        <v>25257</v>
      </c>
      <c r="N13" s="75">
        <f t="shared" si="6"/>
        <v>31354</v>
      </c>
      <c r="O13" s="75">
        <f t="shared" si="7"/>
        <v>6097</v>
      </c>
      <c r="P13" s="75">
        <v>6097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25257</v>
      </c>
      <c r="W13" s="75">
        <v>25257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10</v>
      </c>
      <c r="AG13" s="75">
        <v>10</v>
      </c>
      <c r="AH13" s="75">
        <v>0</v>
      </c>
      <c r="AI13" s="75">
        <v>0</v>
      </c>
      <c r="AJ13" s="75">
        <f t="shared" si="11"/>
        <v>10</v>
      </c>
      <c r="AK13" s="74">
        <v>0</v>
      </c>
      <c r="AL13" s="75">
        <v>0</v>
      </c>
      <c r="AM13" s="75">
        <v>10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2</v>
      </c>
      <c r="AU13" s="75">
        <v>0</v>
      </c>
      <c r="AV13" s="75">
        <v>0</v>
      </c>
      <c r="AW13" s="75">
        <v>2</v>
      </c>
      <c r="AX13" s="75">
        <v>0</v>
      </c>
      <c r="AY13" s="75">
        <v>0</v>
      </c>
      <c r="AZ13" s="75">
        <f t="shared" si="13"/>
        <v>468</v>
      </c>
      <c r="BA13" s="75">
        <v>468</v>
      </c>
      <c r="BB13" s="75">
        <v>0</v>
      </c>
      <c r="BC13" s="75">
        <v>0</v>
      </c>
    </row>
    <row r="14" spans="1:55" s="59" customFormat="1" ht="12" customHeight="1">
      <c r="A14" s="68" t="s">
        <v>217</v>
      </c>
      <c r="B14" s="117" t="s">
        <v>224</v>
      </c>
      <c r="C14" s="68" t="s">
        <v>225</v>
      </c>
      <c r="D14" s="75">
        <f t="shared" si="2"/>
        <v>12173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12173</v>
      </c>
      <c r="L14" s="75">
        <v>6253</v>
      </c>
      <c r="M14" s="75">
        <v>5920</v>
      </c>
      <c r="N14" s="75">
        <f t="shared" si="6"/>
        <v>12173</v>
      </c>
      <c r="O14" s="75">
        <f t="shared" si="7"/>
        <v>6253</v>
      </c>
      <c r="P14" s="75">
        <v>6253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5920</v>
      </c>
      <c r="W14" s="75">
        <v>5920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0</v>
      </c>
      <c r="AG14" s="75">
        <v>0</v>
      </c>
      <c r="AH14" s="75">
        <v>0</v>
      </c>
      <c r="AI14" s="75">
        <v>0</v>
      </c>
      <c r="AJ14" s="75">
        <f t="shared" si="11"/>
        <v>0</v>
      </c>
      <c r="AK14" s="74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217</v>
      </c>
      <c r="B15" s="117" t="s">
        <v>226</v>
      </c>
      <c r="C15" s="68" t="s">
        <v>227</v>
      </c>
      <c r="D15" s="75">
        <f t="shared" si="2"/>
        <v>14492</v>
      </c>
      <c r="E15" s="75">
        <f t="shared" si="3"/>
        <v>0</v>
      </c>
      <c r="F15" s="75">
        <v>0</v>
      </c>
      <c r="G15" s="75">
        <v>0</v>
      </c>
      <c r="H15" s="75">
        <f t="shared" si="4"/>
        <v>0</v>
      </c>
      <c r="I15" s="75">
        <v>0</v>
      </c>
      <c r="J15" s="75">
        <v>0</v>
      </c>
      <c r="K15" s="75">
        <f t="shared" si="5"/>
        <v>14492</v>
      </c>
      <c r="L15" s="75">
        <v>2733</v>
      </c>
      <c r="M15" s="75">
        <v>11759</v>
      </c>
      <c r="N15" s="75">
        <f t="shared" si="6"/>
        <v>14535</v>
      </c>
      <c r="O15" s="75">
        <f t="shared" si="7"/>
        <v>2733</v>
      </c>
      <c r="P15" s="75">
        <v>2733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11759</v>
      </c>
      <c r="W15" s="75">
        <v>11759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43</v>
      </c>
      <c r="AD15" s="75">
        <v>43</v>
      </c>
      <c r="AE15" s="75">
        <v>0</v>
      </c>
      <c r="AF15" s="75">
        <f t="shared" si="10"/>
        <v>379</v>
      </c>
      <c r="AG15" s="75">
        <v>379</v>
      </c>
      <c r="AH15" s="75">
        <v>0</v>
      </c>
      <c r="AI15" s="75">
        <v>0</v>
      </c>
      <c r="AJ15" s="75">
        <f t="shared" si="11"/>
        <v>363</v>
      </c>
      <c r="AK15" s="74">
        <v>0</v>
      </c>
      <c r="AL15" s="75">
        <v>0</v>
      </c>
      <c r="AM15" s="75">
        <v>0</v>
      </c>
      <c r="AN15" s="75">
        <v>363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16</v>
      </c>
      <c r="AU15" s="75">
        <v>16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363</v>
      </c>
      <c r="BA15" s="75">
        <v>363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70323</v>
      </c>
      <c r="E16" s="75">
        <f t="shared" si="3"/>
        <v>0</v>
      </c>
      <c r="F16" s="75">
        <v>0</v>
      </c>
      <c r="G16" s="75">
        <v>0</v>
      </c>
      <c r="H16" s="75">
        <f t="shared" si="4"/>
        <v>6288</v>
      </c>
      <c r="I16" s="75">
        <v>2144</v>
      </c>
      <c r="J16" s="75">
        <v>4144</v>
      </c>
      <c r="K16" s="75">
        <f t="shared" si="5"/>
        <v>64035</v>
      </c>
      <c r="L16" s="75">
        <v>22649</v>
      </c>
      <c r="M16" s="75">
        <v>41386</v>
      </c>
      <c r="N16" s="75">
        <f t="shared" si="6"/>
        <v>70512</v>
      </c>
      <c r="O16" s="75">
        <f t="shared" si="7"/>
        <v>24793</v>
      </c>
      <c r="P16" s="75">
        <v>24654</v>
      </c>
      <c r="Q16" s="75">
        <v>0</v>
      </c>
      <c r="R16" s="75">
        <v>0</v>
      </c>
      <c r="S16" s="75">
        <v>139</v>
      </c>
      <c r="T16" s="75">
        <v>0</v>
      </c>
      <c r="U16" s="75">
        <v>0</v>
      </c>
      <c r="V16" s="75">
        <f t="shared" si="8"/>
        <v>45530</v>
      </c>
      <c r="W16" s="75">
        <v>44999</v>
      </c>
      <c r="X16" s="75">
        <v>0</v>
      </c>
      <c r="Y16" s="75">
        <v>0</v>
      </c>
      <c r="Z16" s="75">
        <v>531</v>
      </c>
      <c r="AA16" s="75">
        <v>0</v>
      </c>
      <c r="AB16" s="75">
        <v>0</v>
      </c>
      <c r="AC16" s="75">
        <f t="shared" si="9"/>
        <v>189</v>
      </c>
      <c r="AD16" s="75">
        <v>67</v>
      </c>
      <c r="AE16" s="75">
        <v>122</v>
      </c>
      <c r="AF16" s="75">
        <f t="shared" si="10"/>
        <v>1807</v>
      </c>
      <c r="AG16" s="75">
        <v>1807</v>
      </c>
      <c r="AH16" s="75">
        <v>0</v>
      </c>
      <c r="AI16" s="75">
        <v>0</v>
      </c>
      <c r="AJ16" s="75">
        <f t="shared" si="11"/>
        <v>1807</v>
      </c>
      <c r="AK16" s="75">
        <v>39</v>
      </c>
      <c r="AL16" s="75">
        <v>0</v>
      </c>
      <c r="AM16" s="75">
        <v>1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1767</v>
      </c>
      <c r="AT16" s="75">
        <f t="shared" si="12"/>
        <v>40</v>
      </c>
      <c r="AU16" s="75">
        <v>39</v>
      </c>
      <c r="AV16" s="75">
        <v>0</v>
      </c>
      <c r="AW16" s="75">
        <v>1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22439</v>
      </c>
      <c r="E17" s="75">
        <f t="shared" si="3"/>
        <v>5637</v>
      </c>
      <c r="F17" s="75">
        <v>2273</v>
      </c>
      <c r="G17" s="75">
        <v>3364</v>
      </c>
      <c r="H17" s="75">
        <f t="shared" si="4"/>
        <v>0</v>
      </c>
      <c r="I17" s="75">
        <v>0</v>
      </c>
      <c r="J17" s="75">
        <v>0</v>
      </c>
      <c r="K17" s="75">
        <f t="shared" si="5"/>
        <v>16802</v>
      </c>
      <c r="L17" s="75">
        <v>6001</v>
      </c>
      <c r="M17" s="75">
        <v>10801</v>
      </c>
      <c r="N17" s="75">
        <f t="shared" si="6"/>
        <v>22573</v>
      </c>
      <c r="O17" s="75">
        <f t="shared" si="7"/>
        <v>8274</v>
      </c>
      <c r="P17" s="75">
        <v>8274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14165</v>
      </c>
      <c r="W17" s="75">
        <v>14165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134</v>
      </c>
      <c r="AD17" s="75">
        <v>134</v>
      </c>
      <c r="AE17" s="75">
        <v>0</v>
      </c>
      <c r="AF17" s="75">
        <f t="shared" si="10"/>
        <v>232</v>
      </c>
      <c r="AG17" s="75">
        <v>232</v>
      </c>
      <c r="AH17" s="75">
        <v>0</v>
      </c>
      <c r="AI17" s="75">
        <v>0</v>
      </c>
      <c r="AJ17" s="75">
        <f t="shared" si="11"/>
        <v>232</v>
      </c>
      <c r="AK17" s="74">
        <v>0</v>
      </c>
      <c r="AL17" s="75">
        <v>0</v>
      </c>
      <c r="AM17" s="75">
        <v>1</v>
      </c>
      <c r="AN17" s="75">
        <v>0</v>
      </c>
      <c r="AO17" s="75">
        <v>0</v>
      </c>
      <c r="AP17" s="75">
        <v>0</v>
      </c>
      <c r="AQ17" s="75">
        <v>14</v>
      </c>
      <c r="AR17" s="75">
        <v>1</v>
      </c>
      <c r="AS17" s="75">
        <v>216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14</v>
      </c>
      <c r="BA17" s="75">
        <v>14</v>
      </c>
      <c r="BB17" s="75">
        <v>0</v>
      </c>
      <c r="BC17" s="75">
        <v>0</v>
      </c>
    </row>
    <row r="18" spans="1:55" s="59" customFormat="1" ht="12" customHeight="1">
      <c r="A18" s="68" t="s">
        <v>217</v>
      </c>
      <c r="B18" s="117" t="s">
        <v>228</v>
      </c>
      <c r="C18" s="68" t="s">
        <v>229</v>
      </c>
      <c r="D18" s="75">
        <f t="shared" si="2"/>
        <v>23992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23992</v>
      </c>
      <c r="L18" s="75">
        <v>7900</v>
      </c>
      <c r="M18" s="75">
        <v>16092</v>
      </c>
      <c r="N18" s="75">
        <f t="shared" si="6"/>
        <v>23992</v>
      </c>
      <c r="O18" s="75">
        <f t="shared" si="7"/>
        <v>7900</v>
      </c>
      <c r="P18" s="75">
        <v>7900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16092</v>
      </c>
      <c r="W18" s="75">
        <v>16092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75</v>
      </c>
      <c r="AG18" s="75">
        <v>75</v>
      </c>
      <c r="AH18" s="75">
        <v>0</v>
      </c>
      <c r="AI18" s="75">
        <v>0</v>
      </c>
      <c r="AJ18" s="75">
        <f t="shared" si="11"/>
        <v>75</v>
      </c>
      <c r="AK18" s="75">
        <v>75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75</v>
      </c>
      <c r="AU18" s="75">
        <v>75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215</v>
      </c>
      <c r="B19" s="117" t="s">
        <v>230</v>
      </c>
      <c r="C19" s="68" t="s">
        <v>231</v>
      </c>
      <c r="D19" s="75">
        <f t="shared" si="2"/>
        <v>64488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64488</v>
      </c>
      <c r="L19" s="75">
        <v>23443</v>
      </c>
      <c r="M19" s="75">
        <v>41045</v>
      </c>
      <c r="N19" s="75">
        <f t="shared" si="6"/>
        <v>64488</v>
      </c>
      <c r="O19" s="75">
        <f t="shared" si="7"/>
        <v>23443</v>
      </c>
      <c r="P19" s="75">
        <v>23443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41045</v>
      </c>
      <c r="W19" s="75">
        <v>41045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2413</v>
      </c>
      <c r="AG19" s="75">
        <v>2413</v>
      </c>
      <c r="AH19" s="75">
        <v>0</v>
      </c>
      <c r="AI19" s="75">
        <v>0</v>
      </c>
      <c r="AJ19" s="75">
        <f t="shared" si="11"/>
        <v>2893</v>
      </c>
      <c r="AK19" s="75">
        <v>500</v>
      </c>
      <c r="AL19" s="75">
        <v>0</v>
      </c>
      <c r="AM19" s="75">
        <v>37</v>
      </c>
      <c r="AN19" s="75">
        <v>2356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20</v>
      </c>
      <c r="AU19" s="75">
        <v>20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10</v>
      </c>
      <c r="BA19" s="75">
        <v>10</v>
      </c>
      <c r="BB19" s="75">
        <v>0</v>
      </c>
      <c r="BC19" s="75">
        <v>0</v>
      </c>
    </row>
    <row r="20" spans="1:55" s="59" customFormat="1" ht="12" customHeight="1">
      <c r="A20" s="68" t="s">
        <v>215</v>
      </c>
      <c r="B20" s="117" t="s">
        <v>232</v>
      </c>
      <c r="C20" s="68" t="s">
        <v>233</v>
      </c>
      <c r="D20" s="75">
        <f t="shared" si="2"/>
        <v>9607</v>
      </c>
      <c r="E20" s="75">
        <f t="shared" si="3"/>
        <v>9607</v>
      </c>
      <c r="F20" s="75">
        <v>4403</v>
      </c>
      <c r="G20" s="75">
        <v>5204</v>
      </c>
      <c r="H20" s="75">
        <f t="shared" si="4"/>
        <v>0</v>
      </c>
      <c r="I20" s="75">
        <v>0</v>
      </c>
      <c r="J20" s="75">
        <v>0</v>
      </c>
      <c r="K20" s="75">
        <f t="shared" si="5"/>
        <v>0</v>
      </c>
      <c r="L20" s="75">
        <v>0</v>
      </c>
      <c r="M20" s="75">
        <v>0</v>
      </c>
      <c r="N20" s="75">
        <f t="shared" si="6"/>
        <v>9858</v>
      </c>
      <c r="O20" s="75">
        <f t="shared" si="7"/>
        <v>4403</v>
      </c>
      <c r="P20" s="75">
        <v>4403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5204</v>
      </c>
      <c r="W20" s="75">
        <v>5204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251</v>
      </c>
      <c r="AD20" s="75">
        <v>251</v>
      </c>
      <c r="AE20" s="75">
        <v>0</v>
      </c>
      <c r="AF20" s="75">
        <f t="shared" si="10"/>
        <v>25</v>
      </c>
      <c r="AG20" s="75">
        <v>25</v>
      </c>
      <c r="AH20" s="75">
        <v>0</v>
      </c>
      <c r="AI20" s="75">
        <v>0</v>
      </c>
      <c r="AJ20" s="75">
        <f t="shared" si="11"/>
        <v>25</v>
      </c>
      <c r="AK20" s="74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25</v>
      </c>
      <c r="AR20" s="75">
        <v>0</v>
      </c>
      <c r="AS20" s="75">
        <v>0</v>
      </c>
      <c r="AT20" s="75">
        <f t="shared" si="12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25</v>
      </c>
      <c r="BA20" s="75">
        <v>25</v>
      </c>
      <c r="BB20" s="75">
        <v>0</v>
      </c>
      <c r="BC20" s="75">
        <v>0</v>
      </c>
    </row>
    <row r="21" spans="1:55" s="59" customFormat="1" ht="12" customHeight="1">
      <c r="A21" s="68" t="s">
        <v>215</v>
      </c>
      <c r="B21" s="117" t="s">
        <v>234</v>
      </c>
      <c r="C21" s="68" t="s">
        <v>235</v>
      </c>
      <c r="D21" s="75">
        <f t="shared" si="2"/>
        <v>24911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24911</v>
      </c>
      <c r="L21" s="75">
        <v>9556</v>
      </c>
      <c r="M21" s="75">
        <v>15355</v>
      </c>
      <c r="N21" s="75">
        <f t="shared" si="6"/>
        <v>24916</v>
      </c>
      <c r="O21" s="75">
        <f t="shared" si="7"/>
        <v>9556</v>
      </c>
      <c r="P21" s="75">
        <v>9556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15355</v>
      </c>
      <c r="W21" s="75">
        <v>15355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5</v>
      </c>
      <c r="AD21" s="75">
        <v>5</v>
      </c>
      <c r="AE21" s="75">
        <v>0</v>
      </c>
      <c r="AF21" s="75">
        <f t="shared" si="10"/>
        <v>875</v>
      </c>
      <c r="AG21" s="75">
        <v>875</v>
      </c>
      <c r="AH21" s="75">
        <v>0</v>
      </c>
      <c r="AI21" s="75">
        <v>0</v>
      </c>
      <c r="AJ21" s="75">
        <f t="shared" si="11"/>
        <v>875</v>
      </c>
      <c r="AK21" s="74">
        <v>0</v>
      </c>
      <c r="AL21" s="75">
        <v>0</v>
      </c>
      <c r="AM21" s="75">
        <v>10</v>
      </c>
      <c r="AN21" s="75">
        <v>0</v>
      </c>
      <c r="AO21" s="75">
        <v>0</v>
      </c>
      <c r="AP21" s="75">
        <v>0</v>
      </c>
      <c r="AQ21" s="75">
        <v>0</v>
      </c>
      <c r="AR21" s="75">
        <v>5</v>
      </c>
      <c r="AS21" s="75">
        <v>860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85</v>
      </c>
      <c r="B22" s="117" t="s">
        <v>117</v>
      </c>
      <c r="C22" s="68" t="s">
        <v>118</v>
      </c>
      <c r="D22" s="75">
        <f t="shared" si="2"/>
        <v>17372</v>
      </c>
      <c r="E22" s="75">
        <f t="shared" si="3"/>
        <v>0</v>
      </c>
      <c r="F22" s="75">
        <v>0</v>
      </c>
      <c r="G22" s="75">
        <v>0</v>
      </c>
      <c r="H22" s="75">
        <f t="shared" si="4"/>
        <v>0</v>
      </c>
      <c r="I22" s="75">
        <v>0</v>
      </c>
      <c r="J22" s="75">
        <v>0</v>
      </c>
      <c r="K22" s="75">
        <f t="shared" si="5"/>
        <v>17372</v>
      </c>
      <c r="L22" s="75">
        <v>5536</v>
      </c>
      <c r="M22" s="75">
        <v>11836</v>
      </c>
      <c r="N22" s="75">
        <f t="shared" si="6"/>
        <v>17372</v>
      </c>
      <c r="O22" s="75">
        <f t="shared" si="7"/>
        <v>5536</v>
      </c>
      <c r="P22" s="75">
        <v>5536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11836</v>
      </c>
      <c r="W22" s="75">
        <v>11836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157</v>
      </c>
      <c r="AG22" s="75">
        <v>157</v>
      </c>
      <c r="AH22" s="75">
        <v>0</v>
      </c>
      <c r="AI22" s="75">
        <v>0</v>
      </c>
      <c r="AJ22" s="75">
        <f t="shared" si="11"/>
        <v>151</v>
      </c>
      <c r="AK22" s="75">
        <v>36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115</v>
      </c>
      <c r="AS22" s="75">
        <v>0</v>
      </c>
      <c r="AT22" s="75">
        <f t="shared" si="12"/>
        <v>42</v>
      </c>
      <c r="AU22" s="75">
        <v>42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236</v>
      </c>
      <c r="B23" s="117" t="s">
        <v>237</v>
      </c>
      <c r="C23" s="68" t="s">
        <v>238</v>
      </c>
      <c r="D23" s="75">
        <f t="shared" si="2"/>
        <v>7919</v>
      </c>
      <c r="E23" s="75">
        <f t="shared" si="3"/>
        <v>83</v>
      </c>
      <c r="F23" s="75">
        <v>0</v>
      </c>
      <c r="G23" s="75">
        <v>83</v>
      </c>
      <c r="H23" s="75">
        <f t="shared" si="4"/>
        <v>0</v>
      </c>
      <c r="I23" s="75">
        <v>0</v>
      </c>
      <c r="J23" s="75">
        <v>0</v>
      </c>
      <c r="K23" s="75">
        <f t="shared" si="5"/>
        <v>7836</v>
      </c>
      <c r="L23" s="75">
        <v>2100</v>
      </c>
      <c r="M23" s="75">
        <v>5736</v>
      </c>
      <c r="N23" s="75">
        <f t="shared" si="6"/>
        <v>7919</v>
      </c>
      <c r="O23" s="75">
        <f t="shared" si="7"/>
        <v>2100</v>
      </c>
      <c r="P23" s="75">
        <v>2100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5819</v>
      </c>
      <c r="W23" s="75">
        <v>5819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1210</v>
      </c>
      <c r="AG23" s="75">
        <v>1210</v>
      </c>
      <c r="AH23" s="75">
        <v>0</v>
      </c>
      <c r="AI23" s="75">
        <v>0</v>
      </c>
      <c r="AJ23" s="75">
        <f t="shared" si="11"/>
        <v>1268</v>
      </c>
      <c r="AK23" s="74">
        <v>0</v>
      </c>
      <c r="AL23" s="75">
        <v>58</v>
      </c>
      <c r="AM23" s="75">
        <v>1210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236</v>
      </c>
      <c r="B24" s="117" t="s">
        <v>239</v>
      </c>
      <c r="C24" s="68" t="s">
        <v>240</v>
      </c>
      <c r="D24" s="75">
        <f t="shared" si="2"/>
        <v>24545</v>
      </c>
      <c r="E24" s="75">
        <f t="shared" si="3"/>
        <v>0</v>
      </c>
      <c r="F24" s="75">
        <v>0</v>
      </c>
      <c r="G24" s="75">
        <v>0</v>
      </c>
      <c r="H24" s="75">
        <f t="shared" si="4"/>
        <v>0</v>
      </c>
      <c r="I24" s="75">
        <v>0</v>
      </c>
      <c r="J24" s="75">
        <v>0</v>
      </c>
      <c r="K24" s="75">
        <f t="shared" si="5"/>
        <v>24545</v>
      </c>
      <c r="L24" s="75">
        <v>7162</v>
      </c>
      <c r="M24" s="75">
        <v>17383</v>
      </c>
      <c r="N24" s="75">
        <f t="shared" si="6"/>
        <v>24545</v>
      </c>
      <c r="O24" s="75">
        <f t="shared" si="7"/>
        <v>7162</v>
      </c>
      <c r="P24" s="75">
        <v>7162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17383</v>
      </c>
      <c r="W24" s="75">
        <v>17383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488</v>
      </c>
      <c r="AG24" s="75">
        <v>488</v>
      </c>
      <c r="AH24" s="75">
        <v>0</v>
      </c>
      <c r="AI24" s="75">
        <v>0</v>
      </c>
      <c r="AJ24" s="75">
        <f t="shared" si="11"/>
        <v>488</v>
      </c>
      <c r="AK24" s="74">
        <v>0</v>
      </c>
      <c r="AL24" s="75">
        <v>0</v>
      </c>
      <c r="AM24" s="75">
        <v>23</v>
      </c>
      <c r="AN24" s="75">
        <v>0</v>
      </c>
      <c r="AO24" s="75">
        <v>0</v>
      </c>
      <c r="AP24" s="75">
        <v>0</v>
      </c>
      <c r="AQ24" s="75">
        <v>0</v>
      </c>
      <c r="AR24" s="75">
        <v>2</v>
      </c>
      <c r="AS24" s="75">
        <v>463</v>
      </c>
      <c r="AT24" s="75">
        <f t="shared" si="12"/>
        <v>1</v>
      </c>
      <c r="AU24" s="75">
        <v>0</v>
      </c>
      <c r="AV24" s="75">
        <v>0</v>
      </c>
      <c r="AW24" s="75">
        <v>1</v>
      </c>
      <c r="AX24" s="75">
        <v>0</v>
      </c>
      <c r="AY24" s="75">
        <v>0</v>
      </c>
      <c r="AZ24" s="75">
        <f t="shared" si="13"/>
        <v>140</v>
      </c>
      <c r="BA24" s="75">
        <v>140</v>
      </c>
      <c r="BB24" s="75">
        <v>0</v>
      </c>
      <c r="BC24" s="75">
        <v>0</v>
      </c>
    </row>
    <row r="25" spans="1:55" s="59" customFormat="1" ht="12" customHeight="1">
      <c r="A25" s="68" t="s">
        <v>85</v>
      </c>
      <c r="B25" s="117" t="s">
        <v>123</v>
      </c>
      <c r="C25" s="68" t="s">
        <v>124</v>
      </c>
      <c r="D25" s="75">
        <f t="shared" si="2"/>
        <v>26489</v>
      </c>
      <c r="E25" s="75">
        <f t="shared" si="3"/>
        <v>0</v>
      </c>
      <c r="F25" s="75">
        <v>0</v>
      </c>
      <c r="G25" s="75">
        <v>0</v>
      </c>
      <c r="H25" s="75">
        <f t="shared" si="4"/>
        <v>0</v>
      </c>
      <c r="I25" s="75">
        <v>0</v>
      </c>
      <c r="J25" s="75">
        <v>0</v>
      </c>
      <c r="K25" s="75">
        <f t="shared" si="5"/>
        <v>26489</v>
      </c>
      <c r="L25" s="75">
        <v>11415</v>
      </c>
      <c r="M25" s="75">
        <v>15074</v>
      </c>
      <c r="N25" s="75">
        <f t="shared" si="6"/>
        <v>26489</v>
      </c>
      <c r="O25" s="75">
        <f t="shared" si="7"/>
        <v>11415</v>
      </c>
      <c r="P25" s="75">
        <v>11415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15074</v>
      </c>
      <c r="W25" s="75">
        <v>15074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626</v>
      </c>
      <c r="AG25" s="75">
        <v>626</v>
      </c>
      <c r="AH25" s="75">
        <v>0</v>
      </c>
      <c r="AI25" s="75">
        <v>0</v>
      </c>
      <c r="AJ25" s="75">
        <f t="shared" si="11"/>
        <v>626</v>
      </c>
      <c r="AK25" s="74">
        <v>0</v>
      </c>
      <c r="AL25" s="75">
        <v>0</v>
      </c>
      <c r="AM25" s="75">
        <v>12</v>
      </c>
      <c r="AN25" s="75">
        <v>614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85</v>
      </c>
      <c r="B26" s="117" t="s">
        <v>125</v>
      </c>
      <c r="C26" s="68" t="s">
        <v>126</v>
      </c>
      <c r="D26" s="75">
        <f t="shared" si="2"/>
        <v>57763</v>
      </c>
      <c r="E26" s="75">
        <f t="shared" si="3"/>
        <v>0</v>
      </c>
      <c r="F26" s="75">
        <v>0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57763</v>
      </c>
      <c r="L26" s="75">
        <v>16548</v>
      </c>
      <c r="M26" s="75">
        <v>41215</v>
      </c>
      <c r="N26" s="75">
        <f t="shared" si="6"/>
        <v>57763</v>
      </c>
      <c r="O26" s="75">
        <f t="shared" si="7"/>
        <v>16548</v>
      </c>
      <c r="P26" s="75">
        <v>16548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41215</v>
      </c>
      <c r="W26" s="75">
        <v>41215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204</v>
      </c>
      <c r="AG26" s="75">
        <v>204</v>
      </c>
      <c r="AH26" s="75">
        <v>0</v>
      </c>
      <c r="AI26" s="75">
        <v>0</v>
      </c>
      <c r="AJ26" s="75">
        <f t="shared" si="11"/>
        <v>0</v>
      </c>
      <c r="AK26" s="74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204</v>
      </c>
      <c r="AU26" s="75">
        <v>204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236</v>
      </c>
      <c r="B27" s="117" t="s">
        <v>241</v>
      </c>
      <c r="C27" s="68" t="s">
        <v>242</v>
      </c>
      <c r="D27" s="75">
        <f t="shared" si="2"/>
        <v>184</v>
      </c>
      <c r="E27" s="75">
        <f t="shared" si="3"/>
        <v>0</v>
      </c>
      <c r="F27" s="75">
        <v>0</v>
      </c>
      <c r="G27" s="75">
        <v>0</v>
      </c>
      <c r="H27" s="75">
        <f t="shared" si="4"/>
        <v>184</v>
      </c>
      <c r="I27" s="75">
        <v>0</v>
      </c>
      <c r="J27" s="75">
        <v>184</v>
      </c>
      <c r="K27" s="75">
        <f t="shared" si="5"/>
        <v>0</v>
      </c>
      <c r="L27" s="75">
        <v>0</v>
      </c>
      <c r="M27" s="75">
        <v>0</v>
      </c>
      <c r="N27" s="75">
        <f t="shared" si="6"/>
        <v>184</v>
      </c>
      <c r="O27" s="75">
        <f t="shared" si="7"/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184</v>
      </c>
      <c r="W27" s="75">
        <v>184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0</v>
      </c>
      <c r="AG27" s="75">
        <v>0</v>
      </c>
      <c r="AH27" s="75">
        <v>0</v>
      </c>
      <c r="AI27" s="75">
        <v>0</v>
      </c>
      <c r="AJ27" s="75">
        <f t="shared" si="11"/>
        <v>0</v>
      </c>
      <c r="AK27" s="74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85</v>
      </c>
      <c r="B28" s="117" t="s">
        <v>129</v>
      </c>
      <c r="C28" s="68" t="s">
        <v>130</v>
      </c>
      <c r="D28" s="75">
        <f t="shared" si="2"/>
        <v>24</v>
      </c>
      <c r="E28" s="75">
        <f t="shared" si="3"/>
        <v>24</v>
      </c>
      <c r="F28" s="75">
        <v>24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0</v>
      </c>
      <c r="L28" s="75">
        <v>0</v>
      </c>
      <c r="M28" s="75">
        <v>0</v>
      </c>
      <c r="N28" s="75">
        <f t="shared" si="6"/>
        <v>24</v>
      </c>
      <c r="O28" s="75">
        <f t="shared" si="7"/>
        <v>24</v>
      </c>
      <c r="P28" s="75">
        <v>0</v>
      </c>
      <c r="Q28" s="75">
        <v>0</v>
      </c>
      <c r="R28" s="75">
        <v>0</v>
      </c>
      <c r="S28" s="75">
        <v>0</v>
      </c>
      <c r="T28" s="75">
        <v>24</v>
      </c>
      <c r="U28" s="75">
        <v>0</v>
      </c>
      <c r="V28" s="75">
        <f t="shared" si="8"/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0</v>
      </c>
      <c r="AG28" s="75">
        <v>0</v>
      </c>
      <c r="AH28" s="75">
        <v>0</v>
      </c>
      <c r="AI28" s="75">
        <v>0</v>
      </c>
      <c r="AJ28" s="75">
        <f t="shared" si="11"/>
        <v>0</v>
      </c>
      <c r="AK28" s="74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2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85</v>
      </c>
      <c r="B29" s="117" t="s">
        <v>131</v>
      </c>
      <c r="C29" s="68" t="s">
        <v>132</v>
      </c>
      <c r="D29" s="75">
        <f t="shared" si="2"/>
        <v>20019</v>
      </c>
      <c r="E29" s="75">
        <f t="shared" si="3"/>
        <v>6888</v>
      </c>
      <c r="F29" s="75">
        <v>6888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13131</v>
      </c>
      <c r="L29" s="75">
        <v>0</v>
      </c>
      <c r="M29" s="75">
        <v>13131</v>
      </c>
      <c r="N29" s="75">
        <f t="shared" si="6"/>
        <v>20019</v>
      </c>
      <c r="O29" s="75">
        <f t="shared" si="7"/>
        <v>6888</v>
      </c>
      <c r="P29" s="75">
        <v>6888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13131</v>
      </c>
      <c r="W29" s="75">
        <v>13131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83</v>
      </c>
      <c r="AG29" s="75">
        <v>83</v>
      </c>
      <c r="AH29" s="75">
        <v>0</v>
      </c>
      <c r="AI29" s="75">
        <v>0</v>
      </c>
      <c r="AJ29" s="75">
        <f t="shared" si="11"/>
        <v>830</v>
      </c>
      <c r="AK29" s="75">
        <v>830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2"/>
        <v>83</v>
      </c>
      <c r="AU29" s="75">
        <v>83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85</v>
      </c>
      <c r="B30" s="117" t="s">
        <v>133</v>
      </c>
      <c r="C30" s="68" t="s">
        <v>134</v>
      </c>
      <c r="D30" s="75">
        <f t="shared" si="2"/>
        <v>7356</v>
      </c>
      <c r="E30" s="75">
        <f t="shared" si="3"/>
        <v>0</v>
      </c>
      <c r="F30" s="75">
        <v>0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7356</v>
      </c>
      <c r="L30" s="75">
        <v>2510</v>
      </c>
      <c r="M30" s="75">
        <v>4846</v>
      </c>
      <c r="N30" s="75">
        <f t="shared" si="6"/>
        <v>7356</v>
      </c>
      <c r="O30" s="75">
        <f t="shared" si="7"/>
        <v>2510</v>
      </c>
      <c r="P30" s="75">
        <v>2510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4846</v>
      </c>
      <c r="W30" s="75">
        <v>4846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0</v>
      </c>
      <c r="AD30" s="75">
        <v>0</v>
      </c>
      <c r="AE30" s="75">
        <v>0</v>
      </c>
      <c r="AF30" s="75">
        <f t="shared" si="10"/>
        <v>21</v>
      </c>
      <c r="AG30" s="75">
        <v>21</v>
      </c>
      <c r="AH30" s="75">
        <v>0</v>
      </c>
      <c r="AI30" s="75">
        <v>0</v>
      </c>
      <c r="AJ30" s="75">
        <f t="shared" si="11"/>
        <v>21</v>
      </c>
      <c r="AK30" s="74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11</v>
      </c>
      <c r="AR30" s="75">
        <v>0</v>
      </c>
      <c r="AS30" s="75">
        <v>10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/>
      <c r="BC30" s="75">
        <v>0</v>
      </c>
    </row>
    <row r="31" spans="1:55" s="59" customFormat="1" ht="12" customHeight="1">
      <c r="A31" s="68" t="s">
        <v>85</v>
      </c>
      <c r="B31" s="117" t="s">
        <v>135</v>
      </c>
      <c r="C31" s="68" t="s">
        <v>136</v>
      </c>
      <c r="D31" s="75">
        <f t="shared" si="2"/>
        <v>7778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7778</v>
      </c>
      <c r="L31" s="75">
        <v>3682</v>
      </c>
      <c r="M31" s="75">
        <v>4096</v>
      </c>
      <c r="N31" s="75">
        <f t="shared" si="6"/>
        <v>7778</v>
      </c>
      <c r="O31" s="75">
        <f t="shared" si="7"/>
        <v>3682</v>
      </c>
      <c r="P31" s="75">
        <v>3682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4096</v>
      </c>
      <c r="W31" s="75">
        <v>4096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19</v>
      </c>
      <c r="AG31" s="75">
        <v>19</v>
      </c>
      <c r="AH31" s="75">
        <v>0</v>
      </c>
      <c r="AI31" s="75">
        <v>0</v>
      </c>
      <c r="AJ31" s="75">
        <f t="shared" si="11"/>
        <v>570</v>
      </c>
      <c r="AK31" s="75">
        <v>570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19</v>
      </c>
      <c r="AU31" s="75">
        <v>19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0</v>
      </c>
      <c r="BA31" s="75">
        <v>0</v>
      </c>
      <c r="BB31" s="75">
        <v>0</v>
      </c>
      <c r="BC31" s="75">
        <v>0</v>
      </c>
    </row>
    <row r="32" spans="1:55" s="59" customFormat="1" ht="12" customHeight="1">
      <c r="A32" s="68" t="s">
        <v>85</v>
      </c>
      <c r="B32" s="117" t="s">
        <v>137</v>
      </c>
      <c r="C32" s="68" t="s">
        <v>138</v>
      </c>
      <c r="D32" s="75">
        <f t="shared" si="2"/>
        <v>5727</v>
      </c>
      <c r="E32" s="75">
        <f t="shared" si="3"/>
        <v>5727</v>
      </c>
      <c r="F32" s="75">
        <v>2423</v>
      </c>
      <c r="G32" s="75">
        <v>3304</v>
      </c>
      <c r="H32" s="75">
        <f t="shared" si="4"/>
        <v>0</v>
      </c>
      <c r="I32" s="75">
        <v>0</v>
      </c>
      <c r="J32" s="75">
        <v>0</v>
      </c>
      <c r="K32" s="75">
        <f t="shared" si="5"/>
        <v>0</v>
      </c>
      <c r="L32" s="75">
        <v>0</v>
      </c>
      <c r="M32" s="75">
        <v>0</v>
      </c>
      <c r="N32" s="75">
        <f t="shared" si="6"/>
        <v>5727</v>
      </c>
      <c r="O32" s="75">
        <f t="shared" si="7"/>
        <v>2423</v>
      </c>
      <c r="P32" s="75">
        <v>2423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3304</v>
      </c>
      <c r="W32" s="75">
        <v>3304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55</v>
      </c>
      <c r="AG32" s="75">
        <v>55</v>
      </c>
      <c r="AH32" s="75">
        <v>0</v>
      </c>
      <c r="AI32" s="75">
        <v>0</v>
      </c>
      <c r="AJ32" s="75">
        <f t="shared" si="11"/>
        <v>55</v>
      </c>
      <c r="AK32" s="75">
        <v>13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42</v>
      </c>
      <c r="AS32" s="75">
        <v>0</v>
      </c>
      <c r="AT32" s="75">
        <f t="shared" si="12"/>
        <v>13</v>
      </c>
      <c r="AU32" s="75">
        <v>13</v>
      </c>
      <c r="AV32" s="75">
        <v>0</v>
      </c>
      <c r="AW32" s="75">
        <v>0</v>
      </c>
      <c r="AX32" s="75">
        <v>0</v>
      </c>
      <c r="AY32" s="75">
        <v>0</v>
      </c>
      <c r="AZ32" s="75">
        <f t="shared" si="13"/>
        <v>0</v>
      </c>
      <c r="BA32" s="75">
        <v>0</v>
      </c>
      <c r="BB32" s="75">
        <v>0</v>
      </c>
      <c r="BC32" s="75">
        <v>0</v>
      </c>
    </row>
    <row r="33" spans="1:55" s="59" customFormat="1" ht="12" customHeight="1">
      <c r="A33" s="68" t="s">
        <v>236</v>
      </c>
      <c r="B33" s="117" t="s">
        <v>243</v>
      </c>
      <c r="C33" s="68" t="s">
        <v>244</v>
      </c>
      <c r="D33" s="75">
        <f t="shared" si="2"/>
        <v>3985</v>
      </c>
      <c r="E33" s="75">
        <f t="shared" si="3"/>
        <v>0</v>
      </c>
      <c r="F33" s="75">
        <v>0</v>
      </c>
      <c r="G33" s="75">
        <v>0</v>
      </c>
      <c r="H33" s="75">
        <f t="shared" si="4"/>
        <v>0</v>
      </c>
      <c r="I33" s="75">
        <v>0</v>
      </c>
      <c r="J33" s="75">
        <v>0</v>
      </c>
      <c r="K33" s="75">
        <f t="shared" si="5"/>
        <v>3985</v>
      </c>
      <c r="L33" s="75">
        <v>1016</v>
      </c>
      <c r="M33" s="75">
        <v>2969</v>
      </c>
      <c r="N33" s="75">
        <f t="shared" si="6"/>
        <v>3985</v>
      </c>
      <c r="O33" s="75">
        <f t="shared" si="7"/>
        <v>1016</v>
      </c>
      <c r="P33" s="75">
        <v>1016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f t="shared" si="8"/>
        <v>2969</v>
      </c>
      <c r="W33" s="75">
        <v>2969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10</v>
      </c>
      <c r="AG33" s="75">
        <v>10</v>
      </c>
      <c r="AH33" s="75">
        <v>0</v>
      </c>
      <c r="AI33" s="75">
        <v>0</v>
      </c>
      <c r="AJ33" s="75">
        <f t="shared" si="11"/>
        <v>10</v>
      </c>
      <c r="AK33" s="75">
        <v>10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2"/>
        <v>10</v>
      </c>
      <c r="AU33" s="75">
        <v>10</v>
      </c>
      <c r="AV33" s="75">
        <v>0</v>
      </c>
      <c r="AW33" s="75">
        <v>0</v>
      </c>
      <c r="AX33" s="75">
        <v>0</v>
      </c>
      <c r="AY33" s="75">
        <v>0</v>
      </c>
      <c r="AZ33" s="75">
        <f t="shared" si="13"/>
        <v>0</v>
      </c>
      <c r="BA33" s="75">
        <v>0</v>
      </c>
      <c r="BB33" s="75">
        <v>0</v>
      </c>
      <c r="BC33" s="75">
        <v>0</v>
      </c>
    </row>
    <row r="34" spans="1:55" s="59" customFormat="1" ht="12" customHeight="1">
      <c r="A34" s="68" t="s">
        <v>245</v>
      </c>
      <c r="B34" s="117" t="s">
        <v>246</v>
      </c>
      <c r="C34" s="68" t="s">
        <v>247</v>
      </c>
      <c r="D34" s="75">
        <f t="shared" si="2"/>
        <v>5726</v>
      </c>
      <c r="E34" s="75">
        <f t="shared" si="3"/>
        <v>0</v>
      </c>
      <c r="F34" s="75">
        <v>0</v>
      </c>
      <c r="G34" s="75">
        <v>0</v>
      </c>
      <c r="H34" s="75">
        <f t="shared" si="4"/>
        <v>0</v>
      </c>
      <c r="I34" s="75">
        <v>0</v>
      </c>
      <c r="J34" s="75">
        <v>0</v>
      </c>
      <c r="K34" s="75">
        <f t="shared" si="5"/>
        <v>5726</v>
      </c>
      <c r="L34" s="75">
        <v>2108</v>
      </c>
      <c r="M34" s="75">
        <v>3618</v>
      </c>
      <c r="N34" s="75">
        <f t="shared" si="6"/>
        <v>5726</v>
      </c>
      <c r="O34" s="75">
        <f t="shared" si="7"/>
        <v>2108</v>
      </c>
      <c r="P34" s="75">
        <v>2108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3618</v>
      </c>
      <c r="W34" s="75">
        <v>3618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15</v>
      </c>
      <c r="AG34" s="75">
        <v>15</v>
      </c>
      <c r="AH34" s="75">
        <v>0</v>
      </c>
      <c r="AI34" s="75">
        <v>0</v>
      </c>
      <c r="AJ34" s="75">
        <f t="shared" si="11"/>
        <v>0</v>
      </c>
      <c r="AK34" s="74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2"/>
        <v>15</v>
      </c>
      <c r="AU34" s="75">
        <v>15</v>
      </c>
      <c r="AV34" s="75">
        <v>0</v>
      </c>
      <c r="AW34" s="75">
        <v>0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236</v>
      </c>
      <c r="B35" s="117" t="s">
        <v>248</v>
      </c>
      <c r="C35" s="68" t="s">
        <v>249</v>
      </c>
      <c r="D35" s="75">
        <f t="shared" si="2"/>
        <v>5509</v>
      </c>
      <c r="E35" s="75">
        <f t="shared" si="3"/>
        <v>0</v>
      </c>
      <c r="F35" s="75">
        <v>0</v>
      </c>
      <c r="G35" s="75">
        <v>0</v>
      </c>
      <c r="H35" s="75">
        <f t="shared" si="4"/>
        <v>0</v>
      </c>
      <c r="I35" s="75">
        <v>0</v>
      </c>
      <c r="J35" s="75">
        <v>0</v>
      </c>
      <c r="K35" s="75">
        <f t="shared" si="5"/>
        <v>5509</v>
      </c>
      <c r="L35" s="75">
        <v>2913</v>
      </c>
      <c r="M35" s="75">
        <v>2596</v>
      </c>
      <c r="N35" s="75">
        <f t="shared" si="6"/>
        <v>0</v>
      </c>
      <c r="O35" s="75">
        <f t="shared" si="7"/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 t="shared" si="8"/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0</v>
      </c>
      <c r="AG35" s="75">
        <v>0</v>
      </c>
      <c r="AH35" s="75">
        <v>0</v>
      </c>
      <c r="AI35" s="75">
        <v>0</v>
      </c>
      <c r="AJ35" s="75">
        <f t="shared" si="11"/>
        <v>0</v>
      </c>
      <c r="AK35" s="74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250</v>
      </c>
      <c r="B36" s="117" t="s">
        <v>251</v>
      </c>
      <c r="C36" s="68" t="s">
        <v>252</v>
      </c>
      <c r="D36" s="75">
        <f t="shared" si="2"/>
        <v>12562</v>
      </c>
      <c r="E36" s="75">
        <f t="shared" si="3"/>
        <v>0</v>
      </c>
      <c r="F36" s="75">
        <v>0</v>
      </c>
      <c r="G36" s="75">
        <v>0</v>
      </c>
      <c r="H36" s="75">
        <f t="shared" si="4"/>
        <v>0</v>
      </c>
      <c r="I36" s="75">
        <v>0</v>
      </c>
      <c r="J36" s="75">
        <v>0</v>
      </c>
      <c r="K36" s="75">
        <f t="shared" si="5"/>
        <v>12562</v>
      </c>
      <c r="L36" s="75">
        <v>4166</v>
      </c>
      <c r="M36" s="75">
        <v>8396</v>
      </c>
      <c r="N36" s="75">
        <f t="shared" si="6"/>
        <v>12562</v>
      </c>
      <c r="O36" s="75">
        <f t="shared" si="7"/>
        <v>4166</v>
      </c>
      <c r="P36" s="75">
        <v>4166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8396</v>
      </c>
      <c r="W36" s="75">
        <v>8396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0</v>
      </c>
      <c r="AD36" s="75">
        <v>0</v>
      </c>
      <c r="AE36" s="75">
        <v>0</v>
      </c>
      <c r="AF36" s="75">
        <f t="shared" si="10"/>
        <v>43</v>
      </c>
      <c r="AG36" s="75">
        <v>43</v>
      </c>
      <c r="AH36" s="75">
        <v>0</v>
      </c>
      <c r="AI36" s="75">
        <v>0</v>
      </c>
      <c r="AJ36" s="75">
        <f t="shared" si="11"/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2"/>
        <v>43</v>
      </c>
      <c r="AU36" s="75">
        <v>43</v>
      </c>
      <c r="AV36" s="75">
        <v>0</v>
      </c>
      <c r="AW36" s="75">
        <v>0</v>
      </c>
      <c r="AX36" s="75">
        <v>0</v>
      </c>
      <c r="AY36" s="75">
        <v>0</v>
      </c>
      <c r="AZ36" s="75">
        <f t="shared" si="13"/>
        <v>0</v>
      </c>
      <c r="BA36" s="75">
        <v>0</v>
      </c>
      <c r="BB36" s="75">
        <v>0</v>
      </c>
      <c r="BC36" s="75">
        <v>0</v>
      </c>
    </row>
    <row r="37" spans="1:55" s="59" customFormat="1" ht="12" customHeight="1">
      <c r="A37" s="68" t="s">
        <v>215</v>
      </c>
      <c r="B37" s="117" t="s">
        <v>253</v>
      </c>
      <c r="C37" s="68" t="s">
        <v>254</v>
      </c>
      <c r="D37" s="75">
        <f t="shared" si="2"/>
        <v>9471</v>
      </c>
      <c r="E37" s="75">
        <f t="shared" si="3"/>
        <v>0</v>
      </c>
      <c r="F37" s="75">
        <v>0</v>
      </c>
      <c r="G37" s="75">
        <v>0</v>
      </c>
      <c r="H37" s="75">
        <f t="shared" si="4"/>
        <v>0</v>
      </c>
      <c r="I37" s="75">
        <v>0</v>
      </c>
      <c r="J37" s="75">
        <v>0</v>
      </c>
      <c r="K37" s="75">
        <f t="shared" si="5"/>
        <v>9471</v>
      </c>
      <c r="L37" s="75">
        <v>2977</v>
      </c>
      <c r="M37" s="75">
        <v>6494</v>
      </c>
      <c r="N37" s="75">
        <f t="shared" si="6"/>
        <v>9471</v>
      </c>
      <c r="O37" s="75">
        <f t="shared" si="7"/>
        <v>2977</v>
      </c>
      <c r="P37" s="75">
        <v>2977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f t="shared" si="8"/>
        <v>6494</v>
      </c>
      <c r="W37" s="75">
        <v>6494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0</v>
      </c>
      <c r="AG37" s="75">
        <v>0</v>
      </c>
      <c r="AH37" s="75">
        <v>0</v>
      </c>
      <c r="AI37" s="75">
        <v>0</v>
      </c>
      <c r="AJ37" s="75">
        <f t="shared" si="11"/>
        <v>0</v>
      </c>
      <c r="AK37" s="74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2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f t="shared" si="13"/>
        <v>0</v>
      </c>
      <c r="BA37" s="75">
        <v>0</v>
      </c>
      <c r="BB37" s="75">
        <v>0</v>
      </c>
      <c r="BC37" s="75">
        <v>0</v>
      </c>
    </row>
    <row r="38" spans="1:55" s="59" customFormat="1" ht="12" customHeight="1">
      <c r="A38" s="68" t="s">
        <v>85</v>
      </c>
      <c r="B38" s="117" t="s">
        <v>149</v>
      </c>
      <c r="C38" s="68" t="s">
        <v>150</v>
      </c>
      <c r="D38" s="75">
        <f t="shared" si="2"/>
        <v>3804</v>
      </c>
      <c r="E38" s="75">
        <f t="shared" si="3"/>
        <v>0</v>
      </c>
      <c r="F38" s="75">
        <v>0</v>
      </c>
      <c r="G38" s="75">
        <v>0</v>
      </c>
      <c r="H38" s="75">
        <f t="shared" si="4"/>
        <v>0</v>
      </c>
      <c r="I38" s="75">
        <v>0</v>
      </c>
      <c r="J38" s="75">
        <v>0</v>
      </c>
      <c r="K38" s="75">
        <f t="shared" si="5"/>
        <v>3804</v>
      </c>
      <c r="L38" s="75">
        <v>1809</v>
      </c>
      <c r="M38" s="75">
        <v>1995</v>
      </c>
      <c r="N38" s="75">
        <f t="shared" si="6"/>
        <v>3804</v>
      </c>
      <c r="O38" s="75">
        <f t="shared" si="7"/>
        <v>1809</v>
      </c>
      <c r="P38" s="75">
        <v>1809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1995</v>
      </c>
      <c r="W38" s="75">
        <v>1995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0</v>
      </c>
      <c r="AG38" s="75">
        <v>0</v>
      </c>
      <c r="AH38" s="75">
        <v>0</v>
      </c>
      <c r="AI38" s="75">
        <v>0</v>
      </c>
      <c r="AJ38" s="75">
        <f t="shared" si="11"/>
        <v>0</v>
      </c>
      <c r="AK38" s="74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2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f t="shared" si="13"/>
        <v>0</v>
      </c>
      <c r="BA38" s="75">
        <v>0</v>
      </c>
      <c r="BB38" s="75">
        <v>0</v>
      </c>
      <c r="BC38" s="75">
        <v>0</v>
      </c>
    </row>
    <row r="39" spans="1:55" s="59" customFormat="1" ht="12" customHeight="1">
      <c r="A39" s="68" t="s">
        <v>255</v>
      </c>
      <c r="B39" s="117" t="s">
        <v>256</v>
      </c>
      <c r="C39" s="68" t="s">
        <v>257</v>
      </c>
      <c r="D39" s="75">
        <f t="shared" si="2"/>
        <v>12671</v>
      </c>
      <c r="E39" s="75">
        <f t="shared" si="3"/>
        <v>0</v>
      </c>
      <c r="F39" s="75">
        <v>0</v>
      </c>
      <c r="G39" s="75">
        <v>0</v>
      </c>
      <c r="H39" s="75">
        <f t="shared" si="4"/>
        <v>0</v>
      </c>
      <c r="I39" s="75">
        <v>0</v>
      </c>
      <c r="J39" s="75">
        <v>0</v>
      </c>
      <c r="K39" s="75">
        <f t="shared" si="5"/>
        <v>12671</v>
      </c>
      <c r="L39" s="75">
        <v>3530</v>
      </c>
      <c r="M39" s="75">
        <v>9141</v>
      </c>
      <c r="N39" s="75">
        <f t="shared" si="6"/>
        <v>12671</v>
      </c>
      <c r="O39" s="75">
        <f t="shared" si="7"/>
        <v>3530</v>
      </c>
      <c r="P39" s="75">
        <v>3530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9141</v>
      </c>
      <c r="W39" s="75">
        <v>9141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24</v>
      </c>
      <c r="AG39" s="75">
        <v>24</v>
      </c>
      <c r="AH39" s="75">
        <v>0</v>
      </c>
      <c r="AI39" s="75">
        <v>0</v>
      </c>
      <c r="AJ39" s="75">
        <f t="shared" si="11"/>
        <v>24</v>
      </c>
      <c r="AK39" s="74">
        <v>0</v>
      </c>
      <c r="AL39" s="75">
        <v>0</v>
      </c>
      <c r="AM39" s="75">
        <v>24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2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255</v>
      </c>
      <c r="B40" s="117" t="s">
        <v>258</v>
      </c>
      <c r="C40" s="68" t="s">
        <v>259</v>
      </c>
      <c r="D40" s="75">
        <f t="shared" si="2"/>
        <v>1411</v>
      </c>
      <c r="E40" s="75">
        <f t="shared" si="3"/>
        <v>0</v>
      </c>
      <c r="F40" s="75">
        <v>0</v>
      </c>
      <c r="G40" s="75">
        <v>0</v>
      </c>
      <c r="H40" s="75">
        <f t="shared" si="4"/>
        <v>0</v>
      </c>
      <c r="I40" s="75">
        <v>0</v>
      </c>
      <c r="J40" s="75">
        <v>0</v>
      </c>
      <c r="K40" s="75">
        <f t="shared" si="5"/>
        <v>1411</v>
      </c>
      <c r="L40" s="75">
        <v>249</v>
      </c>
      <c r="M40" s="75">
        <v>1162</v>
      </c>
      <c r="N40" s="75">
        <f t="shared" si="6"/>
        <v>1411</v>
      </c>
      <c r="O40" s="75">
        <f t="shared" si="7"/>
        <v>249</v>
      </c>
      <c r="P40" s="75">
        <v>249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f t="shared" si="8"/>
        <v>1162</v>
      </c>
      <c r="W40" s="75">
        <v>1162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5</v>
      </c>
      <c r="AG40" s="75">
        <v>5</v>
      </c>
      <c r="AH40" s="75">
        <v>0</v>
      </c>
      <c r="AI40" s="75">
        <v>0</v>
      </c>
      <c r="AJ40" s="75">
        <f t="shared" si="11"/>
        <v>5</v>
      </c>
      <c r="AK40" s="74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5</v>
      </c>
      <c r="AT40" s="75">
        <f t="shared" si="12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  <row r="41" spans="1:55" s="59" customFormat="1" ht="12" customHeight="1">
      <c r="A41" s="68" t="s">
        <v>85</v>
      </c>
      <c r="B41" s="117" t="s">
        <v>155</v>
      </c>
      <c r="C41" s="68" t="s">
        <v>156</v>
      </c>
      <c r="D41" s="75">
        <f t="shared" si="2"/>
        <v>510</v>
      </c>
      <c r="E41" s="75">
        <f t="shared" si="3"/>
        <v>0</v>
      </c>
      <c r="F41" s="75">
        <v>0</v>
      </c>
      <c r="G41" s="75">
        <v>0</v>
      </c>
      <c r="H41" s="75">
        <f t="shared" si="4"/>
        <v>0</v>
      </c>
      <c r="I41" s="75">
        <v>0</v>
      </c>
      <c r="J41" s="75">
        <v>0</v>
      </c>
      <c r="K41" s="75">
        <f t="shared" si="5"/>
        <v>510</v>
      </c>
      <c r="L41" s="75">
        <v>163</v>
      </c>
      <c r="M41" s="75">
        <v>347</v>
      </c>
      <c r="N41" s="75">
        <f t="shared" si="6"/>
        <v>510</v>
      </c>
      <c r="O41" s="75">
        <f t="shared" si="7"/>
        <v>163</v>
      </c>
      <c r="P41" s="75">
        <v>163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f t="shared" si="8"/>
        <v>347</v>
      </c>
      <c r="W41" s="75">
        <v>347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f t="shared" si="9"/>
        <v>0</v>
      </c>
      <c r="AD41" s="75">
        <v>0</v>
      </c>
      <c r="AE41" s="75">
        <v>0</v>
      </c>
      <c r="AF41" s="75">
        <f t="shared" si="10"/>
        <v>0</v>
      </c>
      <c r="AG41" s="75">
        <v>0</v>
      </c>
      <c r="AH41" s="75">
        <v>0</v>
      </c>
      <c r="AI41" s="75">
        <v>0</v>
      </c>
      <c r="AJ41" s="75">
        <f t="shared" si="11"/>
        <v>0</v>
      </c>
      <c r="AK41" s="74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2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f t="shared" si="13"/>
        <v>0</v>
      </c>
      <c r="BA41" s="75">
        <v>0</v>
      </c>
      <c r="BB41" s="75">
        <v>0</v>
      </c>
      <c r="BC41" s="75">
        <v>0</v>
      </c>
    </row>
    <row r="42" spans="1:55" s="59" customFormat="1" ht="12" customHeight="1">
      <c r="A42" s="68" t="s">
        <v>85</v>
      </c>
      <c r="B42" s="117" t="s">
        <v>157</v>
      </c>
      <c r="C42" s="68" t="s">
        <v>158</v>
      </c>
      <c r="D42" s="75">
        <f t="shared" si="2"/>
        <v>7361</v>
      </c>
      <c r="E42" s="75">
        <f t="shared" si="3"/>
        <v>0</v>
      </c>
      <c r="F42" s="75">
        <v>0</v>
      </c>
      <c r="G42" s="75">
        <v>0</v>
      </c>
      <c r="H42" s="75">
        <f t="shared" si="4"/>
        <v>149</v>
      </c>
      <c r="I42" s="75">
        <v>149</v>
      </c>
      <c r="J42" s="75">
        <v>0</v>
      </c>
      <c r="K42" s="75">
        <f t="shared" si="5"/>
        <v>7212</v>
      </c>
      <c r="L42" s="75">
        <v>3356</v>
      </c>
      <c r="M42" s="75">
        <v>3856</v>
      </c>
      <c r="N42" s="75">
        <f t="shared" si="6"/>
        <v>7212</v>
      </c>
      <c r="O42" s="75">
        <f t="shared" si="7"/>
        <v>3356</v>
      </c>
      <c r="P42" s="75">
        <v>3356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f t="shared" si="8"/>
        <v>3856</v>
      </c>
      <c r="W42" s="75">
        <v>3856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f t="shared" si="9"/>
        <v>0</v>
      </c>
      <c r="AD42" s="75">
        <v>0</v>
      </c>
      <c r="AE42" s="75">
        <v>0</v>
      </c>
      <c r="AF42" s="75">
        <f t="shared" si="10"/>
        <v>12</v>
      </c>
      <c r="AG42" s="75">
        <v>12</v>
      </c>
      <c r="AH42" s="75">
        <v>0</v>
      </c>
      <c r="AI42" s="75">
        <v>0</v>
      </c>
      <c r="AJ42" s="75">
        <f t="shared" si="11"/>
        <v>12</v>
      </c>
      <c r="AK42" s="74">
        <v>0</v>
      </c>
      <c r="AL42" s="75">
        <v>0</v>
      </c>
      <c r="AM42" s="75">
        <v>3</v>
      </c>
      <c r="AN42" s="75">
        <v>0</v>
      </c>
      <c r="AO42" s="75">
        <v>0</v>
      </c>
      <c r="AP42" s="75">
        <v>0</v>
      </c>
      <c r="AQ42" s="75">
        <v>0</v>
      </c>
      <c r="AR42" s="75">
        <v>9</v>
      </c>
      <c r="AS42" s="75">
        <v>0</v>
      </c>
      <c r="AT42" s="75">
        <f t="shared" si="12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f t="shared" si="13"/>
        <v>0</v>
      </c>
      <c r="BA42" s="75">
        <v>0</v>
      </c>
      <c r="BB42" s="75">
        <v>0</v>
      </c>
      <c r="BC42" s="75">
        <v>0</v>
      </c>
    </row>
    <row r="43" spans="1:55" s="59" customFormat="1" ht="12" customHeight="1">
      <c r="A43" s="68" t="s">
        <v>255</v>
      </c>
      <c r="B43" s="117" t="s">
        <v>260</v>
      </c>
      <c r="C43" s="68" t="s">
        <v>261</v>
      </c>
      <c r="D43" s="75">
        <f t="shared" si="2"/>
        <v>5189</v>
      </c>
      <c r="E43" s="75">
        <f t="shared" si="3"/>
        <v>0</v>
      </c>
      <c r="F43" s="75"/>
      <c r="G43" s="75"/>
      <c r="H43" s="75">
        <f t="shared" si="4"/>
        <v>0</v>
      </c>
      <c r="I43" s="75">
        <v>0</v>
      </c>
      <c r="J43" s="75">
        <v>0</v>
      </c>
      <c r="K43" s="75">
        <f t="shared" si="5"/>
        <v>5189</v>
      </c>
      <c r="L43" s="75">
        <v>826</v>
      </c>
      <c r="M43" s="75">
        <v>4363</v>
      </c>
      <c r="N43" s="75">
        <f t="shared" si="6"/>
        <v>5189</v>
      </c>
      <c r="O43" s="75">
        <f t="shared" si="7"/>
        <v>826</v>
      </c>
      <c r="P43" s="75">
        <v>826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f t="shared" si="8"/>
        <v>4363</v>
      </c>
      <c r="W43" s="75">
        <v>4363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f t="shared" si="9"/>
        <v>0</v>
      </c>
      <c r="AD43" s="75">
        <v>0</v>
      </c>
      <c r="AE43" s="75">
        <v>0</v>
      </c>
      <c r="AF43" s="75">
        <f t="shared" si="10"/>
        <v>40</v>
      </c>
      <c r="AG43" s="75">
        <v>40</v>
      </c>
      <c r="AH43" s="75">
        <v>0</v>
      </c>
      <c r="AI43" s="75">
        <v>0</v>
      </c>
      <c r="AJ43" s="75">
        <f t="shared" si="11"/>
        <v>40</v>
      </c>
      <c r="AK43" s="74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40</v>
      </c>
      <c r="AR43" s="75">
        <v>0</v>
      </c>
      <c r="AS43" s="75">
        <v>0</v>
      </c>
      <c r="AT43" s="75">
        <f t="shared" si="12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f t="shared" si="13"/>
        <v>40</v>
      </c>
      <c r="BA43" s="75">
        <v>40</v>
      </c>
      <c r="BB43" s="75">
        <v>0</v>
      </c>
      <c r="BC43" s="75">
        <v>0</v>
      </c>
    </row>
    <row r="44" spans="1:55" s="59" customFormat="1" ht="12" customHeight="1">
      <c r="A44" s="68" t="s">
        <v>85</v>
      </c>
      <c r="B44" s="117" t="s">
        <v>161</v>
      </c>
      <c r="C44" s="68" t="s">
        <v>162</v>
      </c>
      <c r="D44" s="75">
        <f t="shared" si="2"/>
        <v>3980</v>
      </c>
      <c r="E44" s="75">
        <f t="shared" si="3"/>
        <v>0</v>
      </c>
      <c r="F44" s="75">
        <v>0</v>
      </c>
      <c r="G44" s="75">
        <v>0</v>
      </c>
      <c r="H44" s="75">
        <f t="shared" si="4"/>
        <v>0</v>
      </c>
      <c r="I44" s="75">
        <v>0</v>
      </c>
      <c r="J44" s="75">
        <v>0</v>
      </c>
      <c r="K44" s="75">
        <f t="shared" si="5"/>
        <v>3980</v>
      </c>
      <c r="L44" s="75">
        <v>1914</v>
      </c>
      <c r="M44" s="75">
        <v>2066</v>
      </c>
      <c r="N44" s="75">
        <f t="shared" si="6"/>
        <v>3980</v>
      </c>
      <c r="O44" s="75">
        <f t="shared" si="7"/>
        <v>1914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1914</v>
      </c>
      <c r="V44" s="75">
        <f t="shared" si="8"/>
        <v>2066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2066</v>
      </c>
      <c r="AC44" s="75">
        <f t="shared" si="9"/>
        <v>0</v>
      </c>
      <c r="AD44" s="75">
        <v>0</v>
      </c>
      <c r="AE44" s="75">
        <v>0</v>
      </c>
      <c r="AF44" s="75">
        <f t="shared" si="10"/>
        <v>0</v>
      </c>
      <c r="AG44" s="75">
        <v>0</v>
      </c>
      <c r="AH44" s="75">
        <v>0</v>
      </c>
      <c r="AI44" s="75">
        <v>0</v>
      </c>
      <c r="AJ44" s="75">
        <f t="shared" si="11"/>
        <v>0</v>
      </c>
      <c r="AK44" s="74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12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f t="shared" si="13"/>
        <v>0</v>
      </c>
      <c r="BA44" s="75">
        <v>0</v>
      </c>
      <c r="BB44" s="75">
        <v>0</v>
      </c>
      <c r="BC44" s="75">
        <v>0</v>
      </c>
    </row>
    <row r="45" spans="1:55" s="59" customFormat="1" ht="12" customHeight="1">
      <c r="A45" s="68" t="s">
        <v>85</v>
      </c>
      <c r="B45" s="117" t="s">
        <v>163</v>
      </c>
      <c r="C45" s="68" t="s">
        <v>164</v>
      </c>
      <c r="D45" s="75">
        <f t="shared" si="2"/>
        <v>6906</v>
      </c>
      <c r="E45" s="75">
        <f t="shared" si="3"/>
        <v>0</v>
      </c>
      <c r="F45" s="75">
        <v>0</v>
      </c>
      <c r="G45" s="75">
        <v>0</v>
      </c>
      <c r="H45" s="75">
        <f t="shared" si="4"/>
        <v>0</v>
      </c>
      <c r="I45" s="75">
        <v>0</v>
      </c>
      <c r="J45" s="75">
        <v>0</v>
      </c>
      <c r="K45" s="75">
        <f t="shared" si="5"/>
        <v>6906</v>
      </c>
      <c r="L45" s="75">
        <v>608</v>
      </c>
      <c r="M45" s="75">
        <v>6298</v>
      </c>
      <c r="N45" s="75">
        <f t="shared" si="6"/>
        <v>6906</v>
      </c>
      <c r="O45" s="75">
        <f t="shared" si="7"/>
        <v>608</v>
      </c>
      <c r="P45" s="75">
        <v>608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f t="shared" si="8"/>
        <v>6298</v>
      </c>
      <c r="W45" s="75">
        <v>6298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f t="shared" si="9"/>
        <v>0</v>
      </c>
      <c r="AD45" s="75">
        <v>0</v>
      </c>
      <c r="AE45" s="75">
        <v>0</v>
      </c>
      <c r="AF45" s="75">
        <f t="shared" si="10"/>
        <v>85</v>
      </c>
      <c r="AG45" s="75">
        <v>85</v>
      </c>
      <c r="AH45" s="75">
        <v>0</v>
      </c>
      <c r="AI45" s="75">
        <v>0</v>
      </c>
      <c r="AJ45" s="75">
        <f t="shared" si="11"/>
        <v>0</v>
      </c>
      <c r="AK45" s="74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12"/>
        <v>85</v>
      </c>
      <c r="AU45" s="75">
        <v>85</v>
      </c>
      <c r="AV45" s="75">
        <v>0</v>
      </c>
      <c r="AW45" s="75">
        <v>0</v>
      </c>
      <c r="AX45" s="75">
        <v>0</v>
      </c>
      <c r="AY45" s="75">
        <v>0</v>
      </c>
      <c r="AZ45" s="75">
        <f t="shared" si="13"/>
        <v>0</v>
      </c>
      <c r="BA45" s="75">
        <v>0</v>
      </c>
      <c r="BB45" s="75">
        <v>0</v>
      </c>
      <c r="BC45" s="75">
        <v>0</v>
      </c>
    </row>
    <row r="46" spans="1:55" s="59" customFormat="1" ht="12" customHeight="1">
      <c r="A46" s="68" t="s">
        <v>85</v>
      </c>
      <c r="B46" s="117" t="s">
        <v>165</v>
      </c>
      <c r="C46" s="68" t="s">
        <v>166</v>
      </c>
      <c r="D46" s="75">
        <f t="shared" si="2"/>
        <v>4342</v>
      </c>
      <c r="E46" s="75">
        <f t="shared" si="3"/>
        <v>0</v>
      </c>
      <c r="F46" s="75">
        <v>0</v>
      </c>
      <c r="G46" s="75">
        <v>0</v>
      </c>
      <c r="H46" s="75">
        <f t="shared" si="4"/>
        <v>0</v>
      </c>
      <c r="I46" s="75">
        <v>0</v>
      </c>
      <c r="J46" s="75">
        <v>0</v>
      </c>
      <c r="K46" s="75">
        <f t="shared" si="5"/>
        <v>4342</v>
      </c>
      <c r="L46" s="75">
        <v>1309</v>
      </c>
      <c r="M46" s="75">
        <v>3033</v>
      </c>
      <c r="N46" s="75">
        <f t="shared" si="6"/>
        <v>4342</v>
      </c>
      <c r="O46" s="75">
        <f t="shared" si="7"/>
        <v>1309</v>
      </c>
      <c r="P46" s="75">
        <v>0</v>
      </c>
      <c r="Q46" s="75">
        <v>0</v>
      </c>
      <c r="R46" s="75">
        <v>0</v>
      </c>
      <c r="S46" s="75">
        <v>0</v>
      </c>
      <c r="T46" s="75">
        <v>1309</v>
      </c>
      <c r="U46" s="75">
        <v>0</v>
      </c>
      <c r="V46" s="75">
        <f t="shared" si="8"/>
        <v>3033</v>
      </c>
      <c r="W46" s="75">
        <v>0</v>
      </c>
      <c r="X46" s="75">
        <v>0</v>
      </c>
      <c r="Y46" s="75">
        <v>0</v>
      </c>
      <c r="Z46" s="75">
        <v>0</v>
      </c>
      <c r="AA46" s="75">
        <v>3033</v>
      </c>
      <c r="AB46" s="75">
        <v>0</v>
      </c>
      <c r="AC46" s="75">
        <f t="shared" si="9"/>
        <v>0</v>
      </c>
      <c r="AD46" s="75">
        <v>0</v>
      </c>
      <c r="AE46" s="75">
        <v>0</v>
      </c>
      <c r="AF46" s="75">
        <f t="shared" si="10"/>
        <v>0</v>
      </c>
      <c r="AG46" s="75">
        <v>0</v>
      </c>
      <c r="AH46" s="75">
        <v>0</v>
      </c>
      <c r="AI46" s="75">
        <v>0</v>
      </c>
      <c r="AJ46" s="75">
        <f t="shared" si="11"/>
        <v>0</v>
      </c>
      <c r="AK46" s="74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 t="shared" si="12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f t="shared" si="13"/>
        <v>0</v>
      </c>
      <c r="BA46" s="75">
        <v>0</v>
      </c>
      <c r="BB46" s="75">
        <v>0</v>
      </c>
      <c r="BC46" s="75">
        <v>0</v>
      </c>
    </row>
    <row r="47" spans="1:55" s="59" customFormat="1" ht="12" customHeight="1">
      <c r="A47" s="68" t="s">
        <v>85</v>
      </c>
      <c r="B47" s="117" t="s">
        <v>167</v>
      </c>
      <c r="C47" s="68" t="s">
        <v>168</v>
      </c>
      <c r="D47" s="75">
        <f t="shared" si="2"/>
        <v>2716</v>
      </c>
      <c r="E47" s="75">
        <f t="shared" si="3"/>
        <v>0</v>
      </c>
      <c r="F47" s="75">
        <v>0</v>
      </c>
      <c r="G47" s="75">
        <v>0</v>
      </c>
      <c r="H47" s="75">
        <f t="shared" si="4"/>
        <v>0</v>
      </c>
      <c r="I47" s="75">
        <v>0</v>
      </c>
      <c r="J47" s="75">
        <v>0</v>
      </c>
      <c r="K47" s="75">
        <f t="shared" si="5"/>
        <v>2716</v>
      </c>
      <c r="L47" s="75">
        <v>1316</v>
      </c>
      <c r="M47" s="75">
        <v>1400</v>
      </c>
      <c r="N47" s="75">
        <f t="shared" si="6"/>
        <v>4239</v>
      </c>
      <c r="O47" s="75">
        <f t="shared" si="7"/>
        <v>2839</v>
      </c>
      <c r="P47" s="75">
        <v>0</v>
      </c>
      <c r="Q47" s="75">
        <v>0</v>
      </c>
      <c r="R47" s="75">
        <v>0</v>
      </c>
      <c r="S47" s="75">
        <v>0</v>
      </c>
      <c r="T47" s="75">
        <v>2839</v>
      </c>
      <c r="U47" s="75">
        <v>0</v>
      </c>
      <c r="V47" s="75">
        <f t="shared" si="8"/>
        <v>1400</v>
      </c>
      <c r="W47" s="75">
        <v>0</v>
      </c>
      <c r="X47" s="75">
        <v>0</v>
      </c>
      <c r="Y47" s="75">
        <v>0</v>
      </c>
      <c r="Z47" s="75">
        <v>0</v>
      </c>
      <c r="AA47" s="75">
        <v>1400</v>
      </c>
      <c r="AB47" s="75">
        <v>0</v>
      </c>
      <c r="AC47" s="75">
        <f t="shared" si="9"/>
        <v>0</v>
      </c>
      <c r="AD47" s="75">
        <v>0</v>
      </c>
      <c r="AE47" s="75">
        <v>0</v>
      </c>
      <c r="AF47" s="75">
        <f t="shared" si="10"/>
        <v>0</v>
      </c>
      <c r="AG47" s="75">
        <v>0</v>
      </c>
      <c r="AH47" s="75">
        <v>0</v>
      </c>
      <c r="AI47" s="75">
        <v>0</v>
      </c>
      <c r="AJ47" s="75">
        <f t="shared" si="11"/>
        <v>0</v>
      </c>
      <c r="AK47" s="74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12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f t="shared" si="13"/>
        <v>0</v>
      </c>
      <c r="BA47" s="75">
        <v>0</v>
      </c>
      <c r="BB47" s="75">
        <v>0</v>
      </c>
      <c r="BC47" s="75">
        <v>0</v>
      </c>
    </row>
    <row r="48" spans="1:55" s="59" customFormat="1" ht="12" customHeight="1">
      <c r="A48" s="68" t="s">
        <v>85</v>
      </c>
      <c r="B48" s="117" t="s">
        <v>169</v>
      </c>
      <c r="C48" s="68" t="s">
        <v>170</v>
      </c>
      <c r="D48" s="75">
        <f t="shared" si="2"/>
        <v>1696</v>
      </c>
      <c r="E48" s="75">
        <f t="shared" si="3"/>
        <v>0</v>
      </c>
      <c r="F48" s="75">
        <v>0</v>
      </c>
      <c r="G48" s="75">
        <v>0</v>
      </c>
      <c r="H48" s="75">
        <f t="shared" si="4"/>
        <v>1696</v>
      </c>
      <c r="I48" s="75">
        <v>358</v>
      </c>
      <c r="J48" s="75">
        <v>1338</v>
      </c>
      <c r="K48" s="75">
        <f t="shared" si="5"/>
        <v>0</v>
      </c>
      <c r="L48" s="75">
        <v>0</v>
      </c>
      <c r="M48" s="75">
        <v>0</v>
      </c>
      <c r="N48" s="75">
        <f t="shared" si="6"/>
        <v>1696</v>
      </c>
      <c r="O48" s="75">
        <f t="shared" si="7"/>
        <v>358</v>
      </c>
      <c r="P48" s="75">
        <v>0</v>
      </c>
      <c r="Q48" s="75">
        <v>0</v>
      </c>
      <c r="R48" s="75">
        <v>0</v>
      </c>
      <c r="S48" s="75">
        <v>0</v>
      </c>
      <c r="T48" s="75">
        <v>358</v>
      </c>
      <c r="U48" s="75">
        <v>0</v>
      </c>
      <c r="V48" s="75">
        <f t="shared" si="8"/>
        <v>1338</v>
      </c>
      <c r="W48" s="75">
        <v>0</v>
      </c>
      <c r="X48" s="75">
        <v>0</v>
      </c>
      <c r="Y48" s="75">
        <v>0</v>
      </c>
      <c r="Z48" s="75">
        <v>0</v>
      </c>
      <c r="AA48" s="75">
        <v>1338</v>
      </c>
      <c r="AB48" s="75">
        <v>0</v>
      </c>
      <c r="AC48" s="75">
        <f t="shared" si="9"/>
        <v>0</v>
      </c>
      <c r="AD48" s="75">
        <v>0</v>
      </c>
      <c r="AE48" s="75">
        <v>0</v>
      </c>
      <c r="AF48" s="75">
        <f t="shared" si="10"/>
        <v>0</v>
      </c>
      <c r="AG48" s="75">
        <v>0</v>
      </c>
      <c r="AH48" s="75">
        <v>0</v>
      </c>
      <c r="AI48" s="75">
        <v>0</v>
      </c>
      <c r="AJ48" s="75">
        <f t="shared" si="11"/>
        <v>0</v>
      </c>
      <c r="AK48" s="74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12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f t="shared" si="13"/>
        <v>0</v>
      </c>
      <c r="BA48" s="75">
        <v>0</v>
      </c>
      <c r="BB48" s="75">
        <v>0</v>
      </c>
      <c r="BC48" s="75">
        <v>0</v>
      </c>
    </row>
    <row r="49" spans="1:55" s="59" customFormat="1" ht="12" customHeight="1">
      <c r="A49" s="68" t="s">
        <v>85</v>
      </c>
      <c r="B49" s="117" t="s">
        <v>171</v>
      </c>
      <c r="C49" s="68" t="s">
        <v>172</v>
      </c>
      <c r="D49" s="75">
        <f t="shared" si="2"/>
        <v>1242</v>
      </c>
      <c r="E49" s="75">
        <f t="shared" si="3"/>
        <v>0</v>
      </c>
      <c r="F49" s="75">
        <v>0</v>
      </c>
      <c r="G49" s="75">
        <v>0</v>
      </c>
      <c r="H49" s="75">
        <f t="shared" si="4"/>
        <v>0</v>
      </c>
      <c r="I49" s="75">
        <v>0</v>
      </c>
      <c r="J49" s="75">
        <v>0</v>
      </c>
      <c r="K49" s="75">
        <f t="shared" si="5"/>
        <v>1242</v>
      </c>
      <c r="L49" s="75">
        <v>1242</v>
      </c>
      <c r="M49" s="75">
        <v>0</v>
      </c>
      <c r="N49" s="75">
        <f t="shared" si="6"/>
        <v>1314</v>
      </c>
      <c r="O49" s="75">
        <f t="shared" si="7"/>
        <v>1314</v>
      </c>
      <c r="P49" s="75">
        <v>0</v>
      </c>
      <c r="Q49" s="75">
        <v>0</v>
      </c>
      <c r="R49" s="75">
        <v>0</v>
      </c>
      <c r="S49" s="75">
        <v>0</v>
      </c>
      <c r="T49" s="75">
        <v>1314</v>
      </c>
      <c r="U49" s="75">
        <v>0</v>
      </c>
      <c r="V49" s="75">
        <f t="shared" si="8"/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f t="shared" si="9"/>
        <v>0</v>
      </c>
      <c r="AD49" s="75">
        <v>0</v>
      </c>
      <c r="AE49" s="75">
        <v>0</v>
      </c>
      <c r="AF49" s="75">
        <f t="shared" si="10"/>
        <v>0</v>
      </c>
      <c r="AG49" s="75">
        <v>0</v>
      </c>
      <c r="AH49" s="75">
        <v>0</v>
      </c>
      <c r="AI49" s="75">
        <v>0</v>
      </c>
      <c r="AJ49" s="75">
        <f t="shared" si="11"/>
        <v>0</v>
      </c>
      <c r="AK49" s="74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f t="shared" si="12"/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f t="shared" si="13"/>
        <v>0</v>
      </c>
      <c r="BA49" s="75">
        <v>0</v>
      </c>
      <c r="BB49" s="75">
        <v>0</v>
      </c>
      <c r="BC49" s="75">
        <v>0</v>
      </c>
    </row>
    <row r="50" spans="1:55" s="59" customFormat="1" ht="12" customHeight="1">
      <c r="A50" s="68" t="s">
        <v>85</v>
      </c>
      <c r="B50" s="117" t="s">
        <v>173</v>
      </c>
      <c r="C50" s="68" t="s">
        <v>174</v>
      </c>
      <c r="D50" s="75">
        <f t="shared" si="2"/>
        <v>1364</v>
      </c>
      <c r="E50" s="75">
        <f t="shared" si="3"/>
        <v>0</v>
      </c>
      <c r="F50" s="75">
        <v>0</v>
      </c>
      <c r="G50" s="75">
        <v>0</v>
      </c>
      <c r="H50" s="75">
        <f t="shared" si="4"/>
        <v>0</v>
      </c>
      <c r="I50" s="75">
        <v>0</v>
      </c>
      <c r="J50" s="75">
        <v>0</v>
      </c>
      <c r="K50" s="75">
        <f t="shared" si="5"/>
        <v>1364</v>
      </c>
      <c r="L50" s="75">
        <v>695</v>
      </c>
      <c r="M50" s="75">
        <v>669</v>
      </c>
      <c r="N50" s="75">
        <f t="shared" si="6"/>
        <v>1364</v>
      </c>
      <c r="O50" s="75">
        <f t="shared" si="7"/>
        <v>695</v>
      </c>
      <c r="P50" s="75">
        <v>0</v>
      </c>
      <c r="Q50" s="75">
        <v>0</v>
      </c>
      <c r="R50" s="75">
        <v>0</v>
      </c>
      <c r="S50" s="75">
        <v>0</v>
      </c>
      <c r="T50" s="75">
        <v>695</v>
      </c>
      <c r="U50" s="75">
        <v>0</v>
      </c>
      <c r="V50" s="75">
        <f t="shared" si="8"/>
        <v>669</v>
      </c>
      <c r="W50" s="75">
        <v>0</v>
      </c>
      <c r="X50" s="75">
        <v>0</v>
      </c>
      <c r="Y50" s="75">
        <v>0</v>
      </c>
      <c r="Z50" s="75">
        <v>0</v>
      </c>
      <c r="AA50" s="75">
        <v>669</v>
      </c>
      <c r="AB50" s="75">
        <v>0</v>
      </c>
      <c r="AC50" s="75">
        <f t="shared" si="9"/>
        <v>0</v>
      </c>
      <c r="AD50" s="75">
        <v>0</v>
      </c>
      <c r="AE50" s="75">
        <v>0</v>
      </c>
      <c r="AF50" s="75">
        <f t="shared" si="10"/>
        <v>0</v>
      </c>
      <c r="AG50" s="75">
        <v>0</v>
      </c>
      <c r="AH50" s="75">
        <v>0</v>
      </c>
      <c r="AI50" s="75">
        <v>0</v>
      </c>
      <c r="AJ50" s="75">
        <f t="shared" si="11"/>
        <v>0</v>
      </c>
      <c r="AK50" s="74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f t="shared" si="12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f t="shared" si="13"/>
        <v>0</v>
      </c>
      <c r="BA50" s="75">
        <v>0</v>
      </c>
      <c r="BB50" s="75">
        <v>0</v>
      </c>
      <c r="BC50" s="75">
        <v>0</v>
      </c>
    </row>
  </sheetData>
  <sheetProtection/>
  <mergeCells count="36"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262</v>
      </c>
      <c r="C2" s="190" t="s">
        <v>86</v>
      </c>
      <c r="D2" s="123" t="s">
        <v>263</v>
      </c>
      <c r="E2" s="3"/>
      <c r="F2" s="3"/>
      <c r="G2" s="3"/>
      <c r="H2" s="3"/>
      <c r="I2" s="3"/>
      <c r="J2" s="3"/>
      <c r="K2" s="3"/>
      <c r="L2" s="3" t="str">
        <f>LEFT(C2,2)</f>
        <v>46</v>
      </c>
      <c r="M2" s="3" t="str">
        <f>IF(L2&lt;&gt;"",VLOOKUP(L2,$AI$6:$AJ$52,2,FALSE),"-")</f>
        <v>鹿児島県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50</v>
      </c>
      <c r="AG2" s="11">
        <f>IF(AA2=0,0,VLOOKUP(C2,AF5:AG300,2,FALSE))</f>
        <v>7</v>
      </c>
    </row>
    <row r="3" ht="13.5">
      <c r="AD3" s="46"/>
    </row>
    <row r="4" spans="2:30" ht="14.25">
      <c r="B4" s="189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78" t="s">
        <v>264</v>
      </c>
      <c r="G6" s="179"/>
      <c r="H6" s="38" t="s">
        <v>265</v>
      </c>
      <c r="I6" s="38" t="s">
        <v>266</v>
      </c>
      <c r="J6" s="38" t="s">
        <v>267</v>
      </c>
      <c r="K6" s="5" t="s">
        <v>268</v>
      </c>
      <c r="L6" s="15" t="s">
        <v>269</v>
      </c>
      <c r="M6" s="39" t="s">
        <v>270</v>
      </c>
      <c r="AF6" s="11">
        <f>+'水洗化人口等'!B6</f>
        <v>0</v>
      </c>
      <c r="AG6" s="11">
        <v>6</v>
      </c>
      <c r="AI6" s="42" t="s">
        <v>271</v>
      </c>
      <c r="AJ6" s="3" t="s">
        <v>53</v>
      </c>
    </row>
    <row r="7" spans="2:36" ht="16.5" customHeight="1">
      <c r="B7" s="180" t="s">
        <v>272</v>
      </c>
      <c r="C7" s="6" t="s">
        <v>273</v>
      </c>
      <c r="D7" s="16">
        <f>AD7</f>
        <v>287506</v>
      </c>
      <c r="F7" s="186" t="s">
        <v>274</v>
      </c>
      <c r="G7" s="7" t="s">
        <v>192</v>
      </c>
      <c r="H7" s="17">
        <f aca="true" t="shared" si="0" ref="H7:H12">AD14</f>
        <v>218613</v>
      </c>
      <c r="I7" s="17">
        <f aca="true" t="shared" si="1" ref="I7:I12">AD24</f>
        <v>490625</v>
      </c>
      <c r="J7" s="17">
        <f aca="true" t="shared" si="2" ref="J7:J12">SUM(H7:I7)</f>
        <v>709238</v>
      </c>
      <c r="K7" s="18">
        <f aca="true" t="shared" si="3" ref="K7:K12">IF(J$13&gt;0,J7/J$13,0)</f>
        <v>0.9757465946314801</v>
      </c>
      <c r="L7" s="19">
        <f>AD34</f>
        <v>14030</v>
      </c>
      <c r="M7" s="20">
        <f>AD37</f>
        <v>1121</v>
      </c>
      <c r="AA7" s="4" t="s">
        <v>273</v>
      </c>
      <c r="AB7" s="45" t="s">
        <v>275</v>
      </c>
      <c r="AC7" s="45" t="s">
        <v>276</v>
      </c>
      <c r="AD7" s="11">
        <f aca="true" ca="1" t="shared" si="4" ref="AD7:AD53">IF(AD$2=0,INDIRECT(AB7&amp;"!"&amp;AC7&amp;$AG$2),0)</f>
        <v>287506</v>
      </c>
      <c r="AF7" s="42" t="str">
        <f>+'水洗化人口等'!B7</f>
        <v>46000</v>
      </c>
      <c r="AG7" s="11">
        <v>7</v>
      </c>
      <c r="AI7" s="42" t="s">
        <v>277</v>
      </c>
      <c r="AJ7" s="3" t="s">
        <v>52</v>
      </c>
    </row>
    <row r="8" spans="2:36" ht="16.5" customHeight="1">
      <c r="B8" s="181"/>
      <c r="C8" s="7" t="s">
        <v>69</v>
      </c>
      <c r="D8" s="21">
        <f>AD8</f>
        <v>2405</v>
      </c>
      <c r="F8" s="187"/>
      <c r="G8" s="7" t="s">
        <v>194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275</v>
      </c>
      <c r="AC8" s="45" t="s">
        <v>278</v>
      </c>
      <c r="AD8" s="11">
        <f ca="1" t="shared" si="4"/>
        <v>2405</v>
      </c>
      <c r="AF8" s="42" t="str">
        <f>+'水洗化人口等'!B8</f>
        <v>46201</v>
      </c>
      <c r="AG8" s="11">
        <v>8</v>
      </c>
      <c r="AI8" s="42" t="s">
        <v>279</v>
      </c>
      <c r="AJ8" s="3" t="s">
        <v>51</v>
      </c>
    </row>
    <row r="9" spans="2:36" ht="16.5" customHeight="1">
      <c r="B9" s="182"/>
      <c r="C9" s="8" t="s">
        <v>280</v>
      </c>
      <c r="D9" s="22">
        <f>SUM(D7:D8)</f>
        <v>289911</v>
      </c>
      <c r="F9" s="187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281</v>
      </c>
      <c r="AB9" s="45" t="s">
        <v>275</v>
      </c>
      <c r="AC9" s="45" t="s">
        <v>282</v>
      </c>
      <c r="AD9" s="11">
        <f ca="1" t="shared" si="4"/>
        <v>643260</v>
      </c>
      <c r="AF9" s="42" t="str">
        <f>+'水洗化人口等'!B9</f>
        <v>46203</v>
      </c>
      <c r="AG9" s="11">
        <v>9</v>
      </c>
      <c r="AI9" s="42" t="s">
        <v>283</v>
      </c>
      <c r="AJ9" s="3" t="s">
        <v>50</v>
      </c>
    </row>
    <row r="10" spans="2:36" ht="16.5" customHeight="1">
      <c r="B10" s="183" t="s">
        <v>284</v>
      </c>
      <c r="C10" s="124" t="s">
        <v>281</v>
      </c>
      <c r="D10" s="21">
        <f>AD9</f>
        <v>643260</v>
      </c>
      <c r="F10" s="187"/>
      <c r="G10" s="7" t="s">
        <v>207</v>
      </c>
      <c r="H10" s="17">
        <f t="shared" si="0"/>
        <v>139</v>
      </c>
      <c r="I10" s="17">
        <f t="shared" si="1"/>
        <v>531</v>
      </c>
      <c r="J10" s="17">
        <f t="shared" si="2"/>
        <v>670</v>
      </c>
      <c r="K10" s="18">
        <f t="shared" si="3"/>
        <v>0.0009217642292193757</v>
      </c>
      <c r="L10" s="23" t="s">
        <v>285</v>
      </c>
      <c r="M10" s="24" t="s">
        <v>285</v>
      </c>
      <c r="AA10" s="4" t="s">
        <v>286</v>
      </c>
      <c r="AB10" s="45" t="s">
        <v>275</v>
      </c>
      <c r="AC10" s="45" t="s">
        <v>287</v>
      </c>
      <c r="AD10" s="11">
        <f ca="1" t="shared" si="4"/>
        <v>6492</v>
      </c>
      <c r="AF10" s="42" t="str">
        <f>+'水洗化人口等'!B10</f>
        <v>46204</v>
      </c>
      <c r="AG10" s="11">
        <v>10</v>
      </c>
      <c r="AI10" s="42" t="s">
        <v>288</v>
      </c>
      <c r="AJ10" s="3" t="s">
        <v>49</v>
      </c>
    </row>
    <row r="11" spans="2:36" ht="16.5" customHeight="1">
      <c r="B11" s="184"/>
      <c r="C11" s="7" t="s">
        <v>286</v>
      </c>
      <c r="D11" s="21">
        <f>AD10</f>
        <v>6492</v>
      </c>
      <c r="F11" s="187"/>
      <c r="G11" s="7" t="s">
        <v>209</v>
      </c>
      <c r="H11" s="17">
        <f t="shared" si="0"/>
        <v>6539</v>
      </c>
      <c r="I11" s="17">
        <f t="shared" si="1"/>
        <v>6440</v>
      </c>
      <c r="J11" s="17">
        <f t="shared" si="2"/>
        <v>12979</v>
      </c>
      <c r="K11" s="18">
        <f t="shared" si="3"/>
        <v>0.017856086464236236</v>
      </c>
      <c r="L11" s="23" t="s">
        <v>285</v>
      </c>
      <c r="M11" s="24" t="s">
        <v>285</v>
      </c>
      <c r="AA11" s="4" t="s">
        <v>289</v>
      </c>
      <c r="AB11" s="45" t="s">
        <v>275</v>
      </c>
      <c r="AC11" s="45" t="s">
        <v>290</v>
      </c>
      <c r="AD11" s="11">
        <f ca="1" t="shared" si="4"/>
        <v>777420</v>
      </c>
      <c r="AF11" s="42" t="str">
        <f>+'水洗化人口等'!B11</f>
        <v>46206</v>
      </c>
      <c r="AG11" s="11">
        <v>11</v>
      </c>
      <c r="AI11" s="42" t="s">
        <v>291</v>
      </c>
      <c r="AJ11" s="3" t="s">
        <v>48</v>
      </c>
    </row>
    <row r="12" spans="2:36" ht="16.5" customHeight="1">
      <c r="B12" s="184"/>
      <c r="C12" s="7" t="s">
        <v>289</v>
      </c>
      <c r="D12" s="21">
        <f>AD11</f>
        <v>777420</v>
      </c>
      <c r="F12" s="187"/>
      <c r="G12" s="7" t="s">
        <v>211</v>
      </c>
      <c r="H12" s="17">
        <f t="shared" si="0"/>
        <v>1914</v>
      </c>
      <c r="I12" s="17">
        <f t="shared" si="1"/>
        <v>2066</v>
      </c>
      <c r="J12" s="17">
        <f t="shared" si="2"/>
        <v>3980</v>
      </c>
      <c r="K12" s="18">
        <f t="shared" si="3"/>
        <v>0.005475554675064351</v>
      </c>
      <c r="L12" s="23" t="s">
        <v>285</v>
      </c>
      <c r="M12" s="24" t="s">
        <v>285</v>
      </c>
      <c r="AA12" s="4" t="s">
        <v>292</v>
      </c>
      <c r="AB12" s="45" t="s">
        <v>275</v>
      </c>
      <c r="AC12" s="45" t="s">
        <v>293</v>
      </c>
      <c r="AD12" s="11">
        <f ca="1" t="shared" si="4"/>
        <v>486549</v>
      </c>
      <c r="AF12" s="42" t="str">
        <f>+'水洗化人口等'!B12</f>
        <v>46208</v>
      </c>
      <c r="AG12" s="11">
        <v>12</v>
      </c>
      <c r="AI12" s="42" t="s">
        <v>294</v>
      </c>
      <c r="AJ12" s="3" t="s">
        <v>47</v>
      </c>
    </row>
    <row r="13" spans="2:36" ht="16.5" customHeight="1">
      <c r="B13" s="185"/>
      <c r="C13" s="8" t="s">
        <v>280</v>
      </c>
      <c r="D13" s="22">
        <f>SUM(D10:D12)</f>
        <v>1427172</v>
      </c>
      <c r="F13" s="188"/>
      <c r="G13" s="7" t="s">
        <v>280</v>
      </c>
      <c r="H13" s="17">
        <f>SUM(H7:H12)</f>
        <v>227205</v>
      </c>
      <c r="I13" s="17">
        <f>SUM(I7:I12)</f>
        <v>499662</v>
      </c>
      <c r="J13" s="17">
        <f>SUM(J7:J12)</f>
        <v>726867</v>
      </c>
      <c r="K13" s="18">
        <v>1</v>
      </c>
      <c r="L13" s="23" t="s">
        <v>285</v>
      </c>
      <c r="M13" s="24" t="s">
        <v>285</v>
      </c>
      <c r="AA13" s="4" t="s">
        <v>60</v>
      </c>
      <c r="AB13" s="45" t="s">
        <v>275</v>
      </c>
      <c r="AC13" s="45" t="s">
        <v>295</v>
      </c>
      <c r="AD13" s="11">
        <f ca="1" t="shared" si="4"/>
        <v>6177</v>
      </c>
      <c r="AF13" s="42" t="str">
        <f>+'水洗化人口等'!B13</f>
        <v>46210</v>
      </c>
      <c r="AG13" s="11">
        <v>13</v>
      </c>
      <c r="AI13" s="42" t="s">
        <v>296</v>
      </c>
      <c r="AJ13" s="3" t="s">
        <v>46</v>
      </c>
    </row>
    <row r="14" spans="2:36" ht="16.5" customHeight="1" thickBot="1">
      <c r="B14" s="162" t="s">
        <v>297</v>
      </c>
      <c r="C14" s="163"/>
      <c r="D14" s="25">
        <f>SUM(D9,D13)</f>
        <v>1717083</v>
      </c>
      <c r="F14" s="157" t="s">
        <v>298</v>
      </c>
      <c r="G14" s="158"/>
      <c r="H14" s="17">
        <f>AD20</f>
        <v>1817</v>
      </c>
      <c r="I14" s="17">
        <f>AD30</f>
        <v>122</v>
      </c>
      <c r="J14" s="17">
        <f>SUM(H14:I14)</f>
        <v>1939</v>
      </c>
      <c r="K14" s="26" t="s">
        <v>285</v>
      </c>
      <c r="L14" s="23" t="s">
        <v>285</v>
      </c>
      <c r="M14" s="24" t="s">
        <v>285</v>
      </c>
      <c r="AA14" s="4" t="s">
        <v>192</v>
      </c>
      <c r="AB14" s="45" t="s">
        <v>299</v>
      </c>
      <c r="AC14" s="45" t="s">
        <v>293</v>
      </c>
      <c r="AD14" s="11">
        <f ca="1" t="shared" si="4"/>
        <v>218613</v>
      </c>
      <c r="AF14" s="42" t="str">
        <f>+'水洗化人口等'!B14</f>
        <v>46213</v>
      </c>
      <c r="AG14" s="11">
        <v>14</v>
      </c>
      <c r="AI14" s="42" t="s">
        <v>300</v>
      </c>
      <c r="AJ14" s="3" t="s">
        <v>45</v>
      </c>
    </row>
    <row r="15" spans="2:36" ht="16.5" customHeight="1" thickBot="1">
      <c r="B15" s="162" t="s">
        <v>60</v>
      </c>
      <c r="C15" s="163"/>
      <c r="D15" s="25">
        <f>AD13</f>
        <v>6177</v>
      </c>
      <c r="F15" s="162" t="s">
        <v>54</v>
      </c>
      <c r="G15" s="163"/>
      <c r="H15" s="27">
        <f>SUM(H13:H14)</f>
        <v>229022</v>
      </c>
      <c r="I15" s="27">
        <f>SUM(I13:I14)</f>
        <v>499784</v>
      </c>
      <c r="J15" s="27">
        <f>SUM(J13:J14)</f>
        <v>728806</v>
      </c>
      <c r="K15" s="28" t="s">
        <v>285</v>
      </c>
      <c r="L15" s="29">
        <f>SUM(L7:L9)</f>
        <v>14030</v>
      </c>
      <c r="M15" s="30">
        <f>SUM(M7:M9)</f>
        <v>1121</v>
      </c>
      <c r="AA15" s="4" t="s">
        <v>194</v>
      </c>
      <c r="AB15" s="45" t="s">
        <v>299</v>
      </c>
      <c r="AC15" s="45" t="s">
        <v>301</v>
      </c>
      <c r="AD15" s="11">
        <f ca="1" t="shared" si="4"/>
        <v>0</v>
      </c>
      <c r="AF15" s="42" t="str">
        <f>+'水洗化人口等'!B15</f>
        <v>46214</v>
      </c>
      <c r="AG15" s="11">
        <v>15</v>
      </c>
      <c r="AI15" s="42" t="s">
        <v>302</v>
      </c>
      <c r="AJ15" s="3" t="s">
        <v>44</v>
      </c>
    </row>
    <row r="16" spans="2:36" ht="16.5" customHeight="1" thickBot="1">
      <c r="B16" s="125" t="s">
        <v>303</v>
      </c>
      <c r="AA16" s="4" t="s">
        <v>1</v>
      </c>
      <c r="AB16" s="45" t="s">
        <v>299</v>
      </c>
      <c r="AC16" s="45" t="s">
        <v>295</v>
      </c>
      <c r="AD16" s="11">
        <f ca="1" t="shared" si="4"/>
        <v>0</v>
      </c>
      <c r="AF16" s="42" t="str">
        <f>+'水洗化人口等'!B16</f>
        <v>46215</v>
      </c>
      <c r="AG16" s="11">
        <v>16</v>
      </c>
      <c r="AI16" s="42" t="s">
        <v>304</v>
      </c>
      <c r="AJ16" s="3" t="s">
        <v>43</v>
      </c>
    </row>
    <row r="17" spans="3:36" ht="16.5" customHeight="1" thickBot="1">
      <c r="C17" s="31">
        <f>AD12</f>
        <v>486549</v>
      </c>
      <c r="D17" s="4" t="s">
        <v>305</v>
      </c>
      <c r="J17" s="14"/>
      <c r="AA17" s="4" t="s">
        <v>207</v>
      </c>
      <c r="AB17" s="45" t="s">
        <v>299</v>
      </c>
      <c r="AC17" s="45" t="s">
        <v>306</v>
      </c>
      <c r="AD17" s="11">
        <f ca="1" t="shared" si="4"/>
        <v>139</v>
      </c>
      <c r="AF17" s="42" t="str">
        <f>+'水洗化人口等'!B17</f>
        <v>46216</v>
      </c>
      <c r="AG17" s="11">
        <v>17</v>
      </c>
      <c r="AI17" s="42" t="s">
        <v>307</v>
      </c>
      <c r="AJ17" s="3" t="s">
        <v>42</v>
      </c>
    </row>
    <row r="18" spans="6:36" ht="30" customHeight="1">
      <c r="F18" s="178" t="s">
        <v>308</v>
      </c>
      <c r="G18" s="179"/>
      <c r="H18" s="38" t="s">
        <v>265</v>
      </c>
      <c r="I18" s="38" t="s">
        <v>266</v>
      </c>
      <c r="J18" s="41" t="s">
        <v>267</v>
      </c>
      <c r="AA18" s="4" t="s">
        <v>209</v>
      </c>
      <c r="AB18" s="45" t="s">
        <v>299</v>
      </c>
      <c r="AC18" s="45" t="s">
        <v>309</v>
      </c>
      <c r="AD18" s="11">
        <f ca="1" t="shared" si="4"/>
        <v>6539</v>
      </c>
      <c r="AF18" s="42" t="str">
        <f>+'水洗化人口等'!B18</f>
        <v>46217</v>
      </c>
      <c r="AG18" s="11">
        <v>18</v>
      </c>
      <c r="AI18" s="42" t="s">
        <v>310</v>
      </c>
      <c r="AJ18" s="3" t="s">
        <v>41</v>
      </c>
    </row>
    <row r="19" spans="3:36" ht="16.5" customHeight="1">
      <c r="C19" s="40" t="s">
        <v>311</v>
      </c>
      <c r="D19" s="10">
        <f>IF(D$14&gt;0,D13/D$14,0)</f>
        <v>0.8311607534405734</v>
      </c>
      <c r="F19" s="157" t="s">
        <v>312</v>
      </c>
      <c r="G19" s="158"/>
      <c r="H19" s="17">
        <f>AD21</f>
        <v>16011</v>
      </c>
      <c r="I19" s="17">
        <f>AD31</f>
        <v>11955</v>
      </c>
      <c r="J19" s="21">
        <f>SUM(H19:I19)</f>
        <v>27966</v>
      </c>
      <c r="AA19" s="4" t="s">
        <v>211</v>
      </c>
      <c r="AB19" s="45" t="s">
        <v>299</v>
      </c>
      <c r="AC19" s="45" t="s">
        <v>313</v>
      </c>
      <c r="AD19" s="11">
        <f ca="1" t="shared" si="4"/>
        <v>1914</v>
      </c>
      <c r="AF19" s="42" t="str">
        <f>+'水洗化人口等'!B19</f>
        <v>46218</v>
      </c>
      <c r="AG19" s="11">
        <v>19</v>
      </c>
      <c r="AI19" s="42" t="s">
        <v>314</v>
      </c>
      <c r="AJ19" s="3" t="s">
        <v>40</v>
      </c>
    </row>
    <row r="20" spans="3:36" ht="16.5" customHeight="1">
      <c r="C20" s="40" t="s">
        <v>315</v>
      </c>
      <c r="D20" s="10">
        <f>IF(D$14&gt;0,D9/D$14,0)</f>
        <v>0.16883924655942664</v>
      </c>
      <c r="F20" s="157" t="s">
        <v>316</v>
      </c>
      <c r="G20" s="158"/>
      <c r="H20" s="17">
        <f>AD22</f>
        <v>14244</v>
      </c>
      <c r="I20" s="17">
        <f>AD32</f>
        <v>5666</v>
      </c>
      <c r="J20" s="21">
        <f>SUM(H20:I20)</f>
        <v>19910</v>
      </c>
      <c r="AA20" s="4" t="s">
        <v>298</v>
      </c>
      <c r="AB20" s="45" t="s">
        <v>299</v>
      </c>
      <c r="AC20" s="45" t="s">
        <v>317</v>
      </c>
      <c r="AD20" s="11">
        <f ca="1" t="shared" si="4"/>
        <v>1817</v>
      </c>
      <c r="AF20" s="42" t="str">
        <f>+'水洗化人口等'!B20</f>
        <v>46219</v>
      </c>
      <c r="AG20" s="11">
        <v>20</v>
      </c>
      <c r="AI20" s="42" t="s">
        <v>318</v>
      </c>
      <c r="AJ20" s="3" t="s">
        <v>39</v>
      </c>
    </row>
    <row r="21" spans="3:36" ht="16.5" customHeight="1">
      <c r="C21" s="40" t="s">
        <v>319</v>
      </c>
      <c r="D21" s="10">
        <f>IF(D$14&gt;0,D10/D$14,0)</f>
        <v>0.3746237077648547</v>
      </c>
      <c r="F21" s="157" t="s">
        <v>320</v>
      </c>
      <c r="G21" s="158"/>
      <c r="H21" s="17">
        <f>AD23</f>
        <v>198417</v>
      </c>
      <c r="I21" s="17">
        <f>AD33</f>
        <v>484637</v>
      </c>
      <c r="J21" s="21">
        <f>SUM(H21:I21)</f>
        <v>683054</v>
      </c>
      <c r="AA21" s="4" t="s">
        <v>312</v>
      </c>
      <c r="AB21" s="45" t="s">
        <v>299</v>
      </c>
      <c r="AC21" s="45" t="s">
        <v>321</v>
      </c>
      <c r="AD21" s="11">
        <f ca="1" t="shared" si="4"/>
        <v>16011</v>
      </c>
      <c r="AF21" s="42" t="str">
        <f>+'水洗化人口等'!B21</f>
        <v>46220</v>
      </c>
      <c r="AG21" s="11">
        <v>21</v>
      </c>
      <c r="AI21" s="42" t="s">
        <v>322</v>
      </c>
      <c r="AJ21" s="3" t="s">
        <v>38</v>
      </c>
    </row>
    <row r="22" spans="3:36" ht="16.5" customHeight="1" thickBot="1">
      <c r="C22" s="40" t="s">
        <v>323</v>
      </c>
      <c r="D22" s="10">
        <f>IF(D$14&gt;0,D12/D$14,0)</f>
        <v>0.45275621504609853</v>
      </c>
      <c r="F22" s="162" t="s">
        <v>54</v>
      </c>
      <c r="G22" s="163"/>
      <c r="H22" s="27">
        <f>SUM(H19:H21)</f>
        <v>228672</v>
      </c>
      <c r="I22" s="27">
        <f>SUM(I19:I21)</f>
        <v>502258</v>
      </c>
      <c r="J22" s="32">
        <f>SUM(J19:J21)</f>
        <v>730930</v>
      </c>
      <c r="AA22" s="4" t="s">
        <v>316</v>
      </c>
      <c r="AB22" s="45" t="s">
        <v>299</v>
      </c>
      <c r="AC22" s="45" t="s">
        <v>324</v>
      </c>
      <c r="AD22" s="11">
        <f ca="1" t="shared" si="4"/>
        <v>14244</v>
      </c>
      <c r="AF22" s="42" t="str">
        <f>+'水洗化人口等'!B22</f>
        <v>46221</v>
      </c>
      <c r="AG22" s="11">
        <v>22</v>
      </c>
      <c r="AI22" s="42" t="s">
        <v>325</v>
      </c>
      <c r="AJ22" s="3" t="s">
        <v>37</v>
      </c>
    </row>
    <row r="23" spans="3:36" ht="16.5" customHeight="1">
      <c r="C23" s="40" t="s">
        <v>326</v>
      </c>
      <c r="D23" s="10">
        <f>IF(D$14&gt;0,C17/D$14,0)</f>
        <v>0.2833578807780404</v>
      </c>
      <c r="F23" s="9"/>
      <c r="J23" s="33"/>
      <c r="AA23" s="4" t="s">
        <v>320</v>
      </c>
      <c r="AB23" s="45" t="s">
        <v>299</v>
      </c>
      <c r="AC23" s="45" t="s">
        <v>327</v>
      </c>
      <c r="AD23" s="11">
        <f ca="1" t="shared" si="4"/>
        <v>198417</v>
      </c>
      <c r="AF23" s="42" t="str">
        <f>+'水洗化人口等'!B23</f>
        <v>46222</v>
      </c>
      <c r="AG23" s="11">
        <v>23</v>
      </c>
      <c r="AI23" s="42" t="s">
        <v>328</v>
      </c>
      <c r="AJ23" s="3" t="s">
        <v>36</v>
      </c>
    </row>
    <row r="24" spans="3:36" ht="16.5" customHeight="1" thickBot="1">
      <c r="C24" s="40" t="s">
        <v>329</v>
      </c>
      <c r="D24" s="10">
        <f>IF(D$9&gt;0,D7/D$9,0)</f>
        <v>0.991704350645543</v>
      </c>
      <c r="J24" s="34" t="s">
        <v>330</v>
      </c>
      <c r="AA24" s="4" t="s">
        <v>192</v>
      </c>
      <c r="AB24" s="45" t="s">
        <v>299</v>
      </c>
      <c r="AC24" s="45" t="s">
        <v>331</v>
      </c>
      <c r="AD24" s="11">
        <f ca="1" t="shared" si="4"/>
        <v>490625</v>
      </c>
      <c r="AF24" s="42" t="str">
        <f>+'水洗化人口等'!B24</f>
        <v>46223</v>
      </c>
      <c r="AG24" s="11">
        <v>24</v>
      </c>
      <c r="AI24" s="42" t="s">
        <v>332</v>
      </c>
      <c r="AJ24" s="3" t="s">
        <v>35</v>
      </c>
    </row>
    <row r="25" spans="3:36" ht="16.5" customHeight="1">
      <c r="C25" s="40" t="s">
        <v>333</v>
      </c>
      <c r="D25" s="10">
        <f>IF(D$9&gt;0,D8/D$9,0)</f>
        <v>0.008295649354457058</v>
      </c>
      <c r="F25" s="164" t="s">
        <v>6</v>
      </c>
      <c r="G25" s="165"/>
      <c r="H25" s="165"/>
      <c r="I25" s="171" t="s">
        <v>334</v>
      </c>
      <c r="J25" s="173" t="s">
        <v>335</v>
      </c>
      <c r="AA25" s="4" t="s">
        <v>194</v>
      </c>
      <c r="AB25" s="45" t="s">
        <v>299</v>
      </c>
      <c r="AC25" s="45" t="s">
        <v>336</v>
      </c>
      <c r="AD25" s="11">
        <f ca="1" t="shared" si="4"/>
        <v>0</v>
      </c>
      <c r="AF25" s="42" t="str">
        <f>+'水洗化人口等'!B25</f>
        <v>46224</v>
      </c>
      <c r="AG25" s="11">
        <v>25</v>
      </c>
      <c r="AI25" s="42" t="s">
        <v>337</v>
      </c>
      <c r="AJ25" s="3" t="s">
        <v>34</v>
      </c>
    </row>
    <row r="26" spans="6:36" ht="16.5" customHeight="1">
      <c r="F26" s="166"/>
      <c r="G26" s="167"/>
      <c r="H26" s="167"/>
      <c r="I26" s="172"/>
      <c r="J26" s="174"/>
      <c r="AA26" s="4" t="s">
        <v>1</v>
      </c>
      <c r="AB26" s="45" t="s">
        <v>299</v>
      </c>
      <c r="AC26" s="45" t="s">
        <v>338</v>
      </c>
      <c r="AD26" s="11">
        <f ca="1" t="shared" si="4"/>
        <v>0</v>
      </c>
      <c r="AF26" s="42" t="str">
        <f>+'水洗化人口等'!B26</f>
        <v>46225</v>
      </c>
      <c r="AG26" s="11">
        <v>26</v>
      </c>
      <c r="AI26" s="42" t="s">
        <v>339</v>
      </c>
      <c r="AJ26" s="3" t="s">
        <v>33</v>
      </c>
    </row>
    <row r="27" spans="6:36" ht="16.5" customHeight="1">
      <c r="F27" s="159" t="s">
        <v>197</v>
      </c>
      <c r="G27" s="160"/>
      <c r="H27" s="161"/>
      <c r="I27" s="19">
        <f aca="true" t="shared" si="5" ref="I27:I35">AD40</f>
        <v>2916</v>
      </c>
      <c r="J27" s="35">
        <f>AD49</f>
        <v>875</v>
      </c>
      <c r="AA27" s="4" t="s">
        <v>207</v>
      </c>
      <c r="AB27" s="45" t="s">
        <v>299</v>
      </c>
      <c r="AC27" s="45" t="s">
        <v>340</v>
      </c>
      <c r="AD27" s="11">
        <f ca="1" t="shared" si="4"/>
        <v>531</v>
      </c>
      <c r="AF27" s="42" t="str">
        <f>+'水洗化人口等'!B27</f>
        <v>46303</v>
      </c>
      <c r="AG27" s="11">
        <v>27</v>
      </c>
      <c r="AI27" s="42" t="s">
        <v>341</v>
      </c>
      <c r="AJ27" s="3" t="s">
        <v>32</v>
      </c>
    </row>
    <row r="28" spans="6:36" ht="16.5" customHeight="1">
      <c r="F28" s="175" t="s">
        <v>342</v>
      </c>
      <c r="G28" s="176"/>
      <c r="H28" s="177"/>
      <c r="I28" s="19">
        <f t="shared" si="5"/>
        <v>58</v>
      </c>
      <c r="J28" s="35">
        <f>AD50</f>
        <v>0</v>
      </c>
      <c r="AA28" s="4" t="s">
        <v>209</v>
      </c>
      <c r="AB28" s="45" t="s">
        <v>299</v>
      </c>
      <c r="AC28" s="45" t="s">
        <v>343</v>
      </c>
      <c r="AD28" s="11">
        <f ca="1" t="shared" si="4"/>
        <v>6440</v>
      </c>
      <c r="AF28" s="42" t="str">
        <f>+'水洗化人口等'!B28</f>
        <v>46304</v>
      </c>
      <c r="AG28" s="11">
        <v>28</v>
      </c>
      <c r="AI28" s="42" t="s">
        <v>344</v>
      </c>
      <c r="AJ28" s="3" t="s">
        <v>31</v>
      </c>
    </row>
    <row r="29" spans="6:36" ht="16.5" customHeight="1">
      <c r="F29" s="159" t="s">
        <v>0</v>
      </c>
      <c r="G29" s="160"/>
      <c r="H29" s="161"/>
      <c r="I29" s="19">
        <f t="shared" si="5"/>
        <v>1442</v>
      </c>
      <c r="J29" s="35">
        <f>AD51</f>
        <v>13</v>
      </c>
      <c r="AA29" s="4" t="s">
        <v>211</v>
      </c>
      <c r="AB29" s="45" t="s">
        <v>299</v>
      </c>
      <c r="AC29" s="45" t="s">
        <v>345</v>
      </c>
      <c r="AD29" s="11">
        <f ca="1" t="shared" si="4"/>
        <v>2066</v>
      </c>
      <c r="AF29" s="42" t="str">
        <f>+'水洗化人口等'!B29</f>
        <v>46392</v>
      </c>
      <c r="AG29" s="11">
        <v>29</v>
      </c>
      <c r="AI29" s="42" t="s">
        <v>346</v>
      </c>
      <c r="AJ29" s="3" t="s">
        <v>30</v>
      </c>
    </row>
    <row r="30" spans="6:36" ht="16.5" customHeight="1">
      <c r="F30" s="159" t="s">
        <v>194</v>
      </c>
      <c r="G30" s="160"/>
      <c r="H30" s="161"/>
      <c r="I30" s="19">
        <f t="shared" si="5"/>
        <v>3333</v>
      </c>
      <c r="J30" s="35">
        <f>AD52</f>
        <v>0</v>
      </c>
      <c r="AA30" s="4" t="s">
        <v>298</v>
      </c>
      <c r="AB30" s="45" t="s">
        <v>299</v>
      </c>
      <c r="AC30" s="45" t="s">
        <v>347</v>
      </c>
      <c r="AD30" s="11">
        <f ca="1" t="shared" si="4"/>
        <v>122</v>
      </c>
      <c r="AF30" s="42" t="str">
        <f>+'水洗化人口等'!B30</f>
        <v>46404</v>
      </c>
      <c r="AG30" s="11">
        <v>30</v>
      </c>
      <c r="AI30" s="42" t="s">
        <v>348</v>
      </c>
      <c r="AJ30" s="3" t="s">
        <v>29</v>
      </c>
    </row>
    <row r="31" spans="6:36" ht="16.5" customHeight="1">
      <c r="F31" s="159" t="s">
        <v>1</v>
      </c>
      <c r="G31" s="160"/>
      <c r="H31" s="161"/>
      <c r="I31" s="19">
        <f t="shared" si="5"/>
        <v>0</v>
      </c>
      <c r="J31" s="35">
        <f>AD53</f>
        <v>0</v>
      </c>
      <c r="AA31" s="4" t="s">
        <v>312</v>
      </c>
      <c r="AB31" s="45" t="s">
        <v>299</v>
      </c>
      <c r="AC31" s="45" t="s">
        <v>276</v>
      </c>
      <c r="AD31" s="11">
        <f ca="1" t="shared" si="4"/>
        <v>11955</v>
      </c>
      <c r="AF31" s="42" t="str">
        <f>+'水洗化人口等'!B31</f>
        <v>46452</v>
      </c>
      <c r="AG31" s="11">
        <v>31</v>
      </c>
      <c r="AI31" s="42" t="s">
        <v>349</v>
      </c>
      <c r="AJ31" s="3" t="s">
        <v>28</v>
      </c>
    </row>
    <row r="32" spans="6:36" ht="16.5" customHeight="1">
      <c r="F32" s="159" t="s">
        <v>2</v>
      </c>
      <c r="G32" s="160"/>
      <c r="H32" s="161"/>
      <c r="I32" s="19">
        <f t="shared" si="5"/>
        <v>0</v>
      </c>
      <c r="J32" s="24" t="s">
        <v>285</v>
      </c>
      <c r="AA32" s="4" t="s">
        <v>316</v>
      </c>
      <c r="AB32" s="45" t="s">
        <v>299</v>
      </c>
      <c r="AC32" s="45" t="s">
        <v>350</v>
      </c>
      <c r="AD32" s="11">
        <f ca="1" t="shared" si="4"/>
        <v>5666</v>
      </c>
      <c r="AF32" s="42" t="str">
        <f>+'水洗化人口等'!B32</f>
        <v>46468</v>
      </c>
      <c r="AG32" s="11">
        <v>32</v>
      </c>
      <c r="AI32" s="42" t="s">
        <v>351</v>
      </c>
      <c r="AJ32" s="3" t="s">
        <v>27</v>
      </c>
    </row>
    <row r="33" spans="6:36" ht="16.5" customHeight="1">
      <c r="F33" s="159" t="s">
        <v>3</v>
      </c>
      <c r="G33" s="160"/>
      <c r="H33" s="161"/>
      <c r="I33" s="19">
        <f t="shared" si="5"/>
        <v>140</v>
      </c>
      <c r="J33" s="24" t="s">
        <v>285</v>
      </c>
      <c r="AA33" s="4" t="s">
        <v>320</v>
      </c>
      <c r="AB33" s="45" t="s">
        <v>299</v>
      </c>
      <c r="AC33" s="45" t="s">
        <v>287</v>
      </c>
      <c r="AD33" s="11">
        <f ca="1" t="shared" si="4"/>
        <v>484637</v>
      </c>
      <c r="AF33" s="42" t="str">
        <f>+'水洗化人口等'!B33</f>
        <v>46482</v>
      </c>
      <c r="AG33" s="11">
        <v>33</v>
      </c>
      <c r="AI33" s="42" t="s">
        <v>352</v>
      </c>
      <c r="AJ33" s="3" t="s">
        <v>26</v>
      </c>
    </row>
    <row r="34" spans="6:36" ht="16.5" customHeight="1">
      <c r="F34" s="159" t="s">
        <v>4</v>
      </c>
      <c r="G34" s="160"/>
      <c r="H34" s="161"/>
      <c r="I34" s="19">
        <f t="shared" si="5"/>
        <v>174</v>
      </c>
      <c r="J34" s="24" t="s">
        <v>285</v>
      </c>
      <c r="AA34" s="4" t="s">
        <v>192</v>
      </c>
      <c r="AB34" s="45" t="s">
        <v>299</v>
      </c>
      <c r="AC34" s="45" t="s">
        <v>353</v>
      </c>
      <c r="AD34" s="45">
        <f ca="1" t="shared" si="4"/>
        <v>14030</v>
      </c>
      <c r="AF34" s="42" t="str">
        <f>+'水洗化人口等'!B34</f>
        <v>46490</v>
      </c>
      <c r="AG34" s="11">
        <v>34</v>
      </c>
      <c r="AI34" s="42" t="s">
        <v>354</v>
      </c>
      <c r="AJ34" s="3" t="s">
        <v>25</v>
      </c>
    </row>
    <row r="35" spans="6:36" ht="16.5" customHeight="1">
      <c r="F35" s="159" t="s">
        <v>5</v>
      </c>
      <c r="G35" s="160"/>
      <c r="H35" s="161"/>
      <c r="I35" s="19">
        <f t="shared" si="5"/>
        <v>8066</v>
      </c>
      <c r="J35" s="24" t="s">
        <v>285</v>
      </c>
      <c r="AA35" s="4" t="s">
        <v>194</v>
      </c>
      <c r="AB35" s="45" t="s">
        <v>299</v>
      </c>
      <c r="AC35" s="45" t="s">
        <v>355</v>
      </c>
      <c r="AD35" s="45">
        <f ca="1" t="shared" si="4"/>
        <v>0</v>
      </c>
      <c r="AF35" s="42" t="str">
        <f>+'水洗化人口等'!B35</f>
        <v>46491</v>
      </c>
      <c r="AG35" s="11">
        <v>35</v>
      </c>
      <c r="AI35" s="42" t="s">
        <v>356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6">
        <f>SUM(I27:I35)</f>
        <v>16129</v>
      </c>
      <c r="J36" s="37">
        <f>SUM(J27:J31)</f>
        <v>888</v>
      </c>
      <c r="AA36" s="4" t="s">
        <v>1</v>
      </c>
      <c r="AB36" s="45" t="s">
        <v>299</v>
      </c>
      <c r="AC36" s="45" t="s">
        <v>357</v>
      </c>
      <c r="AD36" s="45">
        <f ca="1" t="shared" si="4"/>
        <v>0</v>
      </c>
      <c r="AF36" s="42" t="str">
        <f>+'水洗化人口等'!B36</f>
        <v>46492</v>
      </c>
      <c r="AG36" s="11">
        <v>36</v>
      </c>
      <c r="AI36" s="42" t="s">
        <v>358</v>
      </c>
      <c r="AJ36" s="3" t="s">
        <v>23</v>
      </c>
    </row>
    <row r="37" spans="27:36" ht="13.5" hidden="1">
      <c r="AA37" s="4" t="s">
        <v>192</v>
      </c>
      <c r="AB37" s="45" t="s">
        <v>299</v>
      </c>
      <c r="AC37" s="45" t="s">
        <v>359</v>
      </c>
      <c r="AD37" s="45">
        <f ca="1" t="shared" si="4"/>
        <v>1121</v>
      </c>
      <c r="AF37" s="42" t="str">
        <f>+'水洗化人口等'!B37</f>
        <v>46501</v>
      </c>
      <c r="AG37" s="11">
        <v>37</v>
      </c>
      <c r="AI37" s="42" t="s">
        <v>360</v>
      </c>
      <c r="AJ37" s="3" t="s">
        <v>22</v>
      </c>
    </row>
    <row r="38" spans="27:36" ht="13.5" hidden="1">
      <c r="AA38" s="4" t="s">
        <v>194</v>
      </c>
      <c r="AB38" s="45" t="s">
        <v>299</v>
      </c>
      <c r="AC38" s="45" t="s">
        <v>361</v>
      </c>
      <c r="AD38" s="45">
        <f ca="1" t="shared" si="4"/>
        <v>0</v>
      </c>
      <c r="AF38" s="42" t="str">
        <f>+'水洗化人口等'!B38</f>
        <v>46502</v>
      </c>
      <c r="AG38" s="11">
        <v>38</v>
      </c>
      <c r="AI38" s="42" t="s">
        <v>362</v>
      </c>
      <c r="AJ38" s="3" t="s">
        <v>21</v>
      </c>
    </row>
    <row r="39" spans="27:36" ht="13.5" hidden="1">
      <c r="AA39" s="4" t="s">
        <v>1</v>
      </c>
      <c r="AB39" s="45" t="s">
        <v>299</v>
      </c>
      <c r="AC39" s="45" t="s">
        <v>363</v>
      </c>
      <c r="AD39" s="45">
        <f ca="1" t="shared" si="4"/>
        <v>0</v>
      </c>
      <c r="AF39" s="42" t="str">
        <f>+'水洗化人口等'!B39</f>
        <v>46505</v>
      </c>
      <c r="AG39" s="11">
        <v>39</v>
      </c>
      <c r="AI39" s="42" t="s">
        <v>364</v>
      </c>
      <c r="AJ39" s="3" t="s">
        <v>20</v>
      </c>
    </row>
    <row r="40" spans="27:36" ht="13.5" hidden="1">
      <c r="AA40" s="4" t="s">
        <v>197</v>
      </c>
      <c r="AB40" s="45" t="s">
        <v>299</v>
      </c>
      <c r="AC40" s="45" t="s">
        <v>365</v>
      </c>
      <c r="AD40" s="45">
        <f ca="1" t="shared" si="4"/>
        <v>2916</v>
      </c>
      <c r="AF40" s="42" t="str">
        <f>+'水洗化人口等'!B40</f>
        <v>46523</v>
      </c>
      <c r="AG40" s="11">
        <v>40</v>
      </c>
      <c r="AI40" s="42" t="s">
        <v>366</v>
      </c>
      <c r="AJ40" s="3" t="s">
        <v>19</v>
      </c>
    </row>
    <row r="41" spans="27:36" ht="13.5" hidden="1">
      <c r="AA41" s="4" t="s">
        <v>342</v>
      </c>
      <c r="AB41" s="45" t="s">
        <v>299</v>
      </c>
      <c r="AC41" s="45" t="s">
        <v>367</v>
      </c>
      <c r="AD41" s="45">
        <f ca="1" t="shared" si="4"/>
        <v>58</v>
      </c>
      <c r="AF41" s="42" t="str">
        <f>+'水洗化人口等'!B41</f>
        <v>46524</v>
      </c>
      <c r="AG41" s="11">
        <v>41</v>
      </c>
      <c r="AI41" s="42" t="s">
        <v>368</v>
      </c>
      <c r="AJ41" s="3" t="s">
        <v>18</v>
      </c>
    </row>
    <row r="42" spans="27:36" ht="13.5" hidden="1">
      <c r="AA42" s="4" t="s">
        <v>0</v>
      </c>
      <c r="AB42" s="45" t="s">
        <v>299</v>
      </c>
      <c r="AC42" s="45" t="s">
        <v>369</v>
      </c>
      <c r="AD42" s="45">
        <f ca="1" t="shared" si="4"/>
        <v>1442</v>
      </c>
      <c r="AF42" s="42" t="str">
        <f>+'水洗化人口等'!B42</f>
        <v>46525</v>
      </c>
      <c r="AG42" s="11">
        <v>42</v>
      </c>
      <c r="AI42" s="42" t="s">
        <v>370</v>
      </c>
      <c r="AJ42" s="3" t="s">
        <v>17</v>
      </c>
    </row>
    <row r="43" spans="27:36" ht="13.5" hidden="1">
      <c r="AA43" s="4" t="s">
        <v>194</v>
      </c>
      <c r="AB43" s="45" t="s">
        <v>299</v>
      </c>
      <c r="AC43" s="45" t="s">
        <v>371</v>
      </c>
      <c r="AD43" s="45">
        <f ca="1" t="shared" si="4"/>
        <v>3333</v>
      </c>
      <c r="AF43" s="42" t="str">
        <f>+'水洗化人口等'!B43</f>
        <v>46527</v>
      </c>
      <c r="AG43" s="11">
        <v>43</v>
      </c>
      <c r="AI43" s="42" t="s">
        <v>372</v>
      </c>
      <c r="AJ43" s="3" t="s">
        <v>16</v>
      </c>
    </row>
    <row r="44" spans="27:36" ht="13.5" hidden="1">
      <c r="AA44" s="4" t="s">
        <v>1</v>
      </c>
      <c r="AB44" s="45" t="s">
        <v>299</v>
      </c>
      <c r="AC44" s="45" t="s">
        <v>373</v>
      </c>
      <c r="AD44" s="45">
        <f ca="1" t="shared" si="4"/>
        <v>0</v>
      </c>
      <c r="AF44" s="42" t="str">
        <f>+'水洗化人口等'!B44</f>
        <v>46529</v>
      </c>
      <c r="AG44" s="11">
        <v>44</v>
      </c>
      <c r="AI44" s="42" t="s">
        <v>374</v>
      </c>
      <c r="AJ44" s="3" t="s">
        <v>15</v>
      </c>
    </row>
    <row r="45" spans="27:36" ht="13.5" hidden="1">
      <c r="AA45" s="4" t="s">
        <v>2</v>
      </c>
      <c r="AB45" s="45" t="s">
        <v>299</v>
      </c>
      <c r="AC45" s="45" t="s">
        <v>375</v>
      </c>
      <c r="AD45" s="45">
        <f ca="1" t="shared" si="4"/>
        <v>0</v>
      </c>
      <c r="AF45" s="42" t="str">
        <f>+'水洗化人口等'!B45</f>
        <v>46530</v>
      </c>
      <c r="AG45" s="11">
        <v>45</v>
      </c>
      <c r="AI45" s="42" t="s">
        <v>376</v>
      </c>
      <c r="AJ45" s="3" t="s">
        <v>14</v>
      </c>
    </row>
    <row r="46" spans="27:36" ht="13.5" hidden="1">
      <c r="AA46" s="4" t="s">
        <v>3</v>
      </c>
      <c r="AB46" s="45" t="s">
        <v>299</v>
      </c>
      <c r="AC46" s="45" t="s">
        <v>377</v>
      </c>
      <c r="AD46" s="45">
        <f ca="1" t="shared" si="4"/>
        <v>140</v>
      </c>
      <c r="AF46" s="42" t="str">
        <f>+'水洗化人口等'!B46</f>
        <v>46531</v>
      </c>
      <c r="AG46" s="11">
        <v>46</v>
      </c>
      <c r="AI46" s="42" t="s">
        <v>378</v>
      </c>
      <c r="AJ46" s="3" t="s">
        <v>13</v>
      </c>
    </row>
    <row r="47" spans="27:36" ht="13.5" hidden="1">
      <c r="AA47" s="4" t="s">
        <v>4</v>
      </c>
      <c r="AB47" s="45" t="s">
        <v>299</v>
      </c>
      <c r="AC47" s="45" t="s">
        <v>379</v>
      </c>
      <c r="AD47" s="45">
        <f ca="1" t="shared" si="4"/>
        <v>174</v>
      </c>
      <c r="AF47" s="42" t="str">
        <f>+'水洗化人口等'!B47</f>
        <v>46532</v>
      </c>
      <c r="AG47" s="11">
        <v>47</v>
      </c>
      <c r="AI47" s="42" t="s">
        <v>380</v>
      </c>
      <c r="AJ47" s="3" t="s">
        <v>12</v>
      </c>
    </row>
    <row r="48" spans="27:36" ht="13.5" hidden="1">
      <c r="AA48" s="4" t="s">
        <v>5</v>
      </c>
      <c r="AB48" s="45" t="s">
        <v>299</v>
      </c>
      <c r="AC48" s="45" t="s">
        <v>381</v>
      </c>
      <c r="AD48" s="45">
        <f ca="1" t="shared" si="4"/>
        <v>8066</v>
      </c>
      <c r="AF48" s="42" t="str">
        <f>+'水洗化人口等'!B48</f>
        <v>46533</v>
      </c>
      <c r="AG48" s="11">
        <v>48</v>
      </c>
      <c r="AI48" s="42" t="s">
        <v>382</v>
      </c>
      <c r="AJ48" s="3" t="s">
        <v>11</v>
      </c>
    </row>
    <row r="49" spans="27:36" ht="13.5" hidden="1">
      <c r="AA49" s="4" t="s">
        <v>197</v>
      </c>
      <c r="AB49" s="45" t="s">
        <v>299</v>
      </c>
      <c r="AC49" s="45" t="s">
        <v>383</v>
      </c>
      <c r="AD49" s="45">
        <f ca="1" t="shared" si="4"/>
        <v>875</v>
      </c>
      <c r="AF49" s="42" t="str">
        <f>+'水洗化人口等'!B49</f>
        <v>46534</v>
      </c>
      <c r="AG49" s="11">
        <v>49</v>
      </c>
      <c r="AI49" s="42" t="s">
        <v>384</v>
      </c>
      <c r="AJ49" s="3" t="s">
        <v>10</v>
      </c>
    </row>
    <row r="50" spans="27:36" ht="13.5" hidden="1">
      <c r="AA50" s="4" t="s">
        <v>342</v>
      </c>
      <c r="AB50" s="45" t="s">
        <v>299</v>
      </c>
      <c r="AC50" s="45" t="s">
        <v>385</v>
      </c>
      <c r="AD50" s="45">
        <f ca="1" t="shared" si="4"/>
        <v>0</v>
      </c>
      <c r="AF50" s="42" t="str">
        <f>+'水洗化人口等'!B50</f>
        <v>46535</v>
      </c>
      <c r="AG50" s="11">
        <v>50</v>
      </c>
      <c r="AI50" s="42" t="s">
        <v>386</v>
      </c>
      <c r="AJ50" s="3" t="s">
        <v>9</v>
      </c>
    </row>
    <row r="51" spans="27:36" ht="13.5" hidden="1">
      <c r="AA51" s="4" t="s">
        <v>0</v>
      </c>
      <c r="AB51" s="45" t="s">
        <v>299</v>
      </c>
      <c r="AC51" s="45" t="s">
        <v>387</v>
      </c>
      <c r="AD51" s="45">
        <f ca="1" t="shared" si="4"/>
        <v>13</v>
      </c>
      <c r="AF51" s="42">
        <f>+'水洗化人口等'!B51</f>
        <v>0</v>
      </c>
      <c r="AG51" s="11">
        <v>51</v>
      </c>
      <c r="AI51" s="42" t="s">
        <v>388</v>
      </c>
      <c r="AJ51" s="3" t="s">
        <v>8</v>
      </c>
    </row>
    <row r="52" spans="27:36" ht="13.5" hidden="1">
      <c r="AA52" s="4" t="s">
        <v>194</v>
      </c>
      <c r="AB52" s="45" t="s">
        <v>299</v>
      </c>
      <c r="AC52" s="45" t="s">
        <v>389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390</v>
      </c>
      <c r="AJ52" s="3" t="s">
        <v>7</v>
      </c>
    </row>
    <row r="53" spans="27:33" ht="13.5" hidden="1">
      <c r="AA53" s="4" t="s">
        <v>1</v>
      </c>
      <c r="AB53" s="45" t="s">
        <v>299</v>
      </c>
      <c r="AC53" s="45" t="s">
        <v>391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</sheetData>
  <sheetProtection/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19:G19"/>
    <mergeCell ref="F31:H31"/>
    <mergeCell ref="F32:H32"/>
    <mergeCell ref="F21:G21"/>
    <mergeCell ref="F22:G22"/>
    <mergeCell ref="F20:G20"/>
    <mergeCell ref="F25:H26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2013-10-21T06:42:37Z</dcterms:modified>
  <cp:category/>
  <cp:version/>
  <cp:contentType/>
  <cp:contentStatus/>
</cp:coreProperties>
</file>