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'組合分担金内訳'!$2:$33</definedName>
    <definedName name="_xlnm.Print_Area" localSheetId="3">'廃棄物事業経費（歳出）'!$2:$43</definedName>
    <definedName name="_xlnm.Print_Area" localSheetId="2">'廃棄物事業経費（歳入）'!$2:$43</definedName>
    <definedName name="_xlnm.Print_Area" localSheetId="0">'廃棄物事業経費（市町村）'!$2:$33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<sst xmlns="http://schemas.openxmlformats.org/spreadsheetml/2006/main" count="2167" uniqueCount="671">
  <si>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</si>
  <si>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</si>
  <si>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</si>
  <si>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</si>
  <si>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</si>
  <si>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</si>
  <si>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</si>
  <si>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</si>
  <si>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</si>
  <si>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</si>
  <si>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</si>
  <si>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</si>
  <si>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</si>
  <si>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</si>
  <si>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</si>
  <si>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</si>
  <si>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</si>
  <si>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</si>
  <si>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</si>
  <si>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</si>
  <si>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</si>
  <si>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</si>
  <si>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</si>
  <si>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</si>
  <si>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</si>
  <si>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</si>
  <si>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</si>
  <si>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</si>
  <si>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</si>
  <si>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</si>
  <si>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</si>
  <si>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</si>
  <si>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</si>
  <si>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</si>
  <si>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</si>
  <si>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</si>
  <si>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</si>
  <si>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</si>
  <si>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</si>
  <si>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</si>
  <si>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</si>
  <si>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</si>
  <si>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</si>
  <si>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</si>
  <si>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</si>
  <si>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</si>
  <si>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</si>
  <si>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</si>
  <si>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</si>
  <si>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</si>
  <si>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</si>
  <si>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</si>
  <si>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</si>
  <si>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</si>
  <si>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</si>
  <si>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</si>
  <si>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</si>
  <si>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</si>
  <si>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</si>
  <si>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</si>
  <si>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</si>
  <si>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</si>
  <si>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</si>
  <si>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</si>
  <si>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</si>
  <si>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</si>
  <si>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</si>
  <si>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</si>
  <si>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</si>
  <si>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</si>
  <si>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</si>
  <si>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</si>
  <si>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</si>
  <si>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</si>
  <si>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</si>
  <si>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</si>
  <si>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</si>
  <si>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</si>
  <si>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</si>
  <si>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</si>
  <si>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</si>
  <si>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</si>
  <si>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</si>
  <si>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</si>
  <si>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</si>
  <si>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</si>
  <si>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</si>
  <si>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</si>
  <si>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</si>
  <si>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</si>
  <si>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</si>
  <si>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</si>
  <si>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</si>
  <si>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</si>
  <si>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</si>
  <si>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</si>
  <si>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</si>
  <si>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</si>
  <si>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</si>
  <si>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</si>
  <si>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</si>
  <si>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</si>
  <si>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</si>
  <si>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</si>
  <si>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</si>
  <si>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</si>
  <si>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</si>
  <si>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</si>
  <si>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</si>
  <si>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</si>
  <si>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</si>
  <si>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</si>
  <si>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</si>
  <si>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</si>
  <si>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</si>
  <si>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</si>
  <si>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</si>
  <si>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</si>
  <si>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</si>
  <si>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</si>
  <si>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</si>
  <si>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宮崎県</t>
  </si>
  <si>
    <t>45000</t>
  </si>
  <si>
    <t>45000</t>
  </si>
  <si>
    <t>-</t>
  </si>
  <si>
    <t>-</t>
  </si>
  <si>
    <t>宮崎県</t>
  </si>
  <si>
    <t>45201</t>
  </si>
  <si>
    <t>宮崎市</t>
  </si>
  <si>
    <t>-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</si>
  <si>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</si>
  <si>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</si>
  <si>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</si>
  <si>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</si>
  <si>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</si>
  <si>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</si>
  <si>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</si>
  <si>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</si>
  <si>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</si>
  <si>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</si>
  <si>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</si>
  <si>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</si>
  <si>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</si>
  <si>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</si>
  <si>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</si>
  <si>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</si>
  <si>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</si>
  <si>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</si>
  <si>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</si>
  <si>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</si>
  <si>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</si>
  <si>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</si>
  <si>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</si>
  <si>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</si>
  <si>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</si>
  <si>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</si>
  <si>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</si>
  <si>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</si>
  <si>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</si>
  <si>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</si>
  <si>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</si>
  <si>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</si>
  <si>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</si>
  <si>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</si>
  <si>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</si>
  <si>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</si>
  <si>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</si>
  <si>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</si>
  <si>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</si>
  <si>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</si>
  <si>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</si>
  <si>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</si>
  <si>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</si>
  <si>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</si>
  <si>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</si>
  <si>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</si>
  <si>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</si>
  <si>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</si>
  <si>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</si>
  <si>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</si>
  <si>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</si>
  <si>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廃棄物処理事業経費（一部事務組合・広域連合の合計）（平成23年度実績）</t>
  </si>
  <si>
    <t>一部事務組合・広域連合名</t>
  </si>
  <si>
    <t>宮崎県</t>
  </si>
  <si>
    <t>45000</t>
  </si>
  <si>
    <t>-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</si>
  <si>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</si>
  <si>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</si>
  <si>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</si>
  <si>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</si>
  <si>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</si>
  <si>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</si>
  <si>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-</t>
  </si>
  <si>
    <t>-</t>
  </si>
  <si>
    <t>宮崎県</t>
  </si>
  <si>
    <t>45825</t>
  </si>
  <si>
    <t>西臼杵郡衛生組合</t>
  </si>
  <si>
    <t>-</t>
  </si>
  <si>
    <t>宮崎県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</si>
  <si>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</si>
  <si>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</si>
  <si>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</si>
  <si>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</si>
  <si>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</si>
  <si>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</si>
  <si>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</si>
  <si>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</si>
  <si>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-</t>
  </si>
  <si>
    <t>宮崎県</t>
  </si>
  <si>
    <t>45838</t>
  </si>
  <si>
    <t>小林高原衛生事業事務組合</t>
  </si>
  <si>
    <t>45844</t>
  </si>
  <si>
    <t>日向東臼杵南部広域連合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</si>
  <si>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</si>
  <si>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</si>
  <si>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</si>
  <si>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</si>
  <si>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</si>
  <si>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</si>
  <si>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</si>
  <si>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</si>
  <si>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</si>
  <si>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</si>
  <si>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</si>
  <si>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</si>
  <si>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</si>
  <si>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</si>
  <si>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</si>
  <si>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宮崎県</t>
  </si>
  <si>
    <t>45000</t>
  </si>
  <si>
    <t>45201</t>
  </si>
  <si>
    <t>宮崎市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</si>
  <si>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</si>
  <si>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</si>
  <si>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</si>
  <si>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</si>
  <si>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</si>
  <si>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</si>
  <si>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</si>
  <si>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</si>
  <si>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</si>
  <si>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</si>
  <si>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</si>
  <si>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</si>
  <si>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</si>
  <si>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</si>
  <si>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</si>
  <si>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</si>
  <si>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</si>
  <si>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小林高原衛生事業事務組合</t>
  </si>
  <si>
    <t>45844</t>
  </si>
  <si>
    <t>日向東臼杵南部広域連合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</si>
  <si>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</si>
  <si>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</si>
  <si>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</si>
  <si>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</si>
  <si>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</si>
  <si>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</si>
  <si>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</si>
  <si>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</si>
  <si>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</si>
  <si>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</si>
  <si>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</si>
  <si>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</si>
  <si>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</si>
  <si>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</si>
  <si>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</si>
  <si>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</si>
  <si>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</si>
  <si>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</si>
  <si>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</si>
  <si>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</si>
  <si>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</si>
  <si>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</si>
  <si>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</si>
  <si>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</si>
  <si>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</si>
  <si>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宮崎県</t>
  </si>
  <si>
    <t>45201</t>
  </si>
  <si>
    <t>宮崎市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</si>
  <si>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</si>
  <si>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</si>
  <si>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</si>
  <si>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</si>
  <si>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</si>
  <si>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</si>
  <si>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</si>
  <si>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</si>
  <si>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</si>
  <si>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</si>
  <si>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</si>
  <si>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</si>
  <si>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</si>
  <si>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</si>
  <si>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</si>
  <si>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</si>
  <si>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</si>
  <si>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</si>
  <si>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</si>
  <si>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</si>
  <si>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</si>
  <si>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</si>
  <si>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</si>
  <si>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</si>
  <si>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</si>
  <si>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</si>
  <si>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</si>
  <si>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</si>
  <si>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</si>
  <si>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</si>
  <si>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</si>
  <si>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</si>
  <si>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</si>
  <si>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</si>
  <si>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</si>
  <si>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</si>
  <si>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</si>
  <si>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</si>
  <si>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</si>
  <si>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</si>
  <si>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</si>
  <si>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</si>
  <si>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</si>
  <si>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</si>
  <si>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</si>
  <si>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</si>
  <si>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</si>
  <si>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</si>
  <si>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</si>
  <si>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</si>
  <si>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</si>
  <si>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</si>
  <si>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</si>
  <si>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</si>
  <si>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</si>
  <si>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</si>
  <si>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</si>
  <si>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</si>
  <si>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</si>
  <si>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</si>
  <si>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</si>
  <si>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</si>
  <si>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</si>
  <si>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</si>
  <si>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</si>
  <si>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</si>
  <si>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</si>
  <si>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</si>
  <si>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小林高原衛生事業事務組合</t>
  </si>
  <si>
    <t>45844</t>
  </si>
  <si>
    <t>日向東臼杵南部広域連合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</si>
  <si>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</si>
  <si>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</si>
  <si>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</si>
  <si>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</si>
  <si>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</si>
  <si>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</si>
  <si>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</si>
  <si>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</si>
  <si>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</si>
  <si>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</si>
  <si>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</si>
  <si>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</si>
  <si>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</si>
  <si>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</si>
  <si>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</si>
  <si>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</si>
  <si>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</si>
  <si>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</si>
  <si>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</si>
  <si>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</si>
  <si>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</si>
  <si>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</si>
  <si>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宮崎県</t>
  </si>
  <si>
    <t>45201</t>
  </si>
  <si>
    <t>宮崎市</t>
  </si>
  <si>
    <t>45814</t>
  </si>
  <si>
    <t>宮崎県中部地区衛生組合</t>
  </si>
  <si>
    <t>45202</t>
  </si>
  <si>
    <t>都城市</t>
  </si>
  <si>
    <t>45203</t>
  </si>
  <si>
    <t>延岡市</t>
  </si>
  <si>
    <t>45204</t>
  </si>
  <si>
    <t>日南市</t>
  </si>
  <si>
    <t>45833</t>
  </si>
  <si>
    <t>日南串間広域不燃物処理組合</t>
  </si>
  <si>
    <t>45205</t>
  </si>
  <si>
    <t>小林市</t>
  </si>
  <si>
    <t>45838</t>
  </si>
  <si>
    <t>小林高原衛生事業事務組合</t>
  </si>
  <si>
    <t>45837</t>
  </si>
  <si>
    <t>霧島美化センター</t>
  </si>
  <si>
    <t>45206</t>
  </si>
  <si>
    <t>日向市</t>
  </si>
  <si>
    <t>45844</t>
  </si>
  <si>
    <t>日向東臼杵南部広域連合</t>
  </si>
  <si>
    <t>45207</t>
  </si>
  <si>
    <t>串間市</t>
  </si>
  <si>
    <t>45208</t>
  </si>
  <si>
    <t>西都市</t>
  </si>
  <si>
    <t>45836</t>
  </si>
  <si>
    <t>西都児湯環境整備事務組合</t>
  </si>
  <si>
    <t>45209</t>
  </si>
  <si>
    <t>えびの市</t>
  </si>
  <si>
    <t>45341</t>
  </si>
  <si>
    <t>三股町</t>
  </si>
  <si>
    <t>45361</t>
  </si>
  <si>
    <t>高原町</t>
  </si>
  <si>
    <t>霧島美化センター事務組合</t>
  </si>
  <si>
    <t>45382</t>
  </si>
  <si>
    <t>国富町</t>
  </si>
  <si>
    <t>45383</t>
  </si>
  <si>
    <t>綾町</t>
  </si>
  <si>
    <t>45401</t>
  </si>
  <si>
    <t>高鍋町</t>
  </si>
  <si>
    <t>45811</t>
  </si>
  <si>
    <t>高鍋木城衛生組合</t>
  </si>
  <si>
    <t>45402</t>
  </si>
  <si>
    <t>新富町</t>
  </si>
  <si>
    <t>45403</t>
  </si>
  <si>
    <t>西米良村</t>
  </si>
  <si>
    <t>45404</t>
  </si>
  <si>
    <t>木城町</t>
  </si>
  <si>
    <t>西都児湯環境整備組合</t>
  </si>
  <si>
    <t>高鍋木城衛生公社</t>
  </si>
  <si>
    <t>45405</t>
  </si>
  <si>
    <t>川南町</t>
  </si>
  <si>
    <t>45812</t>
  </si>
  <si>
    <t>川南都農衛生組合</t>
  </si>
  <si>
    <t>45406</t>
  </si>
  <si>
    <t>都農町</t>
  </si>
  <si>
    <t>45421</t>
  </si>
  <si>
    <t>門川町</t>
  </si>
  <si>
    <t>45429</t>
  </si>
  <si>
    <t>諸塚村</t>
  </si>
  <si>
    <t>45832</t>
  </si>
  <si>
    <t>入郷地区衛生組合</t>
  </si>
  <si>
    <t>45430</t>
  </si>
  <si>
    <t>椎葉村</t>
  </si>
  <si>
    <t>45431</t>
  </si>
  <si>
    <t>美郷町</t>
  </si>
  <si>
    <t>45441</t>
  </si>
  <si>
    <t>高千穂町</t>
  </si>
  <si>
    <t>45825</t>
  </si>
  <si>
    <t>西臼杵郡衛生組合</t>
  </si>
  <si>
    <t>45442</t>
  </si>
  <si>
    <t>日之影町</t>
  </si>
  <si>
    <t>45443</t>
  </si>
  <si>
    <t>五ヶ瀬町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</si>
  <si>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</si>
  <si>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</si>
  <si>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</si>
  <si>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</si>
  <si>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</si>
  <si>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</si>
  <si>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</si>
  <si>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</si>
  <si>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</si>
  <si>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</si>
  <si>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</si>
  <si>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</si>
  <si>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</si>
  <si>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</si>
  <si>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</si>
  <si>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</si>
  <si>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</si>
  <si>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</si>
  <si>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</si>
  <si>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</si>
  <si>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</si>
  <si>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</si>
  <si>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</si>
  <si>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</si>
  <si>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</si>
  <si>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</si>
  <si>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</si>
  <si>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</si>
  <si>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</si>
  <si>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</si>
  <si>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</si>
  <si>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</si>
  <si>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</si>
  <si>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</si>
  <si>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</si>
  <si>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宮崎県</t>
  </si>
  <si>
    <t>45811</t>
  </si>
  <si>
    <t>高鍋・木城衛生組合</t>
  </si>
  <si>
    <t>45401</t>
  </si>
  <si>
    <t>高鍋町</t>
  </si>
  <si>
    <t>45404</t>
  </si>
  <si>
    <t>木城町</t>
  </si>
  <si>
    <t>45812</t>
  </si>
  <si>
    <t>川南・都農衛生組合</t>
  </si>
  <si>
    <t>45405</t>
  </si>
  <si>
    <t>川南町</t>
  </si>
  <si>
    <t>45406</t>
  </si>
  <si>
    <t>都農町</t>
  </si>
  <si>
    <t>45814</t>
  </si>
  <si>
    <t>宮崎県中部地区衛生組合</t>
  </si>
  <si>
    <t>45201</t>
  </si>
  <si>
    <t>宮崎市</t>
  </si>
  <si>
    <t>45382</t>
  </si>
  <si>
    <t>国富町</t>
  </si>
  <si>
    <t>45825</t>
  </si>
  <si>
    <t>西臼杵郡衛生組合</t>
  </si>
  <si>
    <t>45441</t>
  </si>
  <si>
    <t>高千穂町</t>
  </si>
  <si>
    <t>45442</t>
  </si>
  <si>
    <t>日之影町</t>
  </si>
  <si>
    <t>45443</t>
  </si>
  <si>
    <t>五ヶ瀬町</t>
  </si>
  <si>
    <t>45832</t>
  </si>
  <si>
    <t>入郷地区衛生組合</t>
  </si>
  <si>
    <t>45431</t>
  </si>
  <si>
    <t>美郷町</t>
  </si>
  <si>
    <t>45429</t>
  </si>
  <si>
    <t>諸塚村</t>
  </si>
  <si>
    <t>45430</t>
  </si>
  <si>
    <t>椎葉村</t>
  </si>
  <si>
    <t>45833</t>
  </si>
  <si>
    <t>日南串間広域不燃物処理組合</t>
  </si>
  <si>
    <t>45204</t>
  </si>
  <si>
    <t>日南市</t>
  </si>
  <si>
    <t>45207</t>
  </si>
  <si>
    <t>串間市</t>
  </si>
  <si>
    <t>45836</t>
  </si>
  <si>
    <t>西都児湯環境整備事務組合</t>
  </si>
  <si>
    <t>45208</t>
  </si>
  <si>
    <t>西都市</t>
  </si>
  <si>
    <t>45402</t>
  </si>
  <si>
    <t>新富町</t>
  </si>
  <si>
    <t>45403</t>
  </si>
  <si>
    <t>西米良村</t>
  </si>
  <si>
    <t>45837</t>
  </si>
  <si>
    <t>霧島美化センター事務組合</t>
  </si>
  <si>
    <t>45205</t>
  </si>
  <si>
    <t>小林市</t>
  </si>
  <si>
    <t>45361</t>
  </si>
  <si>
    <t>高原町</t>
  </si>
  <si>
    <t>45838</t>
  </si>
  <si>
    <t>小林高原衛生事業事務組合</t>
  </si>
  <si>
    <t>45844</t>
  </si>
  <si>
    <t>日向東臼杵南部広域連合</t>
  </si>
  <si>
    <t>45206</t>
  </si>
  <si>
    <t>日向市</t>
  </si>
  <si>
    <t>45421</t>
  </si>
  <si>
    <t>門川町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</si>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</sst>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52</v>
      </c>
      <c r="B2" s="151" t="s">
        <v>53</v>
      </c>
      <c r="C2" s="154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0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0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81</v>
      </c>
      <c r="D7" s="74">
        <f aca="true" t="shared" si="0" ref="D7:I7">SUM(D8:D33)</f>
        <v>13312841</v>
      </c>
      <c r="E7" s="74">
        <f t="shared" si="0"/>
        <v>3081297</v>
      </c>
      <c r="F7" s="74">
        <f t="shared" si="0"/>
        <v>236784</v>
      </c>
      <c r="G7" s="74">
        <f t="shared" si="0"/>
        <v>7746</v>
      </c>
      <c r="H7" s="74">
        <f t="shared" si="0"/>
        <v>417200</v>
      </c>
      <c r="I7" s="74">
        <f t="shared" si="0"/>
        <v>1252888</v>
      </c>
      <c r="J7" s="75" t="s">
        <v>124</v>
      </c>
      <c r="K7" s="74">
        <f aca="true" t="shared" si="1" ref="K7:R7">SUM(K8:K33)</f>
        <v>1166679</v>
      </c>
      <c r="L7" s="74">
        <f t="shared" si="1"/>
        <v>10231544</v>
      </c>
      <c r="M7" s="74">
        <f t="shared" si="1"/>
        <v>2560901</v>
      </c>
      <c r="N7" s="74">
        <f t="shared" si="1"/>
        <v>243907</v>
      </c>
      <c r="O7" s="74">
        <f t="shared" si="1"/>
        <v>18776</v>
      </c>
      <c r="P7" s="74">
        <f t="shared" si="1"/>
        <v>20882</v>
      </c>
      <c r="Q7" s="74">
        <f t="shared" si="1"/>
        <v>0</v>
      </c>
      <c r="R7" s="74">
        <f t="shared" si="1"/>
        <v>201807</v>
      </c>
      <c r="S7" s="75" t="s">
        <v>124</v>
      </c>
      <c r="T7" s="74">
        <f aca="true" t="shared" si="2" ref="T7:AA7">SUM(T8:T33)</f>
        <v>2442</v>
      </c>
      <c r="U7" s="74">
        <f t="shared" si="2"/>
        <v>2316994</v>
      </c>
      <c r="V7" s="74">
        <f t="shared" si="2"/>
        <v>15873742</v>
      </c>
      <c r="W7" s="74">
        <f t="shared" si="2"/>
        <v>3325204</v>
      </c>
      <c r="X7" s="74">
        <f t="shared" si="2"/>
        <v>255560</v>
      </c>
      <c r="Y7" s="74">
        <f t="shared" si="2"/>
        <v>28628</v>
      </c>
      <c r="Z7" s="74">
        <f t="shared" si="2"/>
        <v>417200</v>
      </c>
      <c r="AA7" s="74">
        <f t="shared" si="2"/>
        <v>1454695</v>
      </c>
      <c r="AB7" s="75" t="s">
        <v>125</v>
      </c>
      <c r="AC7" s="74">
        <f aca="true" t="shared" si="3" ref="AC7:BH7">SUM(AC8:AC33)</f>
        <v>1169121</v>
      </c>
      <c r="AD7" s="74">
        <f t="shared" si="3"/>
        <v>12548538</v>
      </c>
      <c r="AE7" s="74">
        <f t="shared" si="3"/>
        <v>804772</v>
      </c>
      <c r="AF7" s="74">
        <f t="shared" si="3"/>
        <v>788961</v>
      </c>
      <c r="AG7" s="74">
        <f t="shared" si="3"/>
        <v>0</v>
      </c>
      <c r="AH7" s="74">
        <f t="shared" si="3"/>
        <v>132576</v>
      </c>
      <c r="AI7" s="74">
        <f t="shared" si="3"/>
        <v>642046</v>
      </c>
      <c r="AJ7" s="74">
        <f t="shared" si="3"/>
        <v>14339</v>
      </c>
      <c r="AK7" s="74">
        <f t="shared" si="3"/>
        <v>15811</v>
      </c>
      <c r="AL7" s="74">
        <f t="shared" si="3"/>
        <v>65032</v>
      </c>
      <c r="AM7" s="74">
        <f t="shared" si="3"/>
        <v>10632292</v>
      </c>
      <c r="AN7" s="74">
        <f t="shared" si="3"/>
        <v>2964683</v>
      </c>
      <c r="AO7" s="74">
        <f t="shared" si="3"/>
        <v>853750</v>
      </c>
      <c r="AP7" s="74">
        <f t="shared" si="3"/>
        <v>1680199</v>
      </c>
      <c r="AQ7" s="74">
        <f t="shared" si="3"/>
        <v>370542</v>
      </c>
      <c r="AR7" s="74">
        <f t="shared" si="3"/>
        <v>60192</v>
      </c>
      <c r="AS7" s="74">
        <f t="shared" si="3"/>
        <v>1378634</v>
      </c>
      <c r="AT7" s="74">
        <f t="shared" si="3"/>
        <v>419511</v>
      </c>
      <c r="AU7" s="74">
        <f t="shared" si="3"/>
        <v>830838</v>
      </c>
      <c r="AV7" s="74">
        <f t="shared" si="3"/>
        <v>128285</v>
      </c>
      <c r="AW7" s="74">
        <f t="shared" si="3"/>
        <v>68455</v>
      </c>
      <c r="AX7" s="74">
        <f t="shared" si="3"/>
        <v>6217595</v>
      </c>
      <c r="AY7" s="74">
        <f t="shared" si="3"/>
        <v>2818269</v>
      </c>
      <c r="AZ7" s="74">
        <f t="shared" si="3"/>
        <v>2988560</v>
      </c>
      <c r="BA7" s="74">
        <f t="shared" si="3"/>
        <v>374958</v>
      </c>
      <c r="BB7" s="74">
        <f t="shared" si="3"/>
        <v>35808</v>
      </c>
      <c r="BC7" s="74">
        <f t="shared" si="3"/>
        <v>1091888</v>
      </c>
      <c r="BD7" s="74">
        <f t="shared" si="3"/>
        <v>2925</v>
      </c>
      <c r="BE7" s="74">
        <f t="shared" si="3"/>
        <v>718857</v>
      </c>
      <c r="BF7" s="74">
        <f t="shared" si="3"/>
        <v>12155921</v>
      </c>
      <c r="BG7" s="74">
        <f t="shared" si="3"/>
        <v>3623</v>
      </c>
      <c r="BH7" s="74">
        <f t="shared" si="3"/>
        <v>3623</v>
      </c>
      <c r="BI7" s="74">
        <f aca="true" t="shared" si="4" ref="BI7:CN7">SUM(BI8:BI33)</f>
        <v>0</v>
      </c>
      <c r="BJ7" s="74">
        <f t="shared" si="4"/>
        <v>3623</v>
      </c>
      <c r="BK7" s="74">
        <f t="shared" si="4"/>
        <v>0</v>
      </c>
      <c r="BL7" s="74">
        <f t="shared" si="4"/>
        <v>0</v>
      </c>
      <c r="BM7" s="74">
        <f t="shared" si="4"/>
        <v>0</v>
      </c>
      <c r="BN7" s="74">
        <f t="shared" si="4"/>
        <v>0</v>
      </c>
      <c r="BO7" s="74">
        <f t="shared" si="4"/>
        <v>1694047</v>
      </c>
      <c r="BP7" s="74">
        <f t="shared" si="4"/>
        <v>186291</v>
      </c>
      <c r="BQ7" s="74">
        <f t="shared" si="4"/>
        <v>99106</v>
      </c>
      <c r="BR7" s="74">
        <f t="shared" si="4"/>
        <v>0</v>
      </c>
      <c r="BS7" s="74">
        <f t="shared" si="4"/>
        <v>87185</v>
      </c>
      <c r="BT7" s="74">
        <f t="shared" si="4"/>
        <v>0</v>
      </c>
      <c r="BU7" s="74">
        <f t="shared" si="4"/>
        <v>673164</v>
      </c>
      <c r="BV7" s="74">
        <f t="shared" si="4"/>
        <v>9518</v>
      </c>
      <c r="BW7" s="74">
        <f t="shared" si="4"/>
        <v>663646</v>
      </c>
      <c r="BX7" s="74">
        <f t="shared" si="4"/>
        <v>0</v>
      </c>
      <c r="BY7" s="74">
        <f t="shared" si="4"/>
        <v>0</v>
      </c>
      <c r="BZ7" s="74">
        <f t="shared" si="4"/>
        <v>832772</v>
      </c>
      <c r="CA7" s="74">
        <f t="shared" si="4"/>
        <v>330415</v>
      </c>
      <c r="CB7" s="74">
        <f t="shared" si="4"/>
        <v>423146</v>
      </c>
      <c r="CC7" s="74">
        <f t="shared" si="4"/>
        <v>42482</v>
      </c>
      <c r="CD7" s="74">
        <f t="shared" si="4"/>
        <v>36729</v>
      </c>
      <c r="CE7" s="74">
        <f t="shared" si="4"/>
        <v>747437</v>
      </c>
      <c r="CF7" s="74">
        <f t="shared" si="4"/>
        <v>1820</v>
      </c>
      <c r="CG7" s="74">
        <f t="shared" si="4"/>
        <v>115794</v>
      </c>
      <c r="CH7" s="74">
        <f t="shared" si="4"/>
        <v>1813464</v>
      </c>
      <c r="CI7" s="74">
        <f t="shared" si="4"/>
        <v>808395</v>
      </c>
      <c r="CJ7" s="74">
        <f t="shared" si="4"/>
        <v>792584</v>
      </c>
      <c r="CK7" s="74">
        <f t="shared" si="4"/>
        <v>0</v>
      </c>
      <c r="CL7" s="74">
        <f t="shared" si="4"/>
        <v>136199</v>
      </c>
      <c r="CM7" s="74">
        <f t="shared" si="4"/>
        <v>642046</v>
      </c>
      <c r="CN7" s="74">
        <f t="shared" si="4"/>
        <v>14339</v>
      </c>
      <c r="CO7" s="74">
        <f aca="true" t="shared" si="5" ref="CO7:DT7">SUM(CO8:CO33)</f>
        <v>15811</v>
      </c>
      <c r="CP7" s="74">
        <f t="shared" si="5"/>
        <v>65032</v>
      </c>
      <c r="CQ7" s="74">
        <f t="shared" si="5"/>
        <v>12326339</v>
      </c>
      <c r="CR7" s="74">
        <f t="shared" si="5"/>
        <v>3150974</v>
      </c>
      <c r="CS7" s="74">
        <f t="shared" si="5"/>
        <v>952856</v>
      </c>
      <c r="CT7" s="74">
        <f t="shared" si="5"/>
        <v>1680199</v>
      </c>
      <c r="CU7" s="74">
        <f t="shared" si="5"/>
        <v>457727</v>
      </c>
      <c r="CV7" s="74">
        <f t="shared" si="5"/>
        <v>60192</v>
      </c>
      <c r="CW7" s="74">
        <f t="shared" si="5"/>
        <v>2051798</v>
      </c>
      <c r="CX7" s="74">
        <f t="shared" si="5"/>
        <v>429029</v>
      </c>
      <c r="CY7" s="74">
        <f t="shared" si="5"/>
        <v>1494484</v>
      </c>
      <c r="CZ7" s="74">
        <f t="shared" si="5"/>
        <v>128285</v>
      </c>
      <c r="DA7" s="74">
        <f t="shared" si="5"/>
        <v>68455</v>
      </c>
      <c r="DB7" s="74">
        <f t="shared" si="5"/>
        <v>7050367</v>
      </c>
      <c r="DC7" s="74">
        <f t="shared" si="5"/>
        <v>3148684</v>
      </c>
      <c r="DD7" s="74">
        <f t="shared" si="5"/>
        <v>3411706</v>
      </c>
      <c r="DE7" s="74">
        <f t="shared" si="5"/>
        <v>417440</v>
      </c>
      <c r="DF7" s="74">
        <f t="shared" si="5"/>
        <v>72537</v>
      </c>
      <c r="DG7" s="74">
        <f t="shared" si="5"/>
        <v>1839325</v>
      </c>
      <c r="DH7" s="74">
        <f t="shared" si="5"/>
        <v>4745</v>
      </c>
      <c r="DI7" s="74">
        <f t="shared" si="5"/>
        <v>834651</v>
      </c>
      <c r="DJ7" s="74">
        <f t="shared" si="5"/>
        <v>13969385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 aca="true" t="shared" si="6" ref="D8:D33">SUM(E8,+L8)</f>
        <v>4452888</v>
      </c>
      <c r="E8" s="76">
        <f aca="true" t="shared" si="7" ref="E8:E33">SUM(F8:I8)+K8</f>
        <v>1199323</v>
      </c>
      <c r="F8" s="76">
        <v>0</v>
      </c>
      <c r="G8" s="76">
        <v>0</v>
      </c>
      <c r="H8" s="76">
        <v>0</v>
      </c>
      <c r="I8" s="76">
        <v>647119</v>
      </c>
      <c r="J8" s="77" t="s">
        <v>129</v>
      </c>
      <c r="K8" s="76">
        <v>552204</v>
      </c>
      <c r="L8" s="76">
        <v>3253565</v>
      </c>
      <c r="M8" s="76">
        <f aca="true" t="shared" si="8" ref="M8:M33">SUM(N8,+U8)</f>
        <v>597977</v>
      </c>
      <c r="N8" s="76">
        <f aca="true" t="shared" si="9" ref="N8:N33">SUM(O8:R8)+T8</f>
        <v>110604</v>
      </c>
      <c r="O8" s="76">
        <v>0</v>
      </c>
      <c r="P8" s="76">
        <v>0</v>
      </c>
      <c r="Q8" s="76">
        <v>0</v>
      </c>
      <c r="R8" s="76">
        <v>110311</v>
      </c>
      <c r="S8" s="77" t="s">
        <v>129</v>
      </c>
      <c r="T8" s="76">
        <v>293</v>
      </c>
      <c r="U8" s="76">
        <v>487373</v>
      </c>
      <c r="V8" s="76">
        <f aca="true" t="shared" si="10" ref="V8:V33">+SUM(D8,M8)</f>
        <v>5050865</v>
      </c>
      <c r="W8" s="76">
        <f aca="true" t="shared" si="11" ref="W8:W33">+SUM(E8,N8)</f>
        <v>1309927</v>
      </c>
      <c r="X8" s="76">
        <f aca="true" t="shared" si="12" ref="X8:X33">+SUM(F8,O8)</f>
        <v>0</v>
      </c>
      <c r="Y8" s="76">
        <f aca="true" t="shared" si="13" ref="Y8:Y33">+SUM(G8,P8)</f>
        <v>0</v>
      </c>
      <c r="Z8" s="76">
        <f aca="true" t="shared" si="14" ref="Z8:Z33">+SUM(H8,Q8)</f>
        <v>0</v>
      </c>
      <c r="AA8" s="76">
        <f aca="true" t="shared" si="15" ref="AA8:AA33">+SUM(I8,R8)</f>
        <v>757430</v>
      </c>
      <c r="AB8" s="77" t="s">
        <v>129</v>
      </c>
      <c r="AC8" s="76">
        <f aca="true" t="shared" si="16" ref="AC8:AC33">+SUM(K8,T8)</f>
        <v>552497</v>
      </c>
      <c r="AD8" s="76">
        <f aca="true" t="shared" si="17" ref="AD8:AD33">+SUM(L8,U8)</f>
        <v>3740938</v>
      </c>
      <c r="AE8" s="76">
        <f aca="true" t="shared" si="18" ref="AE8:AE33">SUM(AF8,+AK8)</f>
        <v>14339</v>
      </c>
      <c r="AF8" s="76">
        <f aca="true" t="shared" si="19" ref="AF8:AF33">SUM(AG8:AJ8)</f>
        <v>14339</v>
      </c>
      <c r="AG8" s="76">
        <v>0</v>
      </c>
      <c r="AH8" s="76">
        <v>0</v>
      </c>
      <c r="AI8" s="76">
        <v>0</v>
      </c>
      <c r="AJ8" s="76">
        <v>14339</v>
      </c>
      <c r="AK8" s="76">
        <v>0</v>
      </c>
      <c r="AL8" s="76">
        <v>0</v>
      </c>
      <c r="AM8" s="76">
        <f aca="true" t="shared" si="20" ref="AM8:AM33">SUM(AN8,AS8,AW8,AX8,BD8)</f>
        <v>4024185</v>
      </c>
      <c r="AN8" s="76">
        <f aca="true" t="shared" si="21" ref="AN8:AN33">SUM(AO8:AR8)</f>
        <v>1116329</v>
      </c>
      <c r="AO8" s="76">
        <v>278732</v>
      </c>
      <c r="AP8" s="76">
        <v>800637</v>
      </c>
      <c r="AQ8" s="76">
        <v>22176</v>
      </c>
      <c r="AR8" s="76">
        <v>14784</v>
      </c>
      <c r="AS8" s="76">
        <f aca="true" t="shared" si="22" ref="AS8:AS33">SUM(AT8:AV8)</f>
        <v>162733</v>
      </c>
      <c r="AT8" s="76">
        <v>162733</v>
      </c>
      <c r="AU8" s="76">
        <v>0</v>
      </c>
      <c r="AV8" s="76">
        <v>0</v>
      </c>
      <c r="AW8" s="76">
        <v>212</v>
      </c>
      <c r="AX8" s="76">
        <f aca="true" t="shared" si="23" ref="AX8:AX33">SUM(AY8:BB8)</f>
        <v>2744911</v>
      </c>
      <c r="AY8" s="76">
        <v>967635</v>
      </c>
      <c r="AZ8" s="76">
        <v>1629218</v>
      </c>
      <c r="BA8" s="76">
        <v>148058</v>
      </c>
      <c r="BB8" s="76">
        <v>0</v>
      </c>
      <c r="BC8" s="76">
        <v>11354</v>
      </c>
      <c r="BD8" s="76">
        <v>0</v>
      </c>
      <c r="BE8" s="76">
        <v>403010</v>
      </c>
      <c r="BF8" s="76">
        <f aca="true" t="shared" si="24" ref="BF8:BF33">SUM(AE8,+AM8,+BE8)</f>
        <v>4441534</v>
      </c>
      <c r="BG8" s="76">
        <f aca="true" t="shared" si="25" ref="BG8:BG33">SUM(BH8,+BM8)</f>
        <v>0</v>
      </c>
      <c r="BH8" s="76">
        <f aca="true" t="shared" si="26" ref="BH8:BH33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33">SUM(BP8,BU8,BY8,BZ8,CF8)</f>
        <v>433710</v>
      </c>
      <c r="BP8" s="76">
        <f aca="true" t="shared" si="28" ref="BP8:BP33">SUM(BQ8:BT8)</f>
        <v>35716</v>
      </c>
      <c r="BQ8" s="76">
        <v>20932</v>
      </c>
      <c r="BR8" s="76">
        <v>0</v>
      </c>
      <c r="BS8" s="76">
        <v>14784</v>
      </c>
      <c r="BT8" s="76">
        <v>0</v>
      </c>
      <c r="BU8" s="76">
        <f aca="true" t="shared" si="29" ref="BU8:BU33">SUM(BV8:BX8)</f>
        <v>149045</v>
      </c>
      <c r="BV8" s="76">
        <v>0</v>
      </c>
      <c r="BW8" s="76">
        <v>149045</v>
      </c>
      <c r="BX8" s="76">
        <v>0</v>
      </c>
      <c r="BY8" s="76">
        <v>0</v>
      </c>
      <c r="BZ8" s="76">
        <f aca="true" t="shared" si="30" ref="BZ8:BZ33">SUM(CA8:CD8)</f>
        <v>248949</v>
      </c>
      <c r="CA8" s="76">
        <v>160966</v>
      </c>
      <c r="CB8" s="76">
        <v>87983</v>
      </c>
      <c r="CC8" s="76">
        <v>0</v>
      </c>
      <c r="CD8" s="76">
        <v>0</v>
      </c>
      <c r="CE8" s="76">
        <v>146500</v>
      </c>
      <c r="CF8" s="76">
        <v>0</v>
      </c>
      <c r="CG8" s="76">
        <v>17767</v>
      </c>
      <c r="CH8" s="76">
        <f aca="true" t="shared" si="31" ref="CH8:CH33">SUM(BG8,+BO8,+CG8)</f>
        <v>451477</v>
      </c>
      <c r="CI8" s="76">
        <f aca="true" t="shared" si="32" ref="CI8:CI33">SUM(AE8,+BG8)</f>
        <v>14339</v>
      </c>
      <c r="CJ8" s="76">
        <f aca="true" t="shared" si="33" ref="CJ8:CJ33">SUM(AF8,+BH8)</f>
        <v>14339</v>
      </c>
      <c r="CK8" s="76">
        <f aca="true" t="shared" si="34" ref="CK8:CK33">SUM(AG8,+BI8)</f>
        <v>0</v>
      </c>
      <c r="CL8" s="76">
        <f aca="true" t="shared" si="35" ref="CL8:CL33">SUM(AH8,+BJ8)</f>
        <v>0</v>
      </c>
      <c r="CM8" s="76">
        <f aca="true" t="shared" si="36" ref="CM8:CM33">SUM(AI8,+BK8)</f>
        <v>0</v>
      </c>
      <c r="CN8" s="76">
        <f aca="true" t="shared" si="37" ref="CN8:CN33">SUM(AJ8,+BL8)</f>
        <v>14339</v>
      </c>
      <c r="CO8" s="76">
        <f aca="true" t="shared" si="38" ref="CO8:CO33">SUM(AK8,+BM8)</f>
        <v>0</v>
      </c>
      <c r="CP8" s="76">
        <f aca="true" t="shared" si="39" ref="CP8:CP33">SUM(AL8,+BN8)</f>
        <v>0</v>
      </c>
      <c r="CQ8" s="76">
        <f aca="true" t="shared" si="40" ref="CQ8:CQ33">SUM(AM8,+BO8)</f>
        <v>4457895</v>
      </c>
      <c r="CR8" s="76">
        <f aca="true" t="shared" si="41" ref="CR8:CR33">SUM(AN8,+BP8)</f>
        <v>1152045</v>
      </c>
      <c r="CS8" s="76">
        <f aca="true" t="shared" si="42" ref="CS8:CS33">SUM(AO8,+BQ8)</f>
        <v>299664</v>
      </c>
      <c r="CT8" s="76">
        <f aca="true" t="shared" si="43" ref="CT8:CT33">SUM(AP8,+BR8)</f>
        <v>800637</v>
      </c>
      <c r="CU8" s="76">
        <f aca="true" t="shared" si="44" ref="CU8:CU33">SUM(AQ8,+BS8)</f>
        <v>36960</v>
      </c>
      <c r="CV8" s="76">
        <f aca="true" t="shared" si="45" ref="CV8:CV33">SUM(AR8,+BT8)</f>
        <v>14784</v>
      </c>
      <c r="CW8" s="76">
        <f aca="true" t="shared" si="46" ref="CW8:CW33">SUM(AS8,+BU8)</f>
        <v>311778</v>
      </c>
      <c r="CX8" s="76">
        <f aca="true" t="shared" si="47" ref="CX8:CX33">SUM(AT8,+BV8)</f>
        <v>162733</v>
      </c>
      <c r="CY8" s="76">
        <f aca="true" t="shared" si="48" ref="CY8:CY33">SUM(AU8,+BW8)</f>
        <v>149045</v>
      </c>
      <c r="CZ8" s="76">
        <f aca="true" t="shared" si="49" ref="CZ8:CZ33">SUM(AV8,+BX8)</f>
        <v>0</v>
      </c>
      <c r="DA8" s="76">
        <f aca="true" t="shared" si="50" ref="DA8:DA33">SUM(AW8,+BY8)</f>
        <v>212</v>
      </c>
      <c r="DB8" s="76">
        <f aca="true" t="shared" si="51" ref="DB8:DB33">SUM(AX8,+BZ8)</f>
        <v>2993860</v>
      </c>
      <c r="DC8" s="76">
        <f aca="true" t="shared" si="52" ref="DC8:DC33">SUM(AY8,+CA8)</f>
        <v>1128601</v>
      </c>
      <c r="DD8" s="76">
        <f aca="true" t="shared" si="53" ref="DD8:DD33">SUM(AZ8,+CB8)</f>
        <v>1717201</v>
      </c>
      <c r="DE8" s="76">
        <f aca="true" t="shared" si="54" ref="DE8:DE33">SUM(BA8,+CC8)</f>
        <v>148058</v>
      </c>
      <c r="DF8" s="76">
        <f aca="true" t="shared" si="55" ref="DF8:DF33">SUM(BB8,+CD8)</f>
        <v>0</v>
      </c>
      <c r="DG8" s="76">
        <f aca="true" t="shared" si="56" ref="DG8:DG33">SUM(BC8,+CE8)</f>
        <v>157854</v>
      </c>
      <c r="DH8" s="76">
        <f aca="true" t="shared" si="57" ref="DH8:DH33">SUM(BD8,+CF8)</f>
        <v>0</v>
      </c>
      <c r="DI8" s="76">
        <f aca="true" t="shared" si="58" ref="DI8:DI33">SUM(BE8,+CG8)</f>
        <v>420777</v>
      </c>
      <c r="DJ8" s="76">
        <f aca="true" t="shared" si="59" ref="DJ8:DJ33">SUM(BF8,+CH8)</f>
        <v>4893011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6"/>
        <v>2060434</v>
      </c>
      <c r="E9" s="76">
        <f t="shared" si="7"/>
        <v>528052</v>
      </c>
      <c r="F9" s="76">
        <v>0</v>
      </c>
      <c r="G9" s="76">
        <v>105</v>
      </c>
      <c r="H9" s="76">
        <v>203400</v>
      </c>
      <c r="I9" s="76">
        <v>48935</v>
      </c>
      <c r="J9" s="77" t="s">
        <v>129</v>
      </c>
      <c r="K9" s="76">
        <v>275612</v>
      </c>
      <c r="L9" s="76">
        <v>1532382</v>
      </c>
      <c r="M9" s="76">
        <f t="shared" si="8"/>
        <v>226656</v>
      </c>
      <c r="N9" s="76">
        <f t="shared" si="9"/>
        <v>325</v>
      </c>
      <c r="O9" s="76">
        <v>0</v>
      </c>
      <c r="P9" s="76">
        <v>0</v>
      </c>
      <c r="Q9" s="76">
        <v>0</v>
      </c>
      <c r="R9" s="76">
        <v>0</v>
      </c>
      <c r="S9" s="77" t="s">
        <v>129</v>
      </c>
      <c r="T9" s="76">
        <v>325</v>
      </c>
      <c r="U9" s="76">
        <v>226331</v>
      </c>
      <c r="V9" s="76">
        <f t="shared" si="10"/>
        <v>2287090</v>
      </c>
      <c r="W9" s="76">
        <f t="shared" si="11"/>
        <v>528377</v>
      </c>
      <c r="X9" s="76">
        <f t="shared" si="12"/>
        <v>0</v>
      </c>
      <c r="Y9" s="76">
        <f t="shared" si="13"/>
        <v>105</v>
      </c>
      <c r="Z9" s="76">
        <f t="shared" si="14"/>
        <v>203400</v>
      </c>
      <c r="AA9" s="76">
        <f t="shared" si="15"/>
        <v>48935</v>
      </c>
      <c r="AB9" s="77" t="s">
        <v>129</v>
      </c>
      <c r="AC9" s="76">
        <f t="shared" si="16"/>
        <v>275937</v>
      </c>
      <c r="AD9" s="76">
        <f t="shared" si="17"/>
        <v>1758713</v>
      </c>
      <c r="AE9" s="76">
        <f t="shared" si="18"/>
        <v>259228</v>
      </c>
      <c r="AF9" s="76">
        <f t="shared" si="19"/>
        <v>244442</v>
      </c>
      <c r="AG9" s="76">
        <v>0</v>
      </c>
      <c r="AH9" s="76">
        <v>87056</v>
      </c>
      <c r="AI9" s="76">
        <v>157386</v>
      </c>
      <c r="AJ9" s="76">
        <v>0</v>
      </c>
      <c r="AK9" s="76">
        <v>14786</v>
      </c>
      <c r="AL9" s="76">
        <v>0</v>
      </c>
      <c r="AM9" s="76">
        <f t="shared" si="20"/>
        <v>1801206</v>
      </c>
      <c r="AN9" s="76">
        <f t="shared" si="21"/>
        <v>604515</v>
      </c>
      <c r="AO9" s="76">
        <v>207836</v>
      </c>
      <c r="AP9" s="76">
        <v>201684</v>
      </c>
      <c r="AQ9" s="76">
        <v>194995</v>
      </c>
      <c r="AR9" s="76">
        <v>0</v>
      </c>
      <c r="AS9" s="76">
        <f t="shared" si="22"/>
        <v>413010</v>
      </c>
      <c r="AT9" s="76">
        <v>102851</v>
      </c>
      <c r="AU9" s="76">
        <v>252893</v>
      </c>
      <c r="AV9" s="76">
        <v>57266</v>
      </c>
      <c r="AW9" s="76">
        <v>8978</v>
      </c>
      <c r="AX9" s="76">
        <f t="shared" si="23"/>
        <v>774703</v>
      </c>
      <c r="AY9" s="76">
        <v>431422</v>
      </c>
      <c r="AZ9" s="76">
        <v>250415</v>
      </c>
      <c r="BA9" s="76">
        <v>90630</v>
      </c>
      <c r="BB9" s="76">
        <v>2236</v>
      </c>
      <c r="BC9" s="76">
        <v>0</v>
      </c>
      <c r="BD9" s="76">
        <v>0</v>
      </c>
      <c r="BE9" s="76">
        <v>0</v>
      </c>
      <c r="BF9" s="76">
        <f t="shared" si="24"/>
        <v>2060434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226656</v>
      </c>
      <c r="BP9" s="76">
        <f t="shared" si="28"/>
        <v>9217</v>
      </c>
      <c r="BQ9" s="76">
        <v>9217</v>
      </c>
      <c r="BR9" s="76">
        <v>0</v>
      </c>
      <c r="BS9" s="76">
        <v>0</v>
      </c>
      <c r="BT9" s="76">
        <v>0</v>
      </c>
      <c r="BU9" s="76">
        <f t="shared" si="29"/>
        <v>51609</v>
      </c>
      <c r="BV9" s="76">
        <v>0</v>
      </c>
      <c r="BW9" s="76">
        <v>51609</v>
      </c>
      <c r="BX9" s="76">
        <v>0</v>
      </c>
      <c r="BY9" s="76">
        <v>0</v>
      </c>
      <c r="BZ9" s="76">
        <f t="shared" si="30"/>
        <v>165830</v>
      </c>
      <c r="CA9" s="76">
        <v>0</v>
      </c>
      <c r="CB9" s="76">
        <v>163568</v>
      </c>
      <c r="CC9" s="76">
        <v>0</v>
      </c>
      <c r="CD9" s="76">
        <v>2262</v>
      </c>
      <c r="CE9" s="76">
        <v>0</v>
      </c>
      <c r="CF9" s="76">
        <v>0</v>
      </c>
      <c r="CG9" s="76">
        <v>0</v>
      </c>
      <c r="CH9" s="76">
        <f t="shared" si="31"/>
        <v>226656</v>
      </c>
      <c r="CI9" s="76">
        <f t="shared" si="32"/>
        <v>259228</v>
      </c>
      <c r="CJ9" s="76">
        <f t="shared" si="33"/>
        <v>244442</v>
      </c>
      <c r="CK9" s="76">
        <f t="shared" si="34"/>
        <v>0</v>
      </c>
      <c r="CL9" s="76">
        <f t="shared" si="35"/>
        <v>87056</v>
      </c>
      <c r="CM9" s="76">
        <f t="shared" si="36"/>
        <v>157386</v>
      </c>
      <c r="CN9" s="76">
        <f t="shared" si="37"/>
        <v>0</v>
      </c>
      <c r="CO9" s="76">
        <f t="shared" si="38"/>
        <v>14786</v>
      </c>
      <c r="CP9" s="76">
        <f t="shared" si="39"/>
        <v>0</v>
      </c>
      <c r="CQ9" s="76">
        <f t="shared" si="40"/>
        <v>2027862</v>
      </c>
      <c r="CR9" s="76">
        <f t="shared" si="41"/>
        <v>613732</v>
      </c>
      <c r="CS9" s="76">
        <f t="shared" si="42"/>
        <v>217053</v>
      </c>
      <c r="CT9" s="76">
        <f t="shared" si="43"/>
        <v>201684</v>
      </c>
      <c r="CU9" s="76">
        <f t="shared" si="44"/>
        <v>194995</v>
      </c>
      <c r="CV9" s="76">
        <f t="shared" si="45"/>
        <v>0</v>
      </c>
      <c r="CW9" s="76">
        <f t="shared" si="46"/>
        <v>464619</v>
      </c>
      <c r="CX9" s="76">
        <f t="shared" si="47"/>
        <v>102851</v>
      </c>
      <c r="CY9" s="76">
        <f t="shared" si="48"/>
        <v>304502</v>
      </c>
      <c r="CZ9" s="76">
        <f t="shared" si="49"/>
        <v>57266</v>
      </c>
      <c r="DA9" s="76">
        <f t="shared" si="50"/>
        <v>8978</v>
      </c>
      <c r="DB9" s="76">
        <f t="shared" si="51"/>
        <v>940533</v>
      </c>
      <c r="DC9" s="76">
        <f t="shared" si="52"/>
        <v>431422</v>
      </c>
      <c r="DD9" s="76">
        <f t="shared" si="53"/>
        <v>413983</v>
      </c>
      <c r="DE9" s="76">
        <f t="shared" si="54"/>
        <v>90630</v>
      </c>
      <c r="DF9" s="76">
        <f t="shared" si="55"/>
        <v>4498</v>
      </c>
      <c r="DG9" s="76">
        <f t="shared" si="56"/>
        <v>0</v>
      </c>
      <c r="DH9" s="76">
        <f t="shared" si="57"/>
        <v>0</v>
      </c>
      <c r="DI9" s="76">
        <f t="shared" si="58"/>
        <v>0</v>
      </c>
      <c r="DJ9" s="76">
        <f t="shared" si="59"/>
        <v>2287090</v>
      </c>
    </row>
    <row r="10" spans="1:114" s="51" customFormat="1" ht="12" customHeight="1">
      <c r="A10" s="52" t="s">
        <v>130</v>
      </c>
      <c r="B10" s="53" t="s">
        <v>133</v>
      </c>
      <c r="C10" s="52" t="s">
        <v>134</v>
      </c>
      <c r="D10" s="76">
        <f t="shared" si="6"/>
        <v>1987054</v>
      </c>
      <c r="E10" s="76">
        <f t="shared" si="7"/>
        <v>754474</v>
      </c>
      <c r="F10" s="76">
        <v>194026</v>
      </c>
      <c r="G10" s="76">
        <v>0</v>
      </c>
      <c r="H10" s="76">
        <v>205200</v>
      </c>
      <c r="I10" s="76">
        <v>258245</v>
      </c>
      <c r="J10" s="77" t="s">
        <v>129</v>
      </c>
      <c r="K10" s="76">
        <v>97003</v>
      </c>
      <c r="L10" s="76">
        <v>1232580</v>
      </c>
      <c r="M10" s="76">
        <f t="shared" si="8"/>
        <v>167057</v>
      </c>
      <c r="N10" s="76">
        <f t="shared" si="9"/>
        <v>25101</v>
      </c>
      <c r="O10" s="76">
        <v>0</v>
      </c>
      <c r="P10" s="76">
        <v>0</v>
      </c>
      <c r="Q10" s="76">
        <v>0</v>
      </c>
      <c r="R10" s="76">
        <v>23920</v>
      </c>
      <c r="S10" s="77" t="s">
        <v>129</v>
      </c>
      <c r="T10" s="76">
        <v>1181</v>
      </c>
      <c r="U10" s="76">
        <v>141956</v>
      </c>
      <c r="V10" s="76">
        <f t="shared" si="10"/>
        <v>2154111</v>
      </c>
      <c r="W10" s="76">
        <f t="shared" si="11"/>
        <v>779575</v>
      </c>
      <c r="X10" s="76">
        <f t="shared" si="12"/>
        <v>194026</v>
      </c>
      <c r="Y10" s="76">
        <f t="shared" si="13"/>
        <v>0</v>
      </c>
      <c r="Z10" s="76">
        <f t="shared" si="14"/>
        <v>205200</v>
      </c>
      <c r="AA10" s="76">
        <f t="shared" si="15"/>
        <v>282165</v>
      </c>
      <c r="AB10" s="77" t="s">
        <v>129</v>
      </c>
      <c r="AC10" s="76">
        <f t="shared" si="16"/>
        <v>98184</v>
      </c>
      <c r="AD10" s="76">
        <f t="shared" si="17"/>
        <v>1374536</v>
      </c>
      <c r="AE10" s="76">
        <f t="shared" si="18"/>
        <v>405975</v>
      </c>
      <c r="AF10" s="76">
        <f t="shared" si="19"/>
        <v>404950</v>
      </c>
      <c r="AG10" s="76">
        <v>0</v>
      </c>
      <c r="AH10" s="76">
        <v>45520</v>
      </c>
      <c r="AI10" s="76">
        <v>359430</v>
      </c>
      <c r="AJ10" s="76">
        <v>0</v>
      </c>
      <c r="AK10" s="76">
        <v>1025</v>
      </c>
      <c r="AL10" s="76">
        <v>0</v>
      </c>
      <c r="AM10" s="76">
        <f t="shared" si="20"/>
        <v>1553264</v>
      </c>
      <c r="AN10" s="76">
        <f t="shared" si="21"/>
        <v>601550</v>
      </c>
      <c r="AO10" s="76">
        <v>130402</v>
      </c>
      <c r="AP10" s="76">
        <v>329853</v>
      </c>
      <c r="AQ10" s="76">
        <v>128926</v>
      </c>
      <c r="AR10" s="76">
        <v>12369</v>
      </c>
      <c r="AS10" s="76">
        <f t="shared" si="22"/>
        <v>221218</v>
      </c>
      <c r="AT10" s="76">
        <v>45089</v>
      </c>
      <c r="AU10" s="76">
        <v>146210</v>
      </c>
      <c r="AV10" s="76">
        <v>29919</v>
      </c>
      <c r="AW10" s="76">
        <v>5566</v>
      </c>
      <c r="AX10" s="76">
        <f t="shared" si="23"/>
        <v>724930</v>
      </c>
      <c r="AY10" s="76">
        <v>353911</v>
      </c>
      <c r="AZ10" s="76">
        <v>342262</v>
      </c>
      <c r="BA10" s="76">
        <v>28757</v>
      </c>
      <c r="BB10" s="76">
        <v>0</v>
      </c>
      <c r="BC10" s="76">
        <v>0</v>
      </c>
      <c r="BD10" s="76">
        <v>0</v>
      </c>
      <c r="BE10" s="76">
        <v>27815</v>
      </c>
      <c r="BF10" s="76">
        <f t="shared" si="24"/>
        <v>1987054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167057</v>
      </c>
      <c r="BP10" s="76">
        <f t="shared" si="28"/>
        <v>9366</v>
      </c>
      <c r="BQ10" s="76">
        <v>9366</v>
      </c>
      <c r="BR10" s="76">
        <v>0</v>
      </c>
      <c r="BS10" s="76">
        <v>0</v>
      </c>
      <c r="BT10" s="76">
        <v>0</v>
      </c>
      <c r="BU10" s="76">
        <f t="shared" si="29"/>
        <v>64013</v>
      </c>
      <c r="BV10" s="76">
        <v>9249</v>
      </c>
      <c r="BW10" s="76">
        <v>54764</v>
      </c>
      <c r="BX10" s="76">
        <v>0</v>
      </c>
      <c r="BY10" s="76">
        <v>0</v>
      </c>
      <c r="BZ10" s="76">
        <f t="shared" si="30"/>
        <v>93678</v>
      </c>
      <c r="CA10" s="76">
        <v>93678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f t="shared" si="31"/>
        <v>167057</v>
      </c>
      <c r="CI10" s="76">
        <f t="shared" si="32"/>
        <v>405975</v>
      </c>
      <c r="CJ10" s="76">
        <f t="shared" si="33"/>
        <v>404950</v>
      </c>
      <c r="CK10" s="76">
        <f t="shared" si="34"/>
        <v>0</v>
      </c>
      <c r="CL10" s="76">
        <f t="shared" si="35"/>
        <v>45520</v>
      </c>
      <c r="CM10" s="76">
        <f t="shared" si="36"/>
        <v>359430</v>
      </c>
      <c r="CN10" s="76">
        <f t="shared" si="37"/>
        <v>0</v>
      </c>
      <c r="CO10" s="76">
        <f t="shared" si="38"/>
        <v>1025</v>
      </c>
      <c r="CP10" s="76">
        <f t="shared" si="39"/>
        <v>0</v>
      </c>
      <c r="CQ10" s="76">
        <f t="shared" si="40"/>
        <v>1720321</v>
      </c>
      <c r="CR10" s="76">
        <f t="shared" si="41"/>
        <v>610916</v>
      </c>
      <c r="CS10" s="76">
        <f t="shared" si="42"/>
        <v>139768</v>
      </c>
      <c r="CT10" s="76">
        <f t="shared" si="43"/>
        <v>329853</v>
      </c>
      <c r="CU10" s="76">
        <f t="shared" si="44"/>
        <v>128926</v>
      </c>
      <c r="CV10" s="76">
        <f t="shared" si="45"/>
        <v>12369</v>
      </c>
      <c r="CW10" s="76">
        <f t="shared" si="46"/>
        <v>285231</v>
      </c>
      <c r="CX10" s="76">
        <f t="shared" si="47"/>
        <v>54338</v>
      </c>
      <c r="CY10" s="76">
        <f t="shared" si="48"/>
        <v>200974</v>
      </c>
      <c r="CZ10" s="76">
        <f t="shared" si="49"/>
        <v>29919</v>
      </c>
      <c r="DA10" s="76">
        <f t="shared" si="50"/>
        <v>5566</v>
      </c>
      <c r="DB10" s="76">
        <f t="shared" si="51"/>
        <v>818608</v>
      </c>
      <c r="DC10" s="76">
        <f t="shared" si="52"/>
        <v>447589</v>
      </c>
      <c r="DD10" s="76">
        <f t="shared" si="53"/>
        <v>342262</v>
      </c>
      <c r="DE10" s="76">
        <f t="shared" si="54"/>
        <v>28757</v>
      </c>
      <c r="DF10" s="76">
        <f t="shared" si="55"/>
        <v>0</v>
      </c>
      <c r="DG10" s="76">
        <f t="shared" si="56"/>
        <v>0</v>
      </c>
      <c r="DH10" s="76">
        <f t="shared" si="57"/>
        <v>0</v>
      </c>
      <c r="DI10" s="76">
        <f t="shared" si="58"/>
        <v>27815</v>
      </c>
      <c r="DJ10" s="76">
        <f t="shared" si="59"/>
        <v>2154111</v>
      </c>
    </row>
    <row r="11" spans="1:114" s="51" customFormat="1" ht="12" customHeight="1">
      <c r="A11" s="52" t="s">
        <v>130</v>
      </c>
      <c r="B11" s="53" t="s">
        <v>135</v>
      </c>
      <c r="C11" s="52" t="s">
        <v>136</v>
      </c>
      <c r="D11" s="76">
        <f t="shared" si="6"/>
        <v>678282</v>
      </c>
      <c r="E11" s="76">
        <f t="shared" si="7"/>
        <v>160153</v>
      </c>
      <c r="F11" s="76">
        <v>38082</v>
      </c>
      <c r="G11" s="76">
        <v>0</v>
      </c>
      <c r="H11" s="76">
        <v>8600</v>
      </c>
      <c r="I11" s="76">
        <v>109423</v>
      </c>
      <c r="J11" s="77" t="s">
        <v>129</v>
      </c>
      <c r="K11" s="76">
        <v>4048</v>
      </c>
      <c r="L11" s="76">
        <v>518129</v>
      </c>
      <c r="M11" s="76">
        <f t="shared" si="8"/>
        <v>113235</v>
      </c>
      <c r="N11" s="76">
        <f t="shared" si="9"/>
        <v>2054</v>
      </c>
      <c r="O11" s="76">
        <v>0</v>
      </c>
      <c r="P11" s="76">
        <v>2000</v>
      </c>
      <c r="Q11" s="76">
        <v>0</v>
      </c>
      <c r="R11" s="76">
        <v>0</v>
      </c>
      <c r="S11" s="77" t="s">
        <v>129</v>
      </c>
      <c r="T11" s="76">
        <v>54</v>
      </c>
      <c r="U11" s="76">
        <v>111181</v>
      </c>
      <c r="V11" s="76">
        <f t="shared" si="10"/>
        <v>791517</v>
      </c>
      <c r="W11" s="76">
        <f t="shared" si="11"/>
        <v>162207</v>
      </c>
      <c r="X11" s="76">
        <f t="shared" si="12"/>
        <v>38082</v>
      </c>
      <c r="Y11" s="76">
        <f t="shared" si="13"/>
        <v>2000</v>
      </c>
      <c r="Z11" s="76">
        <f t="shared" si="14"/>
        <v>8600</v>
      </c>
      <c r="AA11" s="76">
        <f t="shared" si="15"/>
        <v>109423</v>
      </c>
      <c r="AB11" s="77" t="s">
        <v>129</v>
      </c>
      <c r="AC11" s="76">
        <f t="shared" si="16"/>
        <v>4102</v>
      </c>
      <c r="AD11" s="76">
        <f t="shared" si="17"/>
        <v>629310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546245</v>
      </c>
      <c r="AN11" s="76">
        <f t="shared" si="21"/>
        <v>168729</v>
      </c>
      <c r="AO11" s="76">
        <v>75512</v>
      </c>
      <c r="AP11" s="76">
        <v>91074</v>
      </c>
      <c r="AQ11" s="76">
        <v>2143</v>
      </c>
      <c r="AR11" s="76">
        <v>0</v>
      </c>
      <c r="AS11" s="76">
        <f t="shared" si="22"/>
        <v>121074</v>
      </c>
      <c r="AT11" s="76">
        <v>5793</v>
      </c>
      <c r="AU11" s="76">
        <v>115281</v>
      </c>
      <c r="AV11" s="76">
        <v>0</v>
      </c>
      <c r="AW11" s="76">
        <v>11674</v>
      </c>
      <c r="AX11" s="76">
        <f t="shared" si="23"/>
        <v>243121</v>
      </c>
      <c r="AY11" s="76">
        <v>137930</v>
      </c>
      <c r="AZ11" s="76">
        <v>91602</v>
      </c>
      <c r="BA11" s="76">
        <v>0</v>
      </c>
      <c r="BB11" s="76">
        <v>13589</v>
      </c>
      <c r="BC11" s="76">
        <v>67810</v>
      </c>
      <c r="BD11" s="76">
        <v>1647</v>
      </c>
      <c r="BE11" s="76">
        <v>64227</v>
      </c>
      <c r="BF11" s="76">
        <f t="shared" si="24"/>
        <v>610472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111588</v>
      </c>
      <c r="BP11" s="76">
        <f t="shared" si="28"/>
        <v>34984</v>
      </c>
      <c r="BQ11" s="76">
        <v>22146</v>
      </c>
      <c r="BR11" s="76">
        <v>0</v>
      </c>
      <c r="BS11" s="76">
        <v>12838</v>
      </c>
      <c r="BT11" s="76">
        <v>0</v>
      </c>
      <c r="BU11" s="76">
        <f t="shared" si="29"/>
        <v>59407</v>
      </c>
      <c r="BV11" s="76">
        <v>0</v>
      </c>
      <c r="BW11" s="76">
        <v>59407</v>
      </c>
      <c r="BX11" s="76">
        <v>0</v>
      </c>
      <c r="BY11" s="76">
        <v>0</v>
      </c>
      <c r="BZ11" s="76">
        <f t="shared" si="30"/>
        <v>15874</v>
      </c>
      <c r="CA11" s="76">
        <v>0</v>
      </c>
      <c r="CB11" s="76">
        <v>0</v>
      </c>
      <c r="CC11" s="76">
        <v>0</v>
      </c>
      <c r="CD11" s="76">
        <v>15874</v>
      </c>
      <c r="CE11" s="76">
        <v>0</v>
      </c>
      <c r="CF11" s="76">
        <v>1323</v>
      </c>
      <c r="CG11" s="76">
        <v>1647</v>
      </c>
      <c r="CH11" s="76">
        <f t="shared" si="31"/>
        <v>113235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657833</v>
      </c>
      <c r="CR11" s="76">
        <f t="shared" si="41"/>
        <v>203713</v>
      </c>
      <c r="CS11" s="76">
        <f t="shared" si="42"/>
        <v>97658</v>
      </c>
      <c r="CT11" s="76">
        <f t="shared" si="43"/>
        <v>91074</v>
      </c>
      <c r="CU11" s="76">
        <f t="shared" si="44"/>
        <v>14981</v>
      </c>
      <c r="CV11" s="76">
        <f t="shared" si="45"/>
        <v>0</v>
      </c>
      <c r="CW11" s="76">
        <f t="shared" si="46"/>
        <v>180481</v>
      </c>
      <c r="CX11" s="76">
        <f t="shared" si="47"/>
        <v>5793</v>
      </c>
      <c r="CY11" s="76">
        <f t="shared" si="48"/>
        <v>174688</v>
      </c>
      <c r="CZ11" s="76">
        <f t="shared" si="49"/>
        <v>0</v>
      </c>
      <c r="DA11" s="76">
        <f t="shared" si="50"/>
        <v>11674</v>
      </c>
      <c r="DB11" s="76">
        <f t="shared" si="51"/>
        <v>258995</v>
      </c>
      <c r="DC11" s="76">
        <f t="shared" si="52"/>
        <v>137930</v>
      </c>
      <c r="DD11" s="76">
        <f t="shared" si="53"/>
        <v>91602</v>
      </c>
      <c r="DE11" s="76">
        <f t="shared" si="54"/>
        <v>0</v>
      </c>
      <c r="DF11" s="76">
        <f t="shared" si="55"/>
        <v>29463</v>
      </c>
      <c r="DG11" s="76">
        <f t="shared" si="56"/>
        <v>67810</v>
      </c>
      <c r="DH11" s="76">
        <f t="shared" si="57"/>
        <v>2970</v>
      </c>
      <c r="DI11" s="76">
        <f t="shared" si="58"/>
        <v>65874</v>
      </c>
      <c r="DJ11" s="76">
        <f t="shared" si="59"/>
        <v>723707</v>
      </c>
    </row>
    <row r="12" spans="1:114" s="51" customFormat="1" ht="12" customHeight="1">
      <c r="A12" s="55" t="s">
        <v>130</v>
      </c>
      <c r="B12" s="56" t="s">
        <v>137</v>
      </c>
      <c r="C12" s="55" t="s">
        <v>138</v>
      </c>
      <c r="D12" s="78">
        <f t="shared" si="6"/>
        <v>423343</v>
      </c>
      <c r="E12" s="78">
        <f t="shared" si="7"/>
        <v>32605</v>
      </c>
      <c r="F12" s="78">
        <v>0</v>
      </c>
      <c r="G12" s="78">
        <v>0</v>
      </c>
      <c r="H12" s="78">
        <v>0</v>
      </c>
      <c r="I12" s="78">
        <v>786</v>
      </c>
      <c r="J12" s="79" t="s">
        <v>129</v>
      </c>
      <c r="K12" s="78">
        <v>31819</v>
      </c>
      <c r="L12" s="78">
        <v>390738</v>
      </c>
      <c r="M12" s="78">
        <f t="shared" si="8"/>
        <v>133563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129</v>
      </c>
      <c r="T12" s="78">
        <v>0</v>
      </c>
      <c r="U12" s="78">
        <v>133563</v>
      </c>
      <c r="V12" s="78">
        <f t="shared" si="10"/>
        <v>556906</v>
      </c>
      <c r="W12" s="78">
        <f t="shared" si="11"/>
        <v>32605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786</v>
      </c>
      <c r="AB12" s="79" t="s">
        <v>129</v>
      </c>
      <c r="AC12" s="78">
        <f t="shared" si="16"/>
        <v>31819</v>
      </c>
      <c r="AD12" s="78">
        <f t="shared" si="17"/>
        <v>524301</v>
      </c>
      <c r="AE12" s="78">
        <f t="shared" si="18"/>
        <v>32595</v>
      </c>
      <c r="AF12" s="78">
        <f t="shared" si="19"/>
        <v>32595</v>
      </c>
      <c r="AG12" s="78">
        <v>0</v>
      </c>
      <c r="AH12" s="78">
        <v>0</v>
      </c>
      <c r="AI12" s="78">
        <v>32595</v>
      </c>
      <c r="AJ12" s="78">
        <v>0</v>
      </c>
      <c r="AK12" s="78">
        <v>0</v>
      </c>
      <c r="AL12" s="78">
        <v>0</v>
      </c>
      <c r="AM12" s="78">
        <f t="shared" si="20"/>
        <v>354916</v>
      </c>
      <c r="AN12" s="78">
        <f t="shared" si="21"/>
        <v>62225</v>
      </c>
      <c r="AO12" s="78">
        <v>7549</v>
      </c>
      <c r="AP12" s="78">
        <v>26928</v>
      </c>
      <c r="AQ12" s="78">
        <v>15010</v>
      </c>
      <c r="AR12" s="78">
        <v>12738</v>
      </c>
      <c r="AS12" s="78">
        <f t="shared" si="22"/>
        <v>57272</v>
      </c>
      <c r="AT12" s="78">
        <v>47351</v>
      </c>
      <c r="AU12" s="78">
        <v>5395</v>
      </c>
      <c r="AV12" s="78">
        <v>4526</v>
      </c>
      <c r="AW12" s="78">
        <v>29158</v>
      </c>
      <c r="AX12" s="78">
        <f t="shared" si="23"/>
        <v>206261</v>
      </c>
      <c r="AY12" s="78">
        <v>121906</v>
      </c>
      <c r="AZ12" s="78">
        <v>73289</v>
      </c>
      <c r="BA12" s="78">
        <v>11066</v>
      </c>
      <c r="BB12" s="78">
        <v>0</v>
      </c>
      <c r="BC12" s="78">
        <v>35832</v>
      </c>
      <c r="BD12" s="78">
        <v>0</v>
      </c>
      <c r="BE12" s="78">
        <v>0</v>
      </c>
      <c r="BF12" s="78">
        <f t="shared" si="24"/>
        <v>387511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0</v>
      </c>
      <c r="BP12" s="78">
        <f t="shared" si="28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9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0"/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133563</v>
      </c>
      <c r="CF12" s="78">
        <v>0</v>
      </c>
      <c r="CG12" s="78">
        <v>0</v>
      </c>
      <c r="CH12" s="78">
        <f t="shared" si="31"/>
        <v>0</v>
      </c>
      <c r="CI12" s="78">
        <f t="shared" si="32"/>
        <v>32595</v>
      </c>
      <c r="CJ12" s="78">
        <f t="shared" si="33"/>
        <v>32595</v>
      </c>
      <c r="CK12" s="78">
        <f t="shared" si="34"/>
        <v>0</v>
      </c>
      <c r="CL12" s="78">
        <f t="shared" si="35"/>
        <v>0</v>
      </c>
      <c r="CM12" s="78">
        <f t="shared" si="36"/>
        <v>32595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354916</v>
      </c>
      <c r="CR12" s="78">
        <f t="shared" si="41"/>
        <v>62225</v>
      </c>
      <c r="CS12" s="78">
        <f t="shared" si="42"/>
        <v>7549</v>
      </c>
      <c r="CT12" s="78">
        <f t="shared" si="43"/>
        <v>26928</v>
      </c>
      <c r="CU12" s="78">
        <f t="shared" si="44"/>
        <v>15010</v>
      </c>
      <c r="CV12" s="78">
        <f t="shared" si="45"/>
        <v>12738</v>
      </c>
      <c r="CW12" s="78">
        <f t="shared" si="46"/>
        <v>57272</v>
      </c>
      <c r="CX12" s="78">
        <f t="shared" si="47"/>
        <v>47351</v>
      </c>
      <c r="CY12" s="78">
        <f t="shared" si="48"/>
        <v>5395</v>
      </c>
      <c r="CZ12" s="78">
        <f t="shared" si="49"/>
        <v>4526</v>
      </c>
      <c r="DA12" s="78">
        <f t="shared" si="50"/>
        <v>29158</v>
      </c>
      <c r="DB12" s="78">
        <f t="shared" si="51"/>
        <v>206261</v>
      </c>
      <c r="DC12" s="78">
        <f t="shared" si="52"/>
        <v>121906</v>
      </c>
      <c r="DD12" s="78">
        <f t="shared" si="53"/>
        <v>73289</v>
      </c>
      <c r="DE12" s="78">
        <f t="shared" si="54"/>
        <v>11066</v>
      </c>
      <c r="DF12" s="78">
        <f t="shared" si="55"/>
        <v>0</v>
      </c>
      <c r="DG12" s="78">
        <f t="shared" si="56"/>
        <v>169395</v>
      </c>
      <c r="DH12" s="78">
        <f t="shared" si="57"/>
        <v>0</v>
      </c>
      <c r="DI12" s="78">
        <f t="shared" si="58"/>
        <v>0</v>
      </c>
      <c r="DJ12" s="78">
        <f t="shared" si="59"/>
        <v>387511</v>
      </c>
    </row>
    <row r="13" spans="1:114" s="51" customFormat="1" ht="12" customHeight="1">
      <c r="A13" s="55" t="s">
        <v>130</v>
      </c>
      <c r="B13" s="56" t="s">
        <v>139</v>
      </c>
      <c r="C13" s="55" t="s">
        <v>140</v>
      </c>
      <c r="D13" s="78">
        <f t="shared" si="6"/>
        <v>880421</v>
      </c>
      <c r="E13" s="78">
        <f t="shared" si="7"/>
        <v>69089</v>
      </c>
      <c r="F13" s="78">
        <v>0</v>
      </c>
      <c r="G13" s="78">
        <v>0</v>
      </c>
      <c r="H13" s="78">
        <v>0</v>
      </c>
      <c r="I13" s="78">
        <v>84</v>
      </c>
      <c r="J13" s="79" t="s">
        <v>129</v>
      </c>
      <c r="K13" s="78">
        <v>69005</v>
      </c>
      <c r="L13" s="78">
        <v>811332</v>
      </c>
      <c r="M13" s="78">
        <f t="shared" si="8"/>
        <v>74242</v>
      </c>
      <c r="N13" s="78">
        <f t="shared" si="9"/>
        <v>1248</v>
      </c>
      <c r="O13" s="78">
        <v>0</v>
      </c>
      <c r="P13" s="78">
        <v>0</v>
      </c>
      <c r="Q13" s="78">
        <v>0</v>
      </c>
      <c r="R13" s="78">
        <v>1197</v>
      </c>
      <c r="S13" s="79" t="s">
        <v>129</v>
      </c>
      <c r="T13" s="78">
        <v>51</v>
      </c>
      <c r="U13" s="78">
        <v>72994</v>
      </c>
      <c r="V13" s="78">
        <f t="shared" si="10"/>
        <v>954663</v>
      </c>
      <c r="W13" s="78">
        <f t="shared" si="11"/>
        <v>70337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1281</v>
      </c>
      <c r="AB13" s="79" t="s">
        <v>129</v>
      </c>
      <c r="AC13" s="78">
        <f t="shared" si="16"/>
        <v>69056</v>
      </c>
      <c r="AD13" s="78">
        <f t="shared" si="17"/>
        <v>884326</v>
      </c>
      <c r="AE13" s="78">
        <f t="shared" si="18"/>
        <v>19000</v>
      </c>
      <c r="AF13" s="78">
        <f t="shared" si="19"/>
        <v>19000</v>
      </c>
      <c r="AG13" s="78">
        <v>0</v>
      </c>
      <c r="AH13" s="78">
        <v>0</v>
      </c>
      <c r="AI13" s="78">
        <v>19000</v>
      </c>
      <c r="AJ13" s="78">
        <v>0</v>
      </c>
      <c r="AK13" s="78">
        <v>0</v>
      </c>
      <c r="AL13" s="78">
        <v>41437</v>
      </c>
      <c r="AM13" s="78">
        <f t="shared" si="20"/>
        <v>640301</v>
      </c>
      <c r="AN13" s="78">
        <f t="shared" si="21"/>
        <v>254638</v>
      </c>
      <c r="AO13" s="78">
        <v>28374</v>
      </c>
      <c r="AP13" s="78">
        <v>208394</v>
      </c>
      <c r="AQ13" s="78">
        <v>0</v>
      </c>
      <c r="AR13" s="78">
        <v>17870</v>
      </c>
      <c r="AS13" s="78">
        <f t="shared" si="22"/>
        <v>101903</v>
      </c>
      <c r="AT13" s="78">
        <v>35790</v>
      </c>
      <c r="AU13" s="78">
        <v>60014</v>
      </c>
      <c r="AV13" s="78">
        <v>6099</v>
      </c>
      <c r="AW13" s="78">
        <v>0</v>
      </c>
      <c r="AX13" s="78">
        <f t="shared" si="23"/>
        <v>283760</v>
      </c>
      <c r="AY13" s="78">
        <v>141150</v>
      </c>
      <c r="AZ13" s="78">
        <v>139704</v>
      </c>
      <c r="BA13" s="78">
        <v>2906</v>
      </c>
      <c r="BB13" s="78">
        <v>0</v>
      </c>
      <c r="BC13" s="78">
        <v>179683</v>
      </c>
      <c r="BD13" s="78">
        <v>0</v>
      </c>
      <c r="BE13" s="78">
        <v>0</v>
      </c>
      <c r="BF13" s="78">
        <f t="shared" si="24"/>
        <v>659301</v>
      </c>
      <c r="BG13" s="78">
        <f t="shared" si="25"/>
        <v>3623</v>
      </c>
      <c r="BH13" s="78">
        <f t="shared" si="26"/>
        <v>3623</v>
      </c>
      <c r="BI13" s="78">
        <v>0</v>
      </c>
      <c r="BJ13" s="78">
        <v>3623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70619</v>
      </c>
      <c r="BP13" s="78">
        <f t="shared" si="28"/>
        <v>17100</v>
      </c>
      <c r="BQ13" s="78">
        <v>0</v>
      </c>
      <c r="BR13" s="78">
        <v>0</v>
      </c>
      <c r="BS13" s="78">
        <v>17100</v>
      </c>
      <c r="BT13" s="78">
        <v>0</v>
      </c>
      <c r="BU13" s="78">
        <f t="shared" si="29"/>
        <v>30011</v>
      </c>
      <c r="BV13" s="78">
        <v>0</v>
      </c>
      <c r="BW13" s="78">
        <v>30011</v>
      </c>
      <c r="BX13" s="78">
        <v>0</v>
      </c>
      <c r="BY13" s="78">
        <v>0</v>
      </c>
      <c r="BZ13" s="78">
        <f t="shared" si="30"/>
        <v>23508</v>
      </c>
      <c r="CA13" s="78">
        <v>0</v>
      </c>
      <c r="CB13" s="78">
        <v>23508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f t="shared" si="31"/>
        <v>74242</v>
      </c>
      <c r="CI13" s="78">
        <f t="shared" si="32"/>
        <v>22623</v>
      </c>
      <c r="CJ13" s="78">
        <f t="shared" si="33"/>
        <v>22623</v>
      </c>
      <c r="CK13" s="78">
        <f t="shared" si="34"/>
        <v>0</v>
      </c>
      <c r="CL13" s="78">
        <f t="shared" si="35"/>
        <v>3623</v>
      </c>
      <c r="CM13" s="78">
        <f t="shared" si="36"/>
        <v>19000</v>
      </c>
      <c r="CN13" s="78">
        <f t="shared" si="37"/>
        <v>0</v>
      </c>
      <c r="CO13" s="78">
        <f t="shared" si="38"/>
        <v>0</v>
      </c>
      <c r="CP13" s="78">
        <f t="shared" si="39"/>
        <v>41437</v>
      </c>
      <c r="CQ13" s="78">
        <f t="shared" si="40"/>
        <v>710920</v>
      </c>
      <c r="CR13" s="78">
        <f t="shared" si="41"/>
        <v>271738</v>
      </c>
      <c r="CS13" s="78">
        <f t="shared" si="42"/>
        <v>28374</v>
      </c>
      <c r="CT13" s="78">
        <f t="shared" si="43"/>
        <v>208394</v>
      </c>
      <c r="CU13" s="78">
        <f t="shared" si="44"/>
        <v>17100</v>
      </c>
      <c r="CV13" s="78">
        <f t="shared" si="45"/>
        <v>17870</v>
      </c>
      <c r="CW13" s="78">
        <f t="shared" si="46"/>
        <v>131914</v>
      </c>
      <c r="CX13" s="78">
        <f t="shared" si="47"/>
        <v>35790</v>
      </c>
      <c r="CY13" s="78">
        <f t="shared" si="48"/>
        <v>90025</v>
      </c>
      <c r="CZ13" s="78">
        <f t="shared" si="49"/>
        <v>6099</v>
      </c>
      <c r="DA13" s="78">
        <f t="shared" si="50"/>
        <v>0</v>
      </c>
      <c r="DB13" s="78">
        <f t="shared" si="51"/>
        <v>307268</v>
      </c>
      <c r="DC13" s="78">
        <f t="shared" si="52"/>
        <v>141150</v>
      </c>
      <c r="DD13" s="78">
        <f t="shared" si="53"/>
        <v>163212</v>
      </c>
      <c r="DE13" s="78">
        <f t="shared" si="54"/>
        <v>2906</v>
      </c>
      <c r="DF13" s="78">
        <f t="shared" si="55"/>
        <v>0</v>
      </c>
      <c r="DG13" s="78">
        <f t="shared" si="56"/>
        <v>179683</v>
      </c>
      <c r="DH13" s="78">
        <f t="shared" si="57"/>
        <v>0</v>
      </c>
      <c r="DI13" s="78">
        <f t="shared" si="58"/>
        <v>0</v>
      </c>
      <c r="DJ13" s="78">
        <f t="shared" si="59"/>
        <v>733543</v>
      </c>
    </row>
    <row r="14" spans="1:114" s="51" customFormat="1" ht="12" customHeight="1">
      <c r="A14" s="55" t="s">
        <v>130</v>
      </c>
      <c r="B14" s="56" t="s">
        <v>141</v>
      </c>
      <c r="C14" s="55" t="s">
        <v>142</v>
      </c>
      <c r="D14" s="78">
        <f t="shared" si="6"/>
        <v>268635</v>
      </c>
      <c r="E14" s="78">
        <f t="shared" si="7"/>
        <v>28571</v>
      </c>
      <c r="F14" s="78">
        <v>0</v>
      </c>
      <c r="G14" s="78">
        <v>0</v>
      </c>
      <c r="H14" s="78">
        <v>0</v>
      </c>
      <c r="I14" s="78">
        <v>28295</v>
      </c>
      <c r="J14" s="79" t="s">
        <v>129</v>
      </c>
      <c r="K14" s="78">
        <v>276</v>
      </c>
      <c r="L14" s="78">
        <v>240064</v>
      </c>
      <c r="M14" s="78">
        <f t="shared" si="8"/>
        <v>131993</v>
      </c>
      <c r="N14" s="78">
        <f t="shared" si="9"/>
        <v>19000</v>
      </c>
      <c r="O14" s="78">
        <v>8976</v>
      </c>
      <c r="P14" s="78">
        <v>9486</v>
      </c>
      <c r="Q14" s="78">
        <v>0</v>
      </c>
      <c r="R14" s="78">
        <v>0</v>
      </c>
      <c r="S14" s="79" t="s">
        <v>129</v>
      </c>
      <c r="T14" s="78">
        <v>538</v>
      </c>
      <c r="U14" s="78">
        <v>112993</v>
      </c>
      <c r="V14" s="78">
        <f t="shared" si="10"/>
        <v>400628</v>
      </c>
      <c r="W14" s="78">
        <f t="shared" si="11"/>
        <v>47571</v>
      </c>
      <c r="X14" s="78">
        <f t="shared" si="12"/>
        <v>8976</v>
      </c>
      <c r="Y14" s="78">
        <f t="shared" si="13"/>
        <v>9486</v>
      </c>
      <c r="Z14" s="78">
        <f t="shared" si="14"/>
        <v>0</v>
      </c>
      <c r="AA14" s="78">
        <f t="shared" si="15"/>
        <v>28295</v>
      </c>
      <c r="AB14" s="79" t="s">
        <v>129</v>
      </c>
      <c r="AC14" s="78">
        <f t="shared" si="16"/>
        <v>814</v>
      </c>
      <c r="AD14" s="78">
        <f t="shared" si="17"/>
        <v>353057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219208</v>
      </c>
      <c r="AN14" s="78">
        <f t="shared" si="21"/>
        <v>15750</v>
      </c>
      <c r="AO14" s="78">
        <v>15750</v>
      </c>
      <c r="AP14" s="78">
        <v>0</v>
      </c>
      <c r="AQ14" s="78">
        <v>0</v>
      </c>
      <c r="AR14" s="78">
        <v>0</v>
      </c>
      <c r="AS14" s="78">
        <f t="shared" si="22"/>
        <v>79651</v>
      </c>
      <c r="AT14" s="78">
        <v>3663</v>
      </c>
      <c r="AU14" s="78">
        <v>75988</v>
      </c>
      <c r="AV14" s="78">
        <v>0</v>
      </c>
      <c r="AW14" s="78">
        <v>4857</v>
      </c>
      <c r="AX14" s="78">
        <f t="shared" si="23"/>
        <v>118950</v>
      </c>
      <c r="AY14" s="78">
        <v>82320</v>
      </c>
      <c r="AZ14" s="78">
        <v>36536</v>
      </c>
      <c r="BA14" s="78">
        <v>0</v>
      </c>
      <c r="BB14" s="78">
        <v>94</v>
      </c>
      <c r="BC14" s="78">
        <v>24211</v>
      </c>
      <c r="BD14" s="78">
        <v>0</v>
      </c>
      <c r="BE14" s="78">
        <v>25216</v>
      </c>
      <c r="BF14" s="78">
        <f t="shared" si="24"/>
        <v>244424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95395</v>
      </c>
      <c r="BP14" s="78">
        <f t="shared" si="28"/>
        <v>10069</v>
      </c>
      <c r="BQ14" s="78">
        <v>10069</v>
      </c>
      <c r="BR14" s="78">
        <v>0</v>
      </c>
      <c r="BS14" s="78">
        <v>0</v>
      </c>
      <c r="BT14" s="78">
        <v>0</v>
      </c>
      <c r="BU14" s="78">
        <f t="shared" si="29"/>
        <v>55747</v>
      </c>
      <c r="BV14" s="78">
        <v>0</v>
      </c>
      <c r="BW14" s="78">
        <v>55747</v>
      </c>
      <c r="BX14" s="78">
        <v>0</v>
      </c>
      <c r="BY14" s="78">
        <v>0</v>
      </c>
      <c r="BZ14" s="78">
        <f t="shared" si="30"/>
        <v>29579</v>
      </c>
      <c r="CA14" s="78">
        <v>0</v>
      </c>
      <c r="CB14" s="78">
        <v>29579</v>
      </c>
      <c r="CC14" s="78">
        <v>0</v>
      </c>
      <c r="CD14" s="78">
        <v>0</v>
      </c>
      <c r="CE14" s="78">
        <v>0</v>
      </c>
      <c r="CF14" s="78">
        <v>0</v>
      </c>
      <c r="CG14" s="78">
        <v>36598</v>
      </c>
      <c r="CH14" s="78">
        <f t="shared" si="31"/>
        <v>131993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314603</v>
      </c>
      <c r="CR14" s="78">
        <f t="shared" si="41"/>
        <v>25819</v>
      </c>
      <c r="CS14" s="78">
        <f t="shared" si="42"/>
        <v>25819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135398</v>
      </c>
      <c r="CX14" s="78">
        <f t="shared" si="47"/>
        <v>3663</v>
      </c>
      <c r="CY14" s="78">
        <f t="shared" si="48"/>
        <v>131735</v>
      </c>
      <c r="CZ14" s="78">
        <f t="shared" si="49"/>
        <v>0</v>
      </c>
      <c r="DA14" s="78">
        <f t="shared" si="50"/>
        <v>4857</v>
      </c>
      <c r="DB14" s="78">
        <f t="shared" si="51"/>
        <v>148529</v>
      </c>
      <c r="DC14" s="78">
        <f t="shared" si="52"/>
        <v>82320</v>
      </c>
      <c r="DD14" s="78">
        <f t="shared" si="53"/>
        <v>66115</v>
      </c>
      <c r="DE14" s="78">
        <f t="shared" si="54"/>
        <v>0</v>
      </c>
      <c r="DF14" s="78">
        <f t="shared" si="55"/>
        <v>94</v>
      </c>
      <c r="DG14" s="78">
        <f t="shared" si="56"/>
        <v>24211</v>
      </c>
      <c r="DH14" s="78">
        <f t="shared" si="57"/>
        <v>0</v>
      </c>
      <c r="DI14" s="78">
        <f t="shared" si="58"/>
        <v>61814</v>
      </c>
      <c r="DJ14" s="78">
        <f t="shared" si="59"/>
        <v>376417</v>
      </c>
    </row>
    <row r="15" spans="1:114" s="51" customFormat="1" ht="12" customHeight="1">
      <c r="A15" s="55" t="s">
        <v>130</v>
      </c>
      <c r="B15" s="56" t="s">
        <v>143</v>
      </c>
      <c r="C15" s="55" t="s">
        <v>144</v>
      </c>
      <c r="D15" s="78">
        <f t="shared" si="6"/>
        <v>253609</v>
      </c>
      <c r="E15" s="78">
        <f t="shared" si="7"/>
        <v>51318</v>
      </c>
      <c r="F15" s="78">
        <v>0</v>
      </c>
      <c r="G15" s="78">
        <v>0</v>
      </c>
      <c r="H15" s="78">
        <v>0</v>
      </c>
      <c r="I15" s="78">
        <v>51278</v>
      </c>
      <c r="J15" s="79" t="s">
        <v>129</v>
      </c>
      <c r="K15" s="78">
        <v>40</v>
      </c>
      <c r="L15" s="78">
        <v>202291</v>
      </c>
      <c r="M15" s="78">
        <f t="shared" si="8"/>
        <v>117375</v>
      </c>
      <c r="N15" s="78">
        <f t="shared" si="9"/>
        <v>40773</v>
      </c>
      <c r="O15" s="78">
        <v>0</v>
      </c>
      <c r="P15" s="78">
        <v>0</v>
      </c>
      <c r="Q15" s="78">
        <v>0</v>
      </c>
      <c r="R15" s="78">
        <v>40773</v>
      </c>
      <c r="S15" s="79" t="s">
        <v>129</v>
      </c>
      <c r="T15" s="78">
        <v>0</v>
      </c>
      <c r="U15" s="78">
        <v>76602</v>
      </c>
      <c r="V15" s="78">
        <f t="shared" si="10"/>
        <v>370984</v>
      </c>
      <c r="W15" s="78">
        <f t="shared" si="11"/>
        <v>92091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92051</v>
      </c>
      <c r="AB15" s="79" t="s">
        <v>129</v>
      </c>
      <c r="AC15" s="78">
        <f t="shared" si="16"/>
        <v>40</v>
      </c>
      <c r="AD15" s="78">
        <f t="shared" si="17"/>
        <v>278893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 t="shared" si="20"/>
        <v>112416</v>
      </c>
      <c r="AN15" s="78">
        <f t="shared" si="21"/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 t="shared" si="22"/>
        <v>40</v>
      </c>
      <c r="AT15" s="78">
        <v>0</v>
      </c>
      <c r="AU15" s="78">
        <v>40</v>
      </c>
      <c r="AV15" s="78">
        <v>0</v>
      </c>
      <c r="AW15" s="78">
        <v>0</v>
      </c>
      <c r="AX15" s="78">
        <f t="shared" si="23"/>
        <v>111392</v>
      </c>
      <c r="AY15" s="78">
        <v>99134</v>
      </c>
      <c r="AZ15" s="78">
        <v>2118</v>
      </c>
      <c r="BA15" s="78">
        <v>87</v>
      </c>
      <c r="BB15" s="78">
        <v>10053</v>
      </c>
      <c r="BC15" s="78">
        <v>109500</v>
      </c>
      <c r="BD15" s="78">
        <v>984</v>
      </c>
      <c r="BE15" s="78">
        <v>31693</v>
      </c>
      <c r="BF15" s="78">
        <f t="shared" si="24"/>
        <v>144109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117375</v>
      </c>
      <c r="BP15" s="78">
        <f t="shared" si="28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29"/>
        <v>37993</v>
      </c>
      <c r="BV15" s="78">
        <v>0</v>
      </c>
      <c r="BW15" s="78">
        <v>37993</v>
      </c>
      <c r="BX15" s="78">
        <v>0</v>
      </c>
      <c r="BY15" s="78">
        <v>0</v>
      </c>
      <c r="BZ15" s="78">
        <f t="shared" si="30"/>
        <v>79115</v>
      </c>
      <c r="CA15" s="78">
        <v>38259</v>
      </c>
      <c r="CB15" s="78">
        <v>40856</v>
      </c>
      <c r="CC15" s="78">
        <v>0</v>
      </c>
      <c r="CD15" s="78">
        <v>0</v>
      </c>
      <c r="CE15" s="78">
        <v>0</v>
      </c>
      <c r="CF15" s="78">
        <v>267</v>
      </c>
      <c r="CG15" s="78"/>
      <c r="CH15" s="78">
        <f t="shared" si="31"/>
        <v>117375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0</v>
      </c>
      <c r="CQ15" s="78">
        <f t="shared" si="40"/>
        <v>229791</v>
      </c>
      <c r="CR15" s="78">
        <f t="shared" si="41"/>
        <v>0</v>
      </c>
      <c r="CS15" s="78">
        <f t="shared" si="42"/>
        <v>0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38033</v>
      </c>
      <c r="CX15" s="78">
        <f t="shared" si="47"/>
        <v>0</v>
      </c>
      <c r="CY15" s="78">
        <f t="shared" si="48"/>
        <v>38033</v>
      </c>
      <c r="CZ15" s="78">
        <f t="shared" si="49"/>
        <v>0</v>
      </c>
      <c r="DA15" s="78">
        <f t="shared" si="50"/>
        <v>0</v>
      </c>
      <c r="DB15" s="78">
        <f t="shared" si="51"/>
        <v>190507</v>
      </c>
      <c r="DC15" s="78">
        <f t="shared" si="52"/>
        <v>137393</v>
      </c>
      <c r="DD15" s="78">
        <f t="shared" si="53"/>
        <v>42974</v>
      </c>
      <c r="DE15" s="78">
        <f t="shared" si="54"/>
        <v>87</v>
      </c>
      <c r="DF15" s="78">
        <f t="shared" si="55"/>
        <v>10053</v>
      </c>
      <c r="DG15" s="78">
        <f t="shared" si="56"/>
        <v>109500</v>
      </c>
      <c r="DH15" s="78">
        <f t="shared" si="57"/>
        <v>1251</v>
      </c>
      <c r="DI15" s="78">
        <f t="shared" si="58"/>
        <v>31693</v>
      </c>
      <c r="DJ15" s="78">
        <f t="shared" si="59"/>
        <v>261484</v>
      </c>
    </row>
    <row r="16" spans="1:114" s="51" customFormat="1" ht="12" customHeight="1">
      <c r="A16" s="55" t="s">
        <v>130</v>
      </c>
      <c r="B16" s="56" t="s">
        <v>145</v>
      </c>
      <c r="C16" s="55" t="s">
        <v>146</v>
      </c>
      <c r="D16" s="78">
        <f t="shared" si="6"/>
        <v>443464</v>
      </c>
      <c r="E16" s="78">
        <f t="shared" si="7"/>
        <v>79183</v>
      </c>
      <c r="F16" s="78">
        <v>0</v>
      </c>
      <c r="G16" s="78">
        <v>3921</v>
      </c>
      <c r="H16" s="78">
        <v>0</v>
      </c>
      <c r="I16" s="78">
        <v>14730</v>
      </c>
      <c r="J16" s="79" t="s">
        <v>129</v>
      </c>
      <c r="K16" s="78">
        <v>60532</v>
      </c>
      <c r="L16" s="78">
        <v>364281</v>
      </c>
      <c r="M16" s="78">
        <f t="shared" si="8"/>
        <v>96283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129</v>
      </c>
      <c r="T16" s="78">
        <v>0</v>
      </c>
      <c r="U16" s="78">
        <v>96283</v>
      </c>
      <c r="V16" s="78">
        <f t="shared" si="10"/>
        <v>539747</v>
      </c>
      <c r="W16" s="78">
        <f t="shared" si="11"/>
        <v>79183</v>
      </c>
      <c r="X16" s="78">
        <f t="shared" si="12"/>
        <v>0</v>
      </c>
      <c r="Y16" s="78">
        <f t="shared" si="13"/>
        <v>3921</v>
      </c>
      <c r="Z16" s="78">
        <f t="shared" si="14"/>
        <v>0</v>
      </c>
      <c r="AA16" s="78">
        <f t="shared" si="15"/>
        <v>14730</v>
      </c>
      <c r="AB16" s="79" t="s">
        <v>129</v>
      </c>
      <c r="AC16" s="78">
        <f t="shared" si="16"/>
        <v>60532</v>
      </c>
      <c r="AD16" s="78">
        <f t="shared" si="17"/>
        <v>460564</v>
      </c>
      <c r="AE16" s="78">
        <f t="shared" si="18"/>
        <v>73635</v>
      </c>
      <c r="AF16" s="78">
        <f t="shared" si="19"/>
        <v>73635</v>
      </c>
      <c r="AG16" s="78">
        <v>0</v>
      </c>
      <c r="AH16" s="78">
        <v>0</v>
      </c>
      <c r="AI16" s="78">
        <v>73635</v>
      </c>
      <c r="AJ16" s="78">
        <v>0</v>
      </c>
      <c r="AK16" s="78">
        <v>0</v>
      </c>
      <c r="AL16" s="78">
        <v>0</v>
      </c>
      <c r="AM16" s="78">
        <f t="shared" si="20"/>
        <v>363977</v>
      </c>
      <c r="AN16" s="78">
        <f t="shared" si="21"/>
        <v>47119</v>
      </c>
      <c r="AO16" s="78">
        <v>35353</v>
      </c>
      <c r="AP16" s="78">
        <v>11766</v>
      </c>
      <c r="AQ16" s="78">
        <v>0</v>
      </c>
      <c r="AR16" s="78">
        <v>0</v>
      </c>
      <c r="AS16" s="78">
        <f t="shared" si="22"/>
        <v>180198</v>
      </c>
      <c r="AT16" s="78">
        <v>3063</v>
      </c>
      <c r="AU16" s="78">
        <v>156896</v>
      </c>
      <c r="AV16" s="78">
        <v>20239</v>
      </c>
      <c r="AW16" s="78">
        <v>0</v>
      </c>
      <c r="AX16" s="78">
        <f t="shared" si="23"/>
        <v>136660</v>
      </c>
      <c r="AY16" s="78">
        <v>40334</v>
      </c>
      <c r="AZ16" s="78">
        <v>86806</v>
      </c>
      <c r="BA16" s="78">
        <v>9457</v>
      </c>
      <c r="BB16" s="78">
        <v>63</v>
      </c>
      <c r="BC16" s="78">
        <v>0</v>
      </c>
      <c r="BD16" s="78">
        <v>0</v>
      </c>
      <c r="BE16" s="78">
        <v>5852</v>
      </c>
      <c r="BF16" s="78">
        <f t="shared" si="24"/>
        <v>443464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96263</v>
      </c>
      <c r="BP16" s="78">
        <f t="shared" si="28"/>
        <v>5876</v>
      </c>
      <c r="BQ16" s="78">
        <v>5876</v>
      </c>
      <c r="BR16" s="78">
        <v>0</v>
      </c>
      <c r="BS16" s="78">
        <v>0</v>
      </c>
      <c r="BT16" s="78">
        <v>0</v>
      </c>
      <c r="BU16" s="78">
        <f t="shared" si="29"/>
        <v>65612</v>
      </c>
      <c r="BV16" s="78">
        <v>0</v>
      </c>
      <c r="BW16" s="78">
        <v>65612</v>
      </c>
      <c r="BX16" s="78">
        <v>0</v>
      </c>
      <c r="BY16" s="78">
        <v>0</v>
      </c>
      <c r="BZ16" s="78">
        <f t="shared" si="30"/>
        <v>24775</v>
      </c>
      <c r="CA16" s="78">
        <v>0</v>
      </c>
      <c r="CB16" s="78">
        <v>24775</v>
      </c>
      <c r="CC16" s="78">
        <v>0</v>
      </c>
      <c r="CD16" s="78">
        <v>0</v>
      </c>
      <c r="CE16" s="78">
        <v>0</v>
      </c>
      <c r="CF16" s="78">
        <v>0</v>
      </c>
      <c r="CG16" s="78">
        <v>20</v>
      </c>
      <c r="CH16" s="78">
        <f t="shared" si="31"/>
        <v>96283</v>
      </c>
      <c r="CI16" s="78">
        <f t="shared" si="32"/>
        <v>73635</v>
      </c>
      <c r="CJ16" s="78">
        <f t="shared" si="33"/>
        <v>73635</v>
      </c>
      <c r="CK16" s="78">
        <f t="shared" si="34"/>
        <v>0</v>
      </c>
      <c r="CL16" s="78">
        <f t="shared" si="35"/>
        <v>0</v>
      </c>
      <c r="CM16" s="78">
        <f t="shared" si="36"/>
        <v>73635</v>
      </c>
      <c r="CN16" s="78">
        <f t="shared" si="37"/>
        <v>0</v>
      </c>
      <c r="CO16" s="78">
        <f t="shared" si="38"/>
        <v>0</v>
      </c>
      <c r="CP16" s="78">
        <f t="shared" si="39"/>
        <v>0</v>
      </c>
      <c r="CQ16" s="78">
        <f t="shared" si="40"/>
        <v>460240</v>
      </c>
      <c r="CR16" s="78">
        <f t="shared" si="41"/>
        <v>52995</v>
      </c>
      <c r="CS16" s="78">
        <f t="shared" si="42"/>
        <v>41229</v>
      </c>
      <c r="CT16" s="78">
        <f t="shared" si="43"/>
        <v>11766</v>
      </c>
      <c r="CU16" s="78">
        <f t="shared" si="44"/>
        <v>0</v>
      </c>
      <c r="CV16" s="78">
        <f t="shared" si="45"/>
        <v>0</v>
      </c>
      <c r="CW16" s="78">
        <f t="shared" si="46"/>
        <v>245810</v>
      </c>
      <c r="CX16" s="78">
        <f t="shared" si="47"/>
        <v>3063</v>
      </c>
      <c r="CY16" s="78">
        <f t="shared" si="48"/>
        <v>222508</v>
      </c>
      <c r="CZ16" s="78">
        <f t="shared" si="49"/>
        <v>20239</v>
      </c>
      <c r="DA16" s="78">
        <f t="shared" si="50"/>
        <v>0</v>
      </c>
      <c r="DB16" s="78">
        <f t="shared" si="51"/>
        <v>161435</v>
      </c>
      <c r="DC16" s="78">
        <f t="shared" si="52"/>
        <v>40334</v>
      </c>
      <c r="DD16" s="78">
        <f t="shared" si="53"/>
        <v>111581</v>
      </c>
      <c r="DE16" s="78">
        <f t="shared" si="54"/>
        <v>9457</v>
      </c>
      <c r="DF16" s="78">
        <f t="shared" si="55"/>
        <v>63</v>
      </c>
      <c r="DG16" s="78">
        <f t="shared" si="56"/>
        <v>0</v>
      </c>
      <c r="DH16" s="78">
        <f t="shared" si="57"/>
        <v>0</v>
      </c>
      <c r="DI16" s="78">
        <f t="shared" si="58"/>
        <v>5872</v>
      </c>
      <c r="DJ16" s="78">
        <f t="shared" si="59"/>
        <v>539747</v>
      </c>
    </row>
    <row r="17" spans="1:114" s="51" customFormat="1" ht="12" customHeight="1">
      <c r="A17" s="55" t="s">
        <v>130</v>
      </c>
      <c r="B17" s="56" t="s">
        <v>147</v>
      </c>
      <c r="C17" s="55" t="s">
        <v>148</v>
      </c>
      <c r="D17" s="78">
        <f t="shared" si="6"/>
        <v>273393</v>
      </c>
      <c r="E17" s="78">
        <f t="shared" si="7"/>
        <v>24851</v>
      </c>
      <c r="F17" s="78">
        <v>0</v>
      </c>
      <c r="G17" s="78">
        <v>0</v>
      </c>
      <c r="H17" s="78">
        <v>0</v>
      </c>
      <c r="I17" s="78">
        <v>81</v>
      </c>
      <c r="J17" s="79" t="s">
        <v>129</v>
      </c>
      <c r="K17" s="78">
        <v>24770</v>
      </c>
      <c r="L17" s="78">
        <v>248542</v>
      </c>
      <c r="M17" s="78">
        <f t="shared" si="8"/>
        <v>151595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129</v>
      </c>
      <c r="T17" s="78">
        <v>0</v>
      </c>
      <c r="U17" s="78">
        <v>151595</v>
      </c>
      <c r="V17" s="78">
        <f t="shared" si="10"/>
        <v>424988</v>
      </c>
      <c r="W17" s="78">
        <f t="shared" si="11"/>
        <v>24851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81</v>
      </c>
      <c r="AB17" s="79" t="s">
        <v>129</v>
      </c>
      <c r="AC17" s="78">
        <f t="shared" si="16"/>
        <v>24770</v>
      </c>
      <c r="AD17" s="78">
        <f t="shared" si="17"/>
        <v>400137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273393</v>
      </c>
      <c r="AN17" s="78">
        <f t="shared" si="21"/>
        <v>12154</v>
      </c>
      <c r="AO17" s="78">
        <v>2431</v>
      </c>
      <c r="AP17" s="78">
        <v>0</v>
      </c>
      <c r="AQ17" s="78">
        <v>7292</v>
      </c>
      <c r="AR17" s="78">
        <v>2431</v>
      </c>
      <c r="AS17" s="78">
        <f t="shared" si="22"/>
        <v>8385</v>
      </c>
      <c r="AT17" s="78">
        <v>0</v>
      </c>
      <c r="AU17" s="78">
        <v>126</v>
      </c>
      <c r="AV17" s="78">
        <v>8259</v>
      </c>
      <c r="AW17" s="78">
        <v>0</v>
      </c>
      <c r="AX17" s="78">
        <f t="shared" si="23"/>
        <v>252854</v>
      </c>
      <c r="AY17" s="78">
        <v>44119</v>
      </c>
      <c r="AZ17" s="78">
        <v>141878</v>
      </c>
      <c r="BA17" s="78">
        <v>66220</v>
      </c>
      <c r="BB17" s="78">
        <v>637</v>
      </c>
      <c r="BC17" s="78">
        <v>0</v>
      </c>
      <c r="BD17" s="78">
        <v>0</v>
      </c>
      <c r="BE17" s="78">
        <v>0</v>
      </c>
      <c r="BF17" s="78">
        <f t="shared" si="24"/>
        <v>273393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151595</v>
      </c>
      <c r="BP17" s="78">
        <f t="shared" si="28"/>
        <v>49986</v>
      </c>
      <c r="BQ17" s="78">
        <v>9856</v>
      </c>
      <c r="BR17" s="78">
        <v>0</v>
      </c>
      <c r="BS17" s="78">
        <v>40130</v>
      </c>
      <c r="BT17" s="78">
        <v>0</v>
      </c>
      <c r="BU17" s="78">
        <f t="shared" si="29"/>
        <v>83127</v>
      </c>
      <c r="BV17" s="78">
        <v>0</v>
      </c>
      <c r="BW17" s="78">
        <v>83127</v>
      </c>
      <c r="BX17" s="78">
        <v>0</v>
      </c>
      <c r="BY17" s="78">
        <v>0</v>
      </c>
      <c r="BZ17" s="78">
        <f t="shared" si="30"/>
        <v>18482</v>
      </c>
      <c r="CA17" s="78">
        <v>0</v>
      </c>
      <c r="CB17" s="78">
        <v>18482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f t="shared" si="31"/>
        <v>151595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424988</v>
      </c>
      <c r="CR17" s="78">
        <f t="shared" si="41"/>
        <v>62140</v>
      </c>
      <c r="CS17" s="78">
        <f t="shared" si="42"/>
        <v>12287</v>
      </c>
      <c r="CT17" s="78">
        <f t="shared" si="43"/>
        <v>0</v>
      </c>
      <c r="CU17" s="78">
        <f t="shared" si="44"/>
        <v>47422</v>
      </c>
      <c r="CV17" s="78">
        <f t="shared" si="45"/>
        <v>2431</v>
      </c>
      <c r="CW17" s="78">
        <f t="shared" si="46"/>
        <v>91512</v>
      </c>
      <c r="CX17" s="78">
        <f t="shared" si="47"/>
        <v>0</v>
      </c>
      <c r="CY17" s="78">
        <f t="shared" si="48"/>
        <v>83253</v>
      </c>
      <c r="CZ17" s="78">
        <f t="shared" si="49"/>
        <v>8259</v>
      </c>
      <c r="DA17" s="78">
        <f t="shared" si="50"/>
        <v>0</v>
      </c>
      <c r="DB17" s="78">
        <f t="shared" si="51"/>
        <v>271336</v>
      </c>
      <c r="DC17" s="78">
        <f t="shared" si="52"/>
        <v>44119</v>
      </c>
      <c r="DD17" s="78">
        <f t="shared" si="53"/>
        <v>160360</v>
      </c>
      <c r="DE17" s="78">
        <f t="shared" si="54"/>
        <v>66220</v>
      </c>
      <c r="DF17" s="78">
        <f t="shared" si="55"/>
        <v>637</v>
      </c>
      <c r="DG17" s="78">
        <f t="shared" si="56"/>
        <v>0</v>
      </c>
      <c r="DH17" s="78">
        <f t="shared" si="57"/>
        <v>0</v>
      </c>
      <c r="DI17" s="78">
        <f t="shared" si="58"/>
        <v>0</v>
      </c>
      <c r="DJ17" s="78">
        <f t="shared" si="59"/>
        <v>424988</v>
      </c>
    </row>
    <row r="18" spans="1:114" s="51" customFormat="1" ht="12" customHeight="1">
      <c r="A18" s="55" t="s">
        <v>130</v>
      </c>
      <c r="B18" s="56" t="s">
        <v>149</v>
      </c>
      <c r="C18" s="55" t="s">
        <v>150</v>
      </c>
      <c r="D18" s="78">
        <f t="shared" si="6"/>
        <v>122852</v>
      </c>
      <c r="E18" s="78">
        <f t="shared" si="7"/>
        <v>0</v>
      </c>
      <c r="F18" s="78">
        <v>0</v>
      </c>
      <c r="G18" s="78">
        <v>0</v>
      </c>
      <c r="H18" s="78">
        <v>0</v>
      </c>
      <c r="I18" s="78">
        <v>0</v>
      </c>
      <c r="J18" s="79" t="s">
        <v>129</v>
      </c>
      <c r="K18" s="78">
        <v>0</v>
      </c>
      <c r="L18" s="78">
        <v>122852</v>
      </c>
      <c r="M18" s="78">
        <f t="shared" si="8"/>
        <v>80376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129</v>
      </c>
      <c r="T18" s="78">
        <v>0</v>
      </c>
      <c r="U18" s="78">
        <v>80376</v>
      </c>
      <c r="V18" s="78">
        <f t="shared" si="10"/>
        <v>203228</v>
      </c>
      <c r="W18" s="78">
        <f t="shared" si="11"/>
        <v>0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0</v>
      </c>
      <c r="AB18" s="79" t="s">
        <v>129</v>
      </c>
      <c r="AC18" s="78">
        <f t="shared" si="16"/>
        <v>0</v>
      </c>
      <c r="AD18" s="78">
        <f t="shared" si="17"/>
        <v>203228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 t="shared" si="20"/>
        <v>23220</v>
      </c>
      <c r="AN18" s="78">
        <f t="shared" si="21"/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f t="shared" si="22"/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 t="shared" si="23"/>
        <v>23220</v>
      </c>
      <c r="AY18" s="78">
        <v>23220</v>
      </c>
      <c r="AZ18" s="78">
        <v>0</v>
      </c>
      <c r="BA18" s="78">
        <v>0</v>
      </c>
      <c r="BB18" s="78">
        <v>0</v>
      </c>
      <c r="BC18" s="78">
        <v>60411</v>
      </c>
      <c r="BD18" s="78">
        <v>0</v>
      </c>
      <c r="BE18" s="78">
        <v>39221</v>
      </c>
      <c r="BF18" s="78">
        <f t="shared" si="24"/>
        <v>62441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32560</v>
      </c>
      <c r="CF18" s="78">
        <v>0</v>
      </c>
      <c r="CG18" s="78">
        <v>47816</v>
      </c>
      <c r="CH18" s="78">
        <f t="shared" si="31"/>
        <v>47816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0</v>
      </c>
      <c r="CQ18" s="78">
        <f t="shared" si="40"/>
        <v>23220</v>
      </c>
      <c r="CR18" s="78">
        <f t="shared" si="41"/>
        <v>0</v>
      </c>
      <c r="CS18" s="78">
        <f t="shared" si="42"/>
        <v>0</v>
      </c>
      <c r="CT18" s="78">
        <f t="shared" si="43"/>
        <v>0</v>
      </c>
      <c r="CU18" s="78">
        <f t="shared" si="44"/>
        <v>0</v>
      </c>
      <c r="CV18" s="78">
        <f t="shared" si="45"/>
        <v>0</v>
      </c>
      <c r="CW18" s="78">
        <f t="shared" si="46"/>
        <v>0</v>
      </c>
      <c r="CX18" s="78">
        <f t="shared" si="47"/>
        <v>0</v>
      </c>
      <c r="CY18" s="78">
        <f t="shared" si="48"/>
        <v>0</v>
      </c>
      <c r="CZ18" s="78">
        <f t="shared" si="49"/>
        <v>0</v>
      </c>
      <c r="DA18" s="78">
        <f t="shared" si="50"/>
        <v>0</v>
      </c>
      <c r="DB18" s="78">
        <f t="shared" si="51"/>
        <v>23220</v>
      </c>
      <c r="DC18" s="78">
        <f t="shared" si="52"/>
        <v>23220</v>
      </c>
      <c r="DD18" s="78">
        <f t="shared" si="53"/>
        <v>0</v>
      </c>
      <c r="DE18" s="78">
        <f t="shared" si="54"/>
        <v>0</v>
      </c>
      <c r="DF18" s="78">
        <f t="shared" si="55"/>
        <v>0</v>
      </c>
      <c r="DG18" s="78">
        <f t="shared" si="56"/>
        <v>92971</v>
      </c>
      <c r="DH18" s="78">
        <f t="shared" si="57"/>
        <v>0</v>
      </c>
      <c r="DI18" s="78">
        <f t="shared" si="58"/>
        <v>87037</v>
      </c>
      <c r="DJ18" s="78">
        <f t="shared" si="59"/>
        <v>110257</v>
      </c>
    </row>
    <row r="19" spans="1:114" s="51" customFormat="1" ht="12" customHeight="1">
      <c r="A19" s="55" t="s">
        <v>130</v>
      </c>
      <c r="B19" s="56" t="s">
        <v>151</v>
      </c>
      <c r="C19" s="55" t="s">
        <v>152</v>
      </c>
      <c r="D19" s="78">
        <f t="shared" si="6"/>
        <v>218759</v>
      </c>
      <c r="E19" s="78">
        <f t="shared" si="7"/>
        <v>32917</v>
      </c>
      <c r="F19" s="78">
        <v>0</v>
      </c>
      <c r="G19" s="78">
        <v>0</v>
      </c>
      <c r="H19" s="78">
        <v>0</v>
      </c>
      <c r="I19" s="78">
        <v>5199</v>
      </c>
      <c r="J19" s="79" t="s">
        <v>129</v>
      </c>
      <c r="K19" s="78">
        <v>27718</v>
      </c>
      <c r="L19" s="78">
        <v>185842</v>
      </c>
      <c r="M19" s="78">
        <f t="shared" si="8"/>
        <v>62184</v>
      </c>
      <c r="N19" s="78">
        <f t="shared" si="9"/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129</v>
      </c>
      <c r="T19" s="78">
        <v>0</v>
      </c>
      <c r="U19" s="78">
        <v>62184</v>
      </c>
      <c r="V19" s="78">
        <f t="shared" si="10"/>
        <v>280943</v>
      </c>
      <c r="W19" s="78">
        <f t="shared" si="11"/>
        <v>32917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5199</v>
      </c>
      <c r="AB19" s="79" t="s">
        <v>129</v>
      </c>
      <c r="AC19" s="78">
        <f t="shared" si="16"/>
        <v>27718</v>
      </c>
      <c r="AD19" s="78">
        <f t="shared" si="17"/>
        <v>248026</v>
      </c>
      <c r="AE19" s="78">
        <f t="shared" si="18"/>
        <v>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 t="shared" si="20"/>
        <v>185842</v>
      </c>
      <c r="AN19" s="78">
        <f t="shared" si="21"/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f t="shared" si="22"/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 t="shared" si="23"/>
        <v>185842</v>
      </c>
      <c r="AY19" s="78">
        <v>90708</v>
      </c>
      <c r="AZ19" s="78">
        <v>86616</v>
      </c>
      <c r="BA19" s="78">
        <v>6870</v>
      </c>
      <c r="BB19" s="78">
        <v>1648</v>
      </c>
      <c r="BC19" s="78">
        <v>0</v>
      </c>
      <c r="BD19" s="78">
        <v>0</v>
      </c>
      <c r="BE19" s="78">
        <v>32917</v>
      </c>
      <c r="BF19" s="78">
        <f t="shared" si="24"/>
        <v>218759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0</v>
      </c>
      <c r="BP19" s="78">
        <f t="shared" si="28"/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62184</v>
      </c>
      <c r="CF19" s="78">
        <v>0</v>
      </c>
      <c r="CG19" s="78">
        <v>0</v>
      </c>
      <c r="CH19" s="78">
        <f t="shared" si="31"/>
        <v>0</v>
      </c>
      <c r="CI19" s="78">
        <f t="shared" si="32"/>
        <v>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185842</v>
      </c>
      <c r="CR19" s="78">
        <f t="shared" si="41"/>
        <v>0</v>
      </c>
      <c r="CS19" s="78">
        <f t="shared" si="42"/>
        <v>0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0</v>
      </c>
      <c r="CX19" s="78">
        <f t="shared" si="47"/>
        <v>0</v>
      </c>
      <c r="CY19" s="78">
        <f t="shared" si="48"/>
        <v>0</v>
      </c>
      <c r="CZ19" s="78">
        <f t="shared" si="49"/>
        <v>0</v>
      </c>
      <c r="DA19" s="78">
        <f t="shared" si="50"/>
        <v>0</v>
      </c>
      <c r="DB19" s="78">
        <f t="shared" si="51"/>
        <v>185842</v>
      </c>
      <c r="DC19" s="78">
        <f t="shared" si="52"/>
        <v>90708</v>
      </c>
      <c r="DD19" s="78">
        <f t="shared" si="53"/>
        <v>86616</v>
      </c>
      <c r="DE19" s="78">
        <f t="shared" si="54"/>
        <v>6870</v>
      </c>
      <c r="DF19" s="78">
        <f t="shared" si="55"/>
        <v>1648</v>
      </c>
      <c r="DG19" s="78">
        <f t="shared" si="56"/>
        <v>62184</v>
      </c>
      <c r="DH19" s="78">
        <f t="shared" si="57"/>
        <v>0</v>
      </c>
      <c r="DI19" s="78">
        <f t="shared" si="58"/>
        <v>32917</v>
      </c>
      <c r="DJ19" s="78">
        <f t="shared" si="59"/>
        <v>218759</v>
      </c>
    </row>
    <row r="20" spans="1:114" s="51" customFormat="1" ht="12" customHeight="1">
      <c r="A20" s="55" t="s">
        <v>130</v>
      </c>
      <c r="B20" s="56" t="s">
        <v>153</v>
      </c>
      <c r="C20" s="55" t="s">
        <v>154</v>
      </c>
      <c r="D20" s="78">
        <f t="shared" si="6"/>
        <v>73504</v>
      </c>
      <c r="E20" s="78">
        <f t="shared" si="7"/>
        <v>6294</v>
      </c>
      <c r="F20" s="78">
        <v>0</v>
      </c>
      <c r="G20" s="78">
        <v>0</v>
      </c>
      <c r="H20" s="78">
        <v>0</v>
      </c>
      <c r="I20" s="78">
        <v>0</v>
      </c>
      <c r="J20" s="79" t="s">
        <v>129</v>
      </c>
      <c r="K20" s="78">
        <v>6294</v>
      </c>
      <c r="L20" s="78">
        <v>67210</v>
      </c>
      <c r="M20" s="78">
        <f t="shared" si="8"/>
        <v>11450</v>
      </c>
      <c r="N20" s="78">
        <f t="shared" si="9"/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129</v>
      </c>
      <c r="T20" s="78">
        <v>0</v>
      </c>
      <c r="U20" s="78">
        <v>11450</v>
      </c>
      <c r="V20" s="78">
        <f t="shared" si="10"/>
        <v>84954</v>
      </c>
      <c r="W20" s="78">
        <f t="shared" si="11"/>
        <v>6294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0</v>
      </c>
      <c r="AB20" s="79" t="s">
        <v>129</v>
      </c>
      <c r="AC20" s="78">
        <f t="shared" si="16"/>
        <v>6294</v>
      </c>
      <c r="AD20" s="78">
        <f t="shared" si="17"/>
        <v>78660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73504</v>
      </c>
      <c r="AN20" s="78">
        <f t="shared" si="21"/>
        <v>14018</v>
      </c>
      <c r="AO20" s="78">
        <v>8270</v>
      </c>
      <c r="AP20" s="78">
        <v>5748</v>
      </c>
      <c r="AQ20" s="78"/>
      <c r="AR20" s="78">
        <v>0</v>
      </c>
      <c r="AS20" s="78">
        <f t="shared" si="22"/>
        <v>8461</v>
      </c>
      <c r="AT20" s="78">
        <v>2511</v>
      </c>
      <c r="AU20" s="78">
        <v>3973</v>
      </c>
      <c r="AV20" s="78">
        <v>1977</v>
      </c>
      <c r="AW20" s="78">
        <v>0</v>
      </c>
      <c r="AX20" s="78">
        <f t="shared" si="23"/>
        <v>51025</v>
      </c>
      <c r="AY20" s="78">
        <v>7153</v>
      </c>
      <c r="AZ20" s="78">
        <v>39334</v>
      </c>
      <c r="BA20" s="78">
        <v>4538</v>
      </c>
      <c r="BB20" s="78">
        <v>0</v>
      </c>
      <c r="BC20" s="78">
        <v>0</v>
      </c>
      <c r="BD20" s="78">
        <v>0</v>
      </c>
      <c r="BE20" s="78">
        <v>0</v>
      </c>
      <c r="BF20" s="78">
        <f t="shared" si="24"/>
        <v>73504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11450</v>
      </c>
      <c r="BP20" s="78">
        <f t="shared" si="28"/>
        <v>2333</v>
      </c>
      <c r="BQ20" s="78">
        <v>0</v>
      </c>
      <c r="BR20" s="78">
        <v>0</v>
      </c>
      <c r="BS20" s="78">
        <v>2333</v>
      </c>
      <c r="BT20" s="78">
        <v>0</v>
      </c>
      <c r="BU20" s="78">
        <f t="shared" si="29"/>
        <v>6501</v>
      </c>
      <c r="BV20" s="78">
        <v>0</v>
      </c>
      <c r="BW20" s="78">
        <v>6501</v>
      </c>
      <c r="BX20" s="78">
        <v>0</v>
      </c>
      <c r="BY20" s="78">
        <v>0</v>
      </c>
      <c r="BZ20" s="78">
        <f t="shared" si="30"/>
        <v>2616</v>
      </c>
      <c r="CA20" s="78">
        <v>0</v>
      </c>
      <c r="CB20" s="78">
        <v>2616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f t="shared" si="31"/>
        <v>11450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84954</v>
      </c>
      <c r="CR20" s="78">
        <f t="shared" si="41"/>
        <v>16351</v>
      </c>
      <c r="CS20" s="78">
        <f t="shared" si="42"/>
        <v>8270</v>
      </c>
      <c r="CT20" s="78">
        <f t="shared" si="43"/>
        <v>5748</v>
      </c>
      <c r="CU20" s="78">
        <f t="shared" si="44"/>
        <v>2333</v>
      </c>
      <c r="CV20" s="78">
        <f t="shared" si="45"/>
        <v>0</v>
      </c>
      <c r="CW20" s="78">
        <f t="shared" si="46"/>
        <v>14962</v>
      </c>
      <c r="CX20" s="78">
        <f t="shared" si="47"/>
        <v>2511</v>
      </c>
      <c r="CY20" s="78">
        <f t="shared" si="48"/>
        <v>10474</v>
      </c>
      <c r="CZ20" s="78">
        <f t="shared" si="49"/>
        <v>1977</v>
      </c>
      <c r="DA20" s="78">
        <f t="shared" si="50"/>
        <v>0</v>
      </c>
      <c r="DB20" s="78">
        <f t="shared" si="51"/>
        <v>53641</v>
      </c>
      <c r="DC20" s="78">
        <f t="shared" si="52"/>
        <v>7153</v>
      </c>
      <c r="DD20" s="78">
        <f t="shared" si="53"/>
        <v>41950</v>
      </c>
      <c r="DE20" s="78">
        <f t="shared" si="54"/>
        <v>4538</v>
      </c>
      <c r="DF20" s="78">
        <f t="shared" si="55"/>
        <v>0</v>
      </c>
      <c r="DG20" s="78">
        <f t="shared" si="56"/>
        <v>0</v>
      </c>
      <c r="DH20" s="78">
        <f t="shared" si="57"/>
        <v>0</v>
      </c>
      <c r="DI20" s="78">
        <f t="shared" si="58"/>
        <v>0</v>
      </c>
      <c r="DJ20" s="78">
        <f t="shared" si="59"/>
        <v>84954</v>
      </c>
    </row>
    <row r="21" spans="1:114" s="51" customFormat="1" ht="12" customHeight="1">
      <c r="A21" s="55" t="s">
        <v>130</v>
      </c>
      <c r="B21" s="56" t="s">
        <v>155</v>
      </c>
      <c r="C21" s="55" t="s">
        <v>156</v>
      </c>
      <c r="D21" s="78">
        <f t="shared" si="6"/>
        <v>146109</v>
      </c>
      <c r="E21" s="78">
        <f t="shared" si="7"/>
        <v>39699</v>
      </c>
      <c r="F21" s="78">
        <v>4676</v>
      </c>
      <c r="G21" s="78">
        <v>0</v>
      </c>
      <c r="H21" s="78">
        <v>0</v>
      </c>
      <c r="I21" s="78">
        <v>34938</v>
      </c>
      <c r="J21" s="79" t="s">
        <v>129</v>
      </c>
      <c r="K21" s="78">
        <v>85</v>
      </c>
      <c r="L21" s="78">
        <v>106410</v>
      </c>
      <c r="M21" s="78">
        <f t="shared" si="8"/>
        <v>119030</v>
      </c>
      <c r="N21" s="78">
        <f t="shared" si="9"/>
        <v>24073</v>
      </c>
      <c r="O21" s="78">
        <v>0</v>
      </c>
      <c r="P21" s="78">
        <v>0</v>
      </c>
      <c r="Q21" s="78">
        <v>0</v>
      </c>
      <c r="R21" s="78">
        <v>24073</v>
      </c>
      <c r="S21" s="79" t="s">
        <v>129</v>
      </c>
      <c r="T21" s="78">
        <v>0</v>
      </c>
      <c r="U21" s="78">
        <v>94957</v>
      </c>
      <c r="V21" s="78">
        <f t="shared" si="10"/>
        <v>265139</v>
      </c>
      <c r="W21" s="78">
        <f t="shared" si="11"/>
        <v>63772</v>
      </c>
      <c r="X21" s="78">
        <f t="shared" si="12"/>
        <v>4676</v>
      </c>
      <c r="Y21" s="78">
        <f t="shared" si="13"/>
        <v>0</v>
      </c>
      <c r="Z21" s="78">
        <f t="shared" si="14"/>
        <v>0</v>
      </c>
      <c r="AA21" s="78">
        <f t="shared" si="15"/>
        <v>59011</v>
      </c>
      <c r="AB21" s="79" t="s">
        <v>129</v>
      </c>
      <c r="AC21" s="78">
        <f t="shared" si="16"/>
        <v>85</v>
      </c>
      <c r="AD21" s="78">
        <f t="shared" si="17"/>
        <v>201367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52175</v>
      </c>
      <c r="AN21" s="78">
        <f t="shared" si="21"/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 t="shared" si="22"/>
        <v>391</v>
      </c>
      <c r="AT21" s="78">
        <v>391</v>
      </c>
      <c r="AU21" s="78">
        <v>0</v>
      </c>
      <c r="AV21" s="78">
        <v>0</v>
      </c>
      <c r="AW21" s="78">
        <v>5044</v>
      </c>
      <c r="AX21" s="78">
        <f t="shared" si="23"/>
        <v>46740</v>
      </c>
      <c r="AY21" s="78">
        <v>45297</v>
      </c>
      <c r="AZ21" s="78">
        <v>0</v>
      </c>
      <c r="BA21" s="78">
        <v>0</v>
      </c>
      <c r="BB21" s="78">
        <v>1443</v>
      </c>
      <c r="BC21" s="78">
        <v>93934</v>
      </c>
      <c r="BD21" s="78">
        <v>0</v>
      </c>
      <c r="BE21" s="78">
        <v>0</v>
      </c>
      <c r="BF21" s="78">
        <f t="shared" si="24"/>
        <v>52175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30474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30474</v>
      </c>
      <c r="CA21" s="78">
        <v>30474</v>
      </c>
      <c r="CB21" s="78">
        <v>0</v>
      </c>
      <c r="CC21" s="78">
        <v>0</v>
      </c>
      <c r="CD21" s="78">
        <v>0</v>
      </c>
      <c r="CE21" s="78">
        <v>88556</v>
      </c>
      <c r="CF21" s="78">
        <v>0</v>
      </c>
      <c r="CG21" s="78">
        <v>0</v>
      </c>
      <c r="CH21" s="78">
        <f t="shared" si="31"/>
        <v>30474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82649</v>
      </c>
      <c r="CR21" s="78">
        <f t="shared" si="41"/>
        <v>0</v>
      </c>
      <c r="CS21" s="78">
        <f t="shared" si="42"/>
        <v>0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391</v>
      </c>
      <c r="CX21" s="78">
        <f t="shared" si="47"/>
        <v>391</v>
      </c>
      <c r="CY21" s="78">
        <f t="shared" si="48"/>
        <v>0</v>
      </c>
      <c r="CZ21" s="78">
        <f t="shared" si="49"/>
        <v>0</v>
      </c>
      <c r="DA21" s="78">
        <f t="shared" si="50"/>
        <v>5044</v>
      </c>
      <c r="DB21" s="78">
        <f t="shared" si="51"/>
        <v>77214</v>
      </c>
      <c r="DC21" s="78">
        <f t="shared" si="52"/>
        <v>75771</v>
      </c>
      <c r="DD21" s="78">
        <f t="shared" si="53"/>
        <v>0</v>
      </c>
      <c r="DE21" s="78">
        <f t="shared" si="54"/>
        <v>0</v>
      </c>
      <c r="DF21" s="78">
        <f t="shared" si="55"/>
        <v>1443</v>
      </c>
      <c r="DG21" s="78">
        <f t="shared" si="56"/>
        <v>182490</v>
      </c>
      <c r="DH21" s="78">
        <f t="shared" si="57"/>
        <v>0</v>
      </c>
      <c r="DI21" s="78">
        <f t="shared" si="58"/>
        <v>0</v>
      </c>
      <c r="DJ21" s="78">
        <f t="shared" si="59"/>
        <v>82649</v>
      </c>
    </row>
    <row r="22" spans="1:114" s="51" customFormat="1" ht="12" customHeight="1">
      <c r="A22" s="55" t="s">
        <v>130</v>
      </c>
      <c r="B22" s="56" t="s">
        <v>157</v>
      </c>
      <c r="C22" s="55" t="s">
        <v>158</v>
      </c>
      <c r="D22" s="78">
        <f t="shared" si="6"/>
        <v>148014</v>
      </c>
      <c r="E22" s="78">
        <f t="shared" si="7"/>
        <v>39590</v>
      </c>
      <c r="F22" s="78">
        <v>0</v>
      </c>
      <c r="G22" s="78">
        <v>3720</v>
      </c>
      <c r="H22" s="78">
        <v>0</v>
      </c>
      <c r="I22" s="78">
        <v>29152</v>
      </c>
      <c r="J22" s="79" t="s">
        <v>129</v>
      </c>
      <c r="K22" s="78">
        <v>6718</v>
      </c>
      <c r="L22" s="78">
        <v>108424</v>
      </c>
      <c r="M22" s="78">
        <f t="shared" si="8"/>
        <v>103184</v>
      </c>
      <c r="N22" s="78">
        <f t="shared" si="9"/>
        <v>20615</v>
      </c>
      <c r="O22" s="78">
        <v>9800</v>
      </c>
      <c r="P22" s="78">
        <v>9396</v>
      </c>
      <c r="Q22" s="78">
        <v>0</v>
      </c>
      <c r="R22" s="78">
        <v>1419</v>
      </c>
      <c r="S22" s="79" t="s">
        <v>129</v>
      </c>
      <c r="T22" s="78">
        <v>0</v>
      </c>
      <c r="U22" s="78">
        <v>82569</v>
      </c>
      <c r="V22" s="78">
        <f t="shared" si="10"/>
        <v>251198</v>
      </c>
      <c r="W22" s="78">
        <f t="shared" si="11"/>
        <v>60205</v>
      </c>
      <c r="X22" s="78">
        <f t="shared" si="12"/>
        <v>9800</v>
      </c>
      <c r="Y22" s="78">
        <f t="shared" si="13"/>
        <v>13116</v>
      </c>
      <c r="Z22" s="78">
        <f t="shared" si="14"/>
        <v>0</v>
      </c>
      <c r="AA22" s="78">
        <f t="shared" si="15"/>
        <v>30571</v>
      </c>
      <c r="AB22" s="79" t="s">
        <v>129</v>
      </c>
      <c r="AC22" s="78">
        <f t="shared" si="16"/>
        <v>6718</v>
      </c>
      <c r="AD22" s="78">
        <f t="shared" si="17"/>
        <v>190993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75727</v>
      </c>
      <c r="AN22" s="78">
        <f t="shared" si="21"/>
        <v>21273</v>
      </c>
      <c r="AO22" s="78">
        <v>21273</v>
      </c>
      <c r="AP22" s="78">
        <v>0</v>
      </c>
      <c r="AQ22" s="78">
        <v>0</v>
      </c>
      <c r="AR22" s="78">
        <v>0</v>
      </c>
      <c r="AS22" s="78">
        <f t="shared" si="22"/>
        <v>17103</v>
      </c>
      <c r="AT22" s="78">
        <v>6772</v>
      </c>
      <c r="AU22" s="78">
        <v>10331</v>
      </c>
      <c r="AV22" s="78">
        <v>0</v>
      </c>
      <c r="AW22" s="78">
        <v>0</v>
      </c>
      <c r="AX22" s="78">
        <f t="shared" si="23"/>
        <v>37351</v>
      </c>
      <c r="AY22" s="78">
        <v>37351</v>
      </c>
      <c r="AZ22" s="78">
        <v>0</v>
      </c>
      <c r="BA22" s="78">
        <v>0</v>
      </c>
      <c r="BB22" s="78">
        <v>0</v>
      </c>
      <c r="BC22" s="78">
        <v>72287</v>
      </c>
      <c r="BD22" s="78">
        <v>0</v>
      </c>
      <c r="BE22" s="78">
        <v>0</v>
      </c>
      <c r="BF22" s="78">
        <f t="shared" si="24"/>
        <v>75727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103184</v>
      </c>
      <c r="BP22" s="78">
        <f t="shared" si="28"/>
        <v>3664</v>
      </c>
      <c r="BQ22" s="78">
        <v>3664</v>
      </c>
      <c r="BR22" s="78">
        <v>0</v>
      </c>
      <c r="BS22" s="78">
        <v>0</v>
      </c>
      <c r="BT22" s="78">
        <v>0</v>
      </c>
      <c r="BU22" s="78">
        <f t="shared" si="29"/>
        <v>38445</v>
      </c>
      <c r="BV22" s="78">
        <v>269</v>
      </c>
      <c r="BW22" s="78">
        <v>38176</v>
      </c>
      <c r="BX22" s="78">
        <v>0</v>
      </c>
      <c r="BY22" s="78">
        <v>0</v>
      </c>
      <c r="BZ22" s="78">
        <f t="shared" si="30"/>
        <v>61075</v>
      </c>
      <c r="CA22" s="78">
        <v>0</v>
      </c>
      <c r="CB22" s="78">
        <v>0</v>
      </c>
      <c r="CC22" s="78">
        <v>42482</v>
      </c>
      <c r="CD22" s="78">
        <v>18593</v>
      </c>
      <c r="CE22" s="78">
        <v>0</v>
      </c>
      <c r="CF22" s="78">
        <v>0</v>
      </c>
      <c r="CG22" s="78">
        <v>0</v>
      </c>
      <c r="CH22" s="78">
        <f t="shared" si="31"/>
        <v>103184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0</v>
      </c>
      <c r="CQ22" s="78">
        <f t="shared" si="40"/>
        <v>178911</v>
      </c>
      <c r="CR22" s="78">
        <f t="shared" si="41"/>
        <v>24937</v>
      </c>
      <c r="CS22" s="78">
        <f t="shared" si="42"/>
        <v>24937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55548</v>
      </c>
      <c r="CX22" s="78">
        <f t="shared" si="47"/>
        <v>7041</v>
      </c>
      <c r="CY22" s="78">
        <f t="shared" si="48"/>
        <v>48507</v>
      </c>
      <c r="CZ22" s="78">
        <f t="shared" si="49"/>
        <v>0</v>
      </c>
      <c r="DA22" s="78">
        <f t="shared" si="50"/>
        <v>0</v>
      </c>
      <c r="DB22" s="78">
        <f t="shared" si="51"/>
        <v>98426</v>
      </c>
      <c r="DC22" s="78">
        <f t="shared" si="52"/>
        <v>37351</v>
      </c>
      <c r="DD22" s="78">
        <f t="shared" si="53"/>
        <v>0</v>
      </c>
      <c r="DE22" s="78">
        <f t="shared" si="54"/>
        <v>42482</v>
      </c>
      <c r="DF22" s="78">
        <f t="shared" si="55"/>
        <v>18593</v>
      </c>
      <c r="DG22" s="78">
        <f t="shared" si="56"/>
        <v>72287</v>
      </c>
      <c r="DH22" s="78">
        <f t="shared" si="57"/>
        <v>0</v>
      </c>
      <c r="DI22" s="78">
        <f t="shared" si="58"/>
        <v>0</v>
      </c>
      <c r="DJ22" s="78">
        <f t="shared" si="59"/>
        <v>178911</v>
      </c>
    </row>
    <row r="23" spans="1:114" s="51" customFormat="1" ht="12" customHeight="1">
      <c r="A23" s="55" t="s">
        <v>130</v>
      </c>
      <c r="B23" s="56" t="s">
        <v>159</v>
      </c>
      <c r="C23" s="55" t="s">
        <v>160</v>
      </c>
      <c r="D23" s="78">
        <f t="shared" si="6"/>
        <v>16248</v>
      </c>
      <c r="E23" s="78">
        <f t="shared" si="7"/>
        <v>1666</v>
      </c>
      <c r="F23" s="78">
        <v>0</v>
      </c>
      <c r="G23" s="78">
        <v>0</v>
      </c>
      <c r="H23" s="78">
        <v>0</v>
      </c>
      <c r="I23" s="78">
        <v>1666</v>
      </c>
      <c r="J23" s="79" t="s">
        <v>129</v>
      </c>
      <c r="K23" s="78">
        <v>0</v>
      </c>
      <c r="L23" s="78">
        <v>14582</v>
      </c>
      <c r="M23" s="78">
        <f t="shared" si="8"/>
        <v>1878</v>
      </c>
      <c r="N23" s="78">
        <f t="shared" si="9"/>
        <v>114</v>
      </c>
      <c r="O23" s="78">
        <v>0</v>
      </c>
      <c r="P23" s="78">
        <v>0</v>
      </c>
      <c r="Q23" s="78">
        <v>0</v>
      </c>
      <c r="R23" s="78">
        <v>114</v>
      </c>
      <c r="S23" s="79" t="s">
        <v>129</v>
      </c>
      <c r="T23" s="78">
        <v>0</v>
      </c>
      <c r="U23" s="78">
        <v>1764</v>
      </c>
      <c r="V23" s="78">
        <f t="shared" si="10"/>
        <v>18126</v>
      </c>
      <c r="W23" s="78">
        <f t="shared" si="11"/>
        <v>1780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1780</v>
      </c>
      <c r="AB23" s="79" t="s">
        <v>129</v>
      </c>
      <c r="AC23" s="78">
        <f t="shared" si="16"/>
        <v>0</v>
      </c>
      <c r="AD23" s="78">
        <f t="shared" si="17"/>
        <v>16346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 t="shared" si="20"/>
        <v>7649</v>
      </c>
      <c r="AN23" s="78">
        <f t="shared" si="21"/>
        <v>4115</v>
      </c>
      <c r="AO23" s="78">
        <v>0</v>
      </c>
      <c r="AP23" s="78">
        <v>4115</v>
      </c>
      <c r="AQ23" s="78">
        <v>0</v>
      </c>
      <c r="AR23" s="78">
        <v>0</v>
      </c>
      <c r="AS23" s="78">
        <f t="shared" si="22"/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 t="shared" si="23"/>
        <v>3534</v>
      </c>
      <c r="AY23" s="78">
        <v>3156</v>
      </c>
      <c r="AZ23" s="78">
        <v>0</v>
      </c>
      <c r="BA23" s="78">
        <v>0</v>
      </c>
      <c r="BB23" s="78">
        <v>378</v>
      </c>
      <c r="BC23" s="78">
        <v>8599</v>
      </c>
      <c r="BD23" s="78">
        <v>0</v>
      </c>
      <c r="BE23" s="78">
        <v>0</v>
      </c>
      <c r="BF23" s="78">
        <f t="shared" si="24"/>
        <v>7649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0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1878</v>
      </c>
      <c r="CH23" s="78">
        <f t="shared" si="31"/>
        <v>1878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0</v>
      </c>
      <c r="CQ23" s="78">
        <f t="shared" si="40"/>
        <v>7649</v>
      </c>
      <c r="CR23" s="78">
        <f t="shared" si="41"/>
        <v>4115</v>
      </c>
      <c r="CS23" s="78">
        <f t="shared" si="42"/>
        <v>0</v>
      </c>
      <c r="CT23" s="78">
        <f t="shared" si="43"/>
        <v>4115</v>
      </c>
      <c r="CU23" s="78">
        <f t="shared" si="44"/>
        <v>0</v>
      </c>
      <c r="CV23" s="78">
        <f t="shared" si="45"/>
        <v>0</v>
      </c>
      <c r="CW23" s="78">
        <f t="shared" si="46"/>
        <v>0</v>
      </c>
      <c r="CX23" s="78">
        <f t="shared" si="47"/>
        <v>0</v>
      </c>
      <c r="CY23" s="78">
        <f t="shared" si="48"/>
        <v>0</v>
      </c>
      <c r="CZ23" s="78">
        <f t="shared" si="49"/>
        <v>0</v>
      </c>
      <c r="DA23" s="78">
        <f t="shared" si="50"/>
        <v>0</v>
      </c>
      <c r="DB23" s="78">
        <f t="shared" si="51"/>
        <v>3534</v>
      </c>
      <c r="DC23" s="78">
        <f t="shared" si="52"/>
        <v>3156</v>
      </c>
      <c r="DD23" s="78">
        <f t="shared" si="53"/>
        <v>0</v>
      </c>
      <c r="DE23" s="78">
        <f t="shared" si="54"/>
        <v>0</v>
      </c>
      <c r="DF23" s="78">
        <f t="shared" si="55"/>
        <v>378</v>
      </c>
      <c r="DG23" s="78">
        <f t="shared" si="56"/>
        <v>8599</v>
      </c>
      <c r="DH23" s="78">
        <f t="shared" si="57"/>
        <v>0</v>
      </c>
      <c r="DI23" s="78">
        <f t="shared" si="58"/>
        <v>1878</v>
      </c>
      <c r="DJ23" s="78">
        <f t="shared" si="59"/>
        <v>9527</v>
      </c>
    </row>
    <row r="24" spans="1:114" s="51" customFormat="1" ht="12" customHeight="1">
      <c r="A24" s="55" t="s">
        <v>130</v>
      </c>
      <c r="B24" s="56" t="s">
        <v>161</v>
      </c>
      <c r="C24" s="55" t="s">
        <v>162</v>
      </c>
      <c r="D24" s="78">
        <f t="shared" si="6"/>
        <v>80188</v>
      </c>
      <c r="E24" s="78">
        <f t="shared" si="7"/>
        <v>7755</v>
      </c>
      <c r="F24" s="78">
        <v>0</v>
      </c>
      <c r="G24" s="78">
        <v>0</v>
      </c>
      <c r="H24" s="78">
        <v>0</v>
      </c>
      <c r="I24" s="78">
        <v>7750</v>
      </c>
      <c r="J24" s="79" t="s">
        <v>129</v>
      </c>
      <c r="K24" s="78">
        <v>5</v>
      </c>
      <c r="L24" s="78">
        <v>72433</v>
      </c>
      <c r="M24" s="78">
        <f t="shared" si="8"/>
        <v>22139</v>
      </c>
      <c r="N24" s="78">
        <f t="shared" si="9"/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129</v>
      </c>
      <c r="T24" s="78">
        <v>0</v>
      </c>
      <c r="U24" s="78">
        <v>22139</v>
      </c>
      <c r="V24" s="78">
        <f t="shared" si="10"/>
        <v>102327</v>
      </c>
      <c r="W24" s="78">
        <f t="shared" si="11"/>
        <v>7755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7750</v>
      </c>
      <c r="AB24" s="79" t="s">
        <v>129</v>
      </c>
      <c r="AC24" s="78">
        <f t="shared" si="16"/>
        <v>5</v>
      </c>
      <c r="AD24" s="78">
        <f t="shared" si="17"/>
        <v>94572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 t="shared" si="20"/>
        <v>28077</v>
      </c>
      <c r="AN24" s="78">
        <f t="shared" si="21"/>
        <v>2758</v>
      </c>
      <c r="AO24" s="78">
        <v>2758</v>
      </c>
      <c r="AP24" s="78">
        <v>0</v>
      </c>
      <c r="AQ24" s="78">
        <v>0</v>
      </c>
      <c r="AR24" s="78">
        <v>0</v>
      </c>
      <c r="AS24" s="78">
        <f t="shared" si="22"/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 t="shared" si="23"/>
        <v>25319</v>
      </c>
      <c r="AY24" s="78">
        <v>19652</v>
      </c>
      <c r="AZ24" s="78">
        <v>0</v>
      </c>
      <c r="BA24" s="78">
        <v>0</v>
      </c>
      <c r="BB24" s="78">
        <v>5667</v>
      </c>
      <c r="BC24" s="78">
        <v>21682</v>
      </c>
      <c r="BD24" s="78">
        <v>0</v>
      </c>
      <c r="BE24" s="78">
        <v>30429</v>
      </c>
      <c r="BF24" s="78">
        <f t="shared" si="24"/>
        <v>58506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 t="shared" si="27"/>
        <v>0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22139</v>
      </c>
      <c r="CF24" s="78">
        <v>0</v>
      </c>
      <c r="CG24" s="78">
        <v>0</v>
      </c>
      <c r="CH24" s="78">
        <f t="shared" si="31"/>
        <v>0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0</v>
      </c>
      <c r="CQ24" s="78">
        <f t="shared" si="40"/>
        <v>28077</v>
      </c>
      <c r="CR24" s="78">
        <f t="shared" si="41"/>
        <v>2758</v>
      </c>
      <c r="CS24" s="78">
        <f t="shared" si="42"/>
        <v>2758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0</v>
      </c>
      <c r="CX24" s="78">
        <f t="shared" si="47"/>
        <v>0</v>
      </c>
      <c r="CY24" s="78">
        <f t="shared" si="48"/>
        <v>0</v>
      </c>
      <c r="CZ24" s="78">
        <f t="shared" si="49"/>
        <v>0</v>
      </c>
      <c r="DA24" s="78">
        <f t="shared" si="50"/>
        <v>0</v>
      </c>
      <c r="DB24" s="78">
        <f t="shared" si="51"/>
        <v>25319</v>
      </c>
      <c r="DC24" s="78">
        <f t="shared" si="52"/>
        <v>19652</v>
      </c>
      <c r="DD24" s="78">
        <f t="shared" si="53"/>
        <v>0</v>
      </c>
      <c r="DE24" s="78">
        <f t="shared" si="54"/>
        <v>0</v>
      </c>
      <c r="DF24" s="78">
        <f t="shared" si="55"/>
        <v>5667</v>
      </c>
      <c r="DG24" s="78">
        <f t="shared" si="56"/>
        <v>43821</v>
      </c>
      <c r="DH24" s="78">
        <f t="shared" si="57"/>
        <v>0</v>
      </c>
      <c r="DI24" s="78">
        <f t="shared" si="58"/>
        <v>30429</v>
      </c>
      <c r="DJ24" s="78">
        <f t="shared" si="59"/>
        <v>58506</v>
      </c>
    </row>
    <row r="25" spans="1:114" s="51" customFormat="1" ht="12" customHeight="1">
      <c r="A25" s="55" t="s">
        <v>130</v>
      </c>
      <c r="B25" s="56" t="s">
        <v>163</v>
      </c>
      <c r="C25" s="55" t="s">
        <v>164</v>
      </c>
      <c r="D25" s="78">
        <f t="shared" si="6"/>
        <v>110048</v>
      </c>
      <c r="E25" s="78">
        <f t="shared" si="7"/>
        <v>0</v>
      </c>
      <c r="F25" s="78">
        <v>0</v>
      </c>
      <c r="G25" s="78">
        <v>0</v>
      </c>
      <c r="H25" s="78">
        <v>0</v>
      </c>
      <c r="I25" s="78">
        <v>0</v>
      </c>
      <c r="J25" s="79" t="s">
        <v>129</v>
      </c>
      <c r="K25" s="78">
        <v>0</v>
      </c>
      <c r="L25" s="78">
        <v>110048</v>
      </c>
      <c r="M25" s="78">
        <f t="shared" si="8"/>
        <v>62062</v>
      </c>
      <c r="N25" s="78">
        <f t="shared" si="9"/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129</v>
      </c>
      <c r="T25" s="78">
        <v>0</v>
      </c>
      <c r="U25" s="78">
        <v>62062</v>
      </c>
      <c r="V25" s="78">
        <f t="shared" si="10"/>
        <v>172110</v>
      </c>
      <c r="W25" s="78">
        <f t="shared" si="11"/>
        <v>0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0</v>
      </c>
      <c r="AB25" s="79" t="s">
        <v>129</v>
      </c>
      <c r="AC25" s="78">
        <f t="shared" si="16"/>
        <v>0</v>
      </c>
      <c r="AD25" s="78">
        <f t="shared" si="17"/>
        <v>172110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 t="shared" si="20"/>
        <v>52677</v>
      </c>
      <c r="AN25" s="78">
        <f t="shared" si="21"/>
        <v>25063</v>
      </c>
      <c r="AO25" s="78">
        <v>25063</v>
      </c>
      <c r="AP25" s="78">
        <v>0</v>
      </c>
      <c r="AQ25" s="78">
        <v>0</v>
      </c>
      <c r="AR25" s="78">
        <v>0</v>
      </c>
      <c r="AS25" s="78">
        <f t="shared" si="22"/>
        <v>2597</v>
      </c>
      <c r="AT25" s="78">
        <v>2597</v>
      </c>
      <c r="AU25" s="78">
        <v>0</v>
      </c>
      <c r="AV25" s="78">
        <v>0</v>
      </c>
      <c r="AW25" s="78">
        <v>0</v>
      </c>
      <c r="AX25" s="78">
        <f t="shared" si="23"/>
        <v>25017</v>
      </c>
      <c r="AY25" s="78">
        <v>24350</v>
      </c>
      <c r="AZ25" s="78">
        <v>667</v>
      </c>
      <c r="BA25" s="78">
        <v>0</v>
      </c>
      <c r="BB25" s="78">
        <v>0</v>
      </c>
      <c r="BC25" s="78">
        <v>57371</v>
      </c>
      <c r="BD25" s="78">
        <v>0</v>
      </c>
      <c r="BE25" s="78">
        <v>0</v>
      </c>
      <c r="BF25" s="78">
        <f t="shared" si="24"/>
        <v>52677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 t="shared" si="27"/>
        <v>0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62062</v>
      </c>
      <c r="CF25" s="78">
        <v>0</v>
      </c>
      <c r="CG25" s="78">
        <v>0</v>
      </c>
      <c r="CH25" s="78">
        <f t="shared" si="31"/>
        <v>0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0</v>
      </c>
      <c r="CQ25" s="78">
        <f t="shared" si="40"/>
        <v>52677</v>
      </c>
      <c r="CR25" s="78">
        <f t="shared" si="41"/>
        <v>25063</v>
      </c>
      <c r="CS25" s="78">
        <f t="shared" si="42"/>
        <v>25063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2597</v>
      </c>
      <c r="CX25" s="78">
        <f t="shared" si="47"/>
        <v>2597</v>
      </c>
      <c r="CY25" s="78">
        <f t="shared" si="48"/>
        <v>0</v>
      </c>
      <c r="CZ25" s="78">
        <f t="shared" si="49"/>
        <v>0</v>
      </c>
      <c r="DA25" s="78">
        <f t="shared" si="50"/>
        <v>0</v>
      </c>
      <c r="DB25" s="78">
        <f t="shared" si="51"/>
        <v>25017</v>
      </c>
      <c r="DC25" s="78">
        <f t="shared" si="52"/>
        <v>24350</v>
      </c>
      <c r="DD25" s="78">
        <f t="shared" si="53"/>
        <v>667</v>
      </c>
      <c r="DE25" s="78">
        <f t="shared" si="54"/>
        <v>0</v>
      </c>
      <c r="DF25" s="78">
        <f t="shared" si="55"/>
        <v>0</v>
      </c>
      <c r="DG25" s="78">
        <f t="shared" si="56"/>
        <v>119433</v>
      </c>
      <c r="DH25" s="78">
        <f t="shared" si="57"/>
        <v>0</v>
      </c>
      <c r="DI25" s="78">
        <f t="shared" si="58"/>
        <v>0</v>
      </c>
      <c r="DJ25" s="78">
        <f t="shared" si="59"/>
        <v>52677</v>
      </c>
    </row>
    <row r="26" spans="1:114" s="51" customFormat="1" ht="12" customHeight="1">
      <c r="A26" s="55" t="s">
        <v>130</v>
      </c>
      <c r="B26" s="56" t="s">
        <v>165</v>
      </c>
      <c r="C26" s="55" t="s">
        <v>166</v>
      </c>
      <c r="D26" s="78">
        <f t="shared" si="6"/>
        <v>134946</v>
      </c>
      <c r="E26" s="78">
        <f t="shared" si="7"/>
        <v>13688</v>
      </c>
      <c r="F26" s="78">
        <v>0</v>
      </c>
      <c r="G26" s="78">
        <v>0</v>
      </c>
      <c r="H26" s="78">
        <v>0</v>
      </c>
      <c r="I26" s="78">
        <v>13688</v>
      </c>
      <c r="J26" s="79" t="s">
        <v>129</v>
      </c>
      <c r="K26" s="78">
        <v>0</v>
      </c>
      <c r="L26" s="78">
        <v>121258</v>
      </c>
      <c r="M26" s="78">
        <f t="shared" si="8"/>
        <v>55330</v>
      </c>
      <c r="N26" s="78">
        <f t="shared" si="9"/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129</v>
      </c>
      <c r="T26" s="78">
        <v>0</v>
      </c>
      <c r="U26" s="78">
        <v>55330</v>
      </c>
      <c r="V26" s="78">
        <f t="shared" si="10"/>
        <v>190276</v>
      </c>
      <c r="W26" s="78">
        <f t="shared" si="11"/>
        <v>13688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13688</v>
      </c>
      <c r="AB26" s="79" t="s">
        <v>129</v>
      </c>
      <c r="AC26" s="78">
        <f t="shared" si="16"/>
        <v>0</v>
      </c>
      <c r="AD26" s="78">
        <f t="shared" si="17"/>
        <v>176588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f t="shared" si="20"/>
        <v>43581</v>
      </c>
      <c r="AN26" s="78">
        <f t="shared" si="21"/>
        <v>13385</v>
      </c>
      <c r="AO26" s="78">
        <v>13385</v>
      </c>
      <c r="AP26" s="78">
        <v>0</v>
      </c>
      <c r="AQ26" s="78">
        <v>0</v>
      </c>
      <c r="AR26" s="78">
        <v>0</v>
      </c>
      <c r="AS26" s="78">
        <f t="shared" si="22"/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 t="shared" si="23"/>
        <v>30196</v>
      </c>
      <c r="AY26" s="78">
        <v>30000</v>
      </c>
      <c r="AZ26" s="78">
        <v>196</v>
      </c>
      <c r="BA26" s="78">
        <v>0</v>
      </c>
      <c r="BB26" s="78">
        <v>0</v>
      </c>
      <c r="BC26" s="78">
        <v>32888</v>
      </c>
      <c r="BD26" s="78">
        <v>0</v>
      </c>
      <c r="BE26" s="78">
        <v>58477</v>
      </c>
      <c r="BF26" s="78">
        <f t="shared" si="24"/>
        <v>102058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7882</v>
      </c>
      <c r="BP26" s="78">
        <f t="shared" si="28"/>
        <v>7882</v>
      </c>
      <c r="BQ26" s="78">
        <v>7882</v>
      </c>
      <c r="BR26" s="78">
        <v>0</v>
      </c>
      <c r="BS26" s="78">
        <v>0</v>
      </c>
      <c r="BT26" s="78">
        <v>0</v>
      </c>
      <c r="BU26" s="78">
        <f t="shared" si="29"/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 t="shared" si="30"/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47448</v>
      </c>
      <c r="CF26" s="78">
        <v>0</v>
      </c>
      <c r="CG26" s="78">
        <v>0</v>
      </c>
      <c r="CH26" s="78">
        <f t="shared" si="31"/>
        <v>7882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0</v>
      </c>
      <c r="CQ26" s="78">
        <f t="shared" si="40"/>
        <v>51463</v>
      </c>
      <c r="CR26" s="78">
        <f t="shared" si="41"/>
        <v>21267</v>
      </c>
      <c r="CS26" s="78">
        <f t="shared" si="42"/>
        <v>21267</v>
      </c>
      <c r="CT26" s="78">
        <f t="shared" si="43"/>
        <v>0</v>
      </c>
      <c r="CU26" s="78">
        <f t="shared" si="44"/>
        <v>0</v>
      </c>
      <c r="CV26" s="78">
        <f t="shared" si="45"/>
        <v>0</v>
      </c>
      <c r="CW26" s="78">
        <f t="shared" si="46"/>
        <v>0</v>
      </c>
      <c r="CX26" s="78">
        <f t="shared" si="47"/>
        <v>0</v>
      </c>
      <c r="CY26" s="78">
        <f t="shared" si="48"/>
        <v>0</v>
      </c>
      <c r="CZ26" s="78">
        <f t="shared" si="49"/>
        <v>0</v>
      </c>
      <c r="DA26" s="78">
        <f t="shared" si="50"/>
        <v>0</v>
      </c>
      <c r="DB26" s="78">
        <f t="shared" si="51"/>
        <v>30196</v>
      </c>
      <c r="DC26" s="78">
        <f t="shared" si="52"/>
        <v>30000</v>
      </c>
      <c r="DD26" s="78">
        <f t="shared" si="53"/>
        <v>196</v>
      </c>
      <c r="DE26" s="78">
        <f t="shared" si="54"/>
        <v>0</v>
      </c>
      <c r="DF26" s="78">
        <f t="shared" si="55"/>
        <v>0</v>
      </c>
      <c r="DG26" s="78">
        <f t="shared" si="56"/>
        <v>80336</v>
      </c>
      <c r="DH26" s="78">
        <f t="shared" si="57"/>
        <v>0</v>
      </c>
      <c r="DI26" s="78">
        <f t="shared" si="58"/>
        <v>58477</v>
      </c>
      <c r="DJ26" s="78">
        <f t="shared" si="59"/>
        <v>109940</v>
      </c>
    </row>
    <row r="27" spans="1:114" s="51" customFormat="1" ht="12" customHeight="1">
      <c r="A27" s="55" t="s">
        <v>130</v>
      </c>
      <c r="B27" s="56" t="s">
        <v>167</v>
      </c>
      <c r="C27" s="55" t="s">
        <v>168</v>
      </c>
      <c r="D27" s="78">
        <f t="shared" si="6"/>
        <v>171251</v>
      </c>
      <c r="E27" s="78">
        <f t="shared" si="7"/>
        <v>7929</v>
      </c>
      <c r="F27" s="78">
        <v>0</v>
      </c>
      <c r="G27" s="78">
        <v>0</v>
      </c>
      <c r="H27" s="78">
        <v>0</v>
      </c>
      <c r="I27" s="78">
        <v>1519</v>
      </c>
      <c r="J27" s="79" t="s">
        <v>129</v>
      </c>
      <c r="K27" s="78">
        <v>6410</v>
      </c>
      <c r="L27" s="78">
        <v>163322</v>
      </c>
      <c r="M27" s="78">
        <f t="shared" si="8"/>
        <v>63645</v>
      </c>
      <c r="N27" s="78">
        <f t="shared" si="9"/>
        <v>0</v>
      </c>
      <c r="O27" s="78">
        <v>0</v>
      </c>
      <c r="P27" s="78">
        <v>0</v>
      </c>
      <c r="Q27" s="78">
        <v>0</v>
      </c>
      <c r="R27" s="78">
        <v>0</v>
      </c>
      <c r="S27" s="79" t="s">
        <v>129</v>
      </c>
      <c r="T27" s="78">
        <v>0</v>
      </c>
      <c r="U27" s="78">
        <v>63645</v>
      </c>
      <c r="V27" s="78">
        <f t="shared" si="10"/>
        <v>234896</v>
      </c>
      <c r="W27" s="78">
        <f t="shared" si="11"/>
        <v>7929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1519</v>
      </c>
      <c r="AB27" s="79" t="s">
        <v>129</v>
      </c>
      <c r="AC27" s="78">
        <f t="shared" si="16"/>
        <v>6410</v>
      </c>
      <c r="AD27" s="78">
        <f t="shared" si="17"/>
        <v>226967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12413</v>
      </c>
      <c r="AM27" s="78">
        <f t="shared" si="20"/>
        <v>97884</v>
      </c>
      <c r="AN27" s="78">
        <f t="shared" si="21"/>
        <v>684</v>
      </c>
      <c r="AO27" s="78">
        <v>684</v>
      </c>
      <c r="AP27" s="78">
        <v>0</v>
      </c>
      <c r="AQ27" s="78">
        <v>0</v>
      </c>
      <c r="AR27" s="78">
        <v>0</v>
      </c>
      <c r="AS27" s="78">
        <f t="shared" si="22"/>
        <v>4024</v>
      </c>
      <c r="AT27" s="78">
        <v>907</v>
      </c>
      <c r="AU27" s="78">
        <v>3117</v>
      </c>
      <c r="AV27" s="78">
        <v>0</v>
      </c>
      <c r="AW27" s="78">
        <v>2966</v>
      </c>
      <c r="AX27" s="78">
        <f t="shared" si="23"/>
        <v>89916</v>
      </c>
      <c r="AY27" s="78">
        <v>34807</v>
      </c>
      <c r="AZ27" s="78">
        <v>55109</v>
      </c>
      <c r="BA27" s="78">
        <v>0</v>
      </c>
      <c r="BB27" s="78">
        <v>0</v>
      </c>
      <c r="BC27" s="78">
        <v>60954</v>
      </c>
      <c r="BD27" s="78">
        <v>294</v>
      </c>
      <c r="BE27" s="78">
        <v>0</v>
      </c>
      <c r="BF27" s="78">
        <f t="shared" si="24"/>
        <v>97884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63645</v>
      </c>
      <c r="BP27" s="78">
        <f t="shared" si="28"/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 t="shared" si="29"/>
        <v>31636</v>
      </c>
      <c r="BV27" s="78">
        <v>0</v>
      </c>
      <c r="BW27" s="78">
        <v>31636</v>
      </c>
      <c r="BX27" s="78">
        <v>0</v>
      </c>
      <c r="BY27" s="78">
        <v>0</v>
      </c>
      <c r="BZ27" s="78">
        <f t="shared" si="30"/>
        <v>31779</v>
      </c>
      <c r="CA27" s="78">
        <v>0</v>
      </c>
      <c r="CB27" s="78">
        <v>31779</v>
      </c>
      <c r="CC27" s="78">
        <v>0</v>
      </c>
      <c r="CD27" s="78">
        <v>0</v>
      </c>
      <c r="CE27" s="78">
        <v>0</v>
      </c>
      <c r="CF27" s="78">
        <v>230</v>
      </c>
      <c r="CG27" s="78">
        <v>0</v>
      </c>
      <c r="CH27" s="78">
        <f t="shared" si="31"/>
        <v>63645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12413</v>
      </c>
      <c r="CQ27" s="78">
        <f t="shared" si="40"/>
        <v>161529</v>
      </c>
      <c r="CR27" s="78">
        <f t="shared" si="41"/>
        <v>684</v>
      </c>
      <c r="CS27" s="78">
        <f t="shared" si="42"/>
        <v>684</v>
      </c>
      <c r="CT27" s="78">
        <f t="shared" si="43"/>
        <v>0</v>
      </c>
      <c r="CU27" s="78">
        <f t="shared" si="44"/>
        <v>0</v>
      </c>
      <c r="CV27" s="78">
        <f t="shared" si="45"/>
        <v>0</v>
      </c>
      <c r="CW27" s="78">
        <f t="shared" si="46"/>
        <v>35660</v>
      </c>
      <c r="CX27" s="78">
        <f t="shared" si="47"/>
        <v>907</v>
      </c>
      <c r="CY27" s="78">
        <f t="shared" si="48"/>
        <v>34753</v>
      </c>
      <c r="CZ27" s="78">
        <f t="shared" si="49"/>
        <v>0</v>
      </c>
      <c r="DA27" s="78">
        <f t="shared" si="50"/>
        <v>2966</v>
      </c>
      <c r="DB27" s="78">
        <f t="shared" si="51"/>
        <v>121695</v>
      </c>
      <c r="DC27" s="78">
        <f t="shared" si="52"/>
        <v>34807</v>
      </c>
      <c r="DD27" s="78">
        <f t="shared" si="53"/>
        <v>86888</v>
      </c>
      <c r="DE27" s="78">
        <f t="shared" si="54"/>
        <v>0</v>
      </c>
      <c r="DF27" s="78">
        <f t="shared" si="55"/>
        <v>0</v>
      </c>
      <c r="DG27" s="78">
        <f t="shared" si="56"/>
        <v>60954</v>
      </c>
      <c r="DH27" s="78">
        <f t="shared" si="57"/>
        <v>524</v>
      </c>
      <c r="DI27" s="78">
        <f t="shared" si="58"/>
        <v>0</v>
      </c>
      <c r="DJ27" s="78">
        <f t="shared" si="59"/>
        <v>161529</v>
      </c>
    </row>
    <row r="28" spans="1:114" s="51" customFormat="1" ht="12" customHeight="1">
      <c r="A28" s="55" t="s">
        <v>130</v>
      </c>
      <c r="B28" s="56" t="s">
        <v>169</v>
      </c>
      <c r="C28" s="55" t="s">
        <v>170</v>
      </c>
      <c r="D28" s="78">
        <f t="shared" si="6"/>
        <v>34256</v>
      </c>
      <c r="E28" s="78">
        <f t="shared" si="7"/>
        <v>0</v>
      </c>
      <c r="F28" s="78">
        <v>0</v>
      </c>
      <c r="G28" s="78">
        <v>0</v>
      </c>
      <c r="H28" s="78">
        <v>0</v>
      </c>
      <c r="I28" s="78">
        <v>0</v>
      </c>
      <c r="J28" s="79" t="s">
        <v>129</v>
      </c>
      <c r="K28" s="78">
        <v>0</v>
      </c>
      <c r="L28" s="78">
        <v>34256</v>
      </c>
      <c r="M28" s="78">
        <f t="shared" si="8"/>
        <v>25026</v>
      </c>
      <c r="N28" s="78">
        <f t="shared" si="9"/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129</v>
      </c>
      <c r="T28" s="78">
        <v>0</v>
      </c>
      <c r="U28" s="78">
        <v>25026</v>
      </c>
      <c r="V28" s="78">
        <f t="shared" si="10"/>
        <v>59282</v>
      </c>
      <c r="W28" s="78">
        <f t="shared" si="11"/>
        <v>0</v>
      </c>
      <c r="X28" s="78">
        <f t="shared" si="12"/>
        <v>0</v>
      </c>
      <c r="Y28" s="78">
        <f t="shared" si="13"/>
        <v>0</v>
      </c>
      <c r="Z28" s="78">
        <f t="shared" si="14"/>
        <v>0</v>
      </c>
      <c r="AA28" s="78">
        <f t="shared" si="15"/>
        <v>0</v>
      </c>
      <c r="AB28" s="79" t="s">
        <v>129</v>
      </c>
      <c r="AC28" s="78">
        <f t="shared" si="16"/>
        <v>0</v>
      </c>
      <c r="AD28" s="78">
        <f t="shared" si="17"/>
        <v>59282</v>
      </c>
      <c r="AE28" s="78">
        <f t="shared" si="18"/>
        <v>0</v>
      </c>
      <c r="AF28" s="78">
        <f t="shared" si="19"/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2100</v>
      </c>
      <c r="AM28" s="78">
        <f t="shared" si="20"/>
        <v>15763</v>
      </c>
      <c r="AN28" s="78">
        <f t="shared" si="21"/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 t="shared" si="22"/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 t="shared" si="23"/>
        <v>15763</v>
      </c>
      <c r="AY28" s="78">
        <v>14252</v>
      </c>
      <c r="AZ28" s="78">
        <v>1511</v>
      </c>
      <c r="BA28" s="78">
        <v>0</v>
      </c>
      <c r="BB28" s="78">
        <v>0</v>
      </c>
      <c r="BC28" s="78">
        <v>16393</v>
      </c>
      <c r="BD28" s="78">
        <v>0</v>
      </c>
      <c r="BE28" s="78">
        <v>0</v>
      </c>
      <c r="BF28" s="78">
        <f t="shared" si="24"/>
        <v>15763</v>
      </c>
      <c r="BG28" s="78">
        <f t="shared" si="25"/>
        <v>0</v>
      </c>
      <c r="BH28" s="78">
        <f t="shared" si="26"/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 t="shared" si="27"/>
        <v>0</v>
      </c>
      <c r="BP28" s="78">
        <f t="shared" si="28"/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 t="shared" si="29"/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 t="shared" si="30"/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14958</v>
      </c>
      <c r="CF28" s="78">
        <v>0</v>
      </c>
      <c r="CG28" s="78">
        <v>10068</v>
      </c>
      <c r="CH28" s="78">
        <f t="shared" si="31"/>
        <v>10068</v>
      </c>
      <c r="CI28" s="78">
        <f t="shared" si="32"/>
        <v>0</v>
      </c>
      <c r="CJ28" s="78">
        <f t="shared" si="33"/>
        <v>0</v>
      </c>
      <c r="CK28" s="78">
        <f t="shared" si="34"/>
        <v>0</v>
      </c>
      <c r="CL28" s="78">
        <f t="shared" si="35"/>
        <v>0</v>
      </c>
      <c r="CM28" s="78">
        <f t="shared" si="36"/>
        <v>0</v>
      </c>
      <c r="CN28" s="78">
        <f t="shared" si="37"/>
        <v>0</v>
      </c>
      <c r="CO28" s="78">
        <f t="shared" si="38"/>
        <v>0</v>
      </c>
      <c r="CP28" s="78">
        <f t="shared" si="39"/>
        <v>2100</v>
      </c>
      <c r="CQ28" s="78">
        <f t="shared" si="40"/>
        <v>15763</v>
      </c>
      <c r="CR28" s="78">
        <f t="shared" si="41"/>
        <v>0</v>
      </c>
      <c r="CS28" s="78">
        <f t="shared" si="42"/>
        <v>0</v>
      </c>
      <c r="CT28" s="78">
        <f t="shared" si="43"/>
        <v>0</v>
      </c>
      <c r="CU28" s="78">
        <f t="shared" si="44"/>
        <v>0</v>
      </c>
      <c r="CV28" s="78">
        <f t="shared" si="45"/>
        <v>0</v>
      </c>
      <c r="CW28" s="78">
        <f t="shared" si="46"/>
        <v>0</v>
      </c>
      <c r="CX28" s="78">
        <f t="shared" si="47"/>
        <v>0</v>
      </c>
      <c r="CY28" s="78">
        <f t="shared" si="48"/>
        <v>0</v>
      </c>
      <c r="CZ28" s="78">
        <f t="shared" si="49"/>
        <v>0</v>
      </c>
      <c r="DA28" s="78">
        <f t="shared" si="50"/>
        <v>0</v>
      </c>
      <c r="DB28" s="78">
        <f t="shared" si="51"/>
        <v>15763</v>
      </c>
      <c r="DC28" s="78">
        <f t="shared" si="52"/>
        <v>14252</v>
      </c>
      <c r="DD28" s="78">
        <f t="shared" si="53"/>
        <v>1511</v>
      </c>
      <c r="DE28" s="78">
        <f t="shared" si="54"/>
        <v>0</v>
      </c>
      <c r="DF28" s="78">
        <f t="shared" si="55"/>
        <v>0</v>
      </c>
      <c r="DG28" s="78">
        <f t="shared" si="56"/>
        <v>31351</v>
      </c>
      <c r="DH28" s="78">
        <f t="shared" si="57"/>
        <v>0</v>
      </c>
      <c r="DI28" s="78">
        <f t="shared" si="58"/>
        <v>10068</v>
      </c>
      <c r="DJ28" s="78">
        <f t="shared" si="59"/>
        <v>25831</v>
      </c>
    </row>
    <row r="29" spans="1:114" s="51" customFormat="1" ht="12" customHeight="1">
      <c r="A29" s="55" t="s">
        <v>130</v>
      </c>
      <c r="B29" s="56" t="s">
        <v>171</v>
      </c>
      <c r="C29" s="55" t="s">
        <v>172</v>
      </c>
      <c r="D29" s="78">
        <f t="shared" si="6"/>
        <v>48748</v>
      </c>
      <c r="E29" s="78">
        <f t="shared" si="7"/>
        <v>4140</v>
      </c>
      <c r="F29" s="78">
        <v>0</v>
      </c>
      <c r="G29" s="78">
        <v>0</v>
      </c>
      <c r="H29" s="78">
        <v>0</v>
      </c>
      <c r="I29" s="78">
        <v>0</v>
      </c>
      <c r="J29" s="79" t="s">
        <v>129</v>
      </c>
      <c r="K29" s="78">
        <v>4140</v>
      </c>
      <c r="L29" s="78">
        <v>44608</v>
      </c>
      <c r="M29" s="78">
        <f t="shared" si="8"/>
        <v>23502</v>
      </c>
      <c r="N29" s="78">
        <f t="shared" si="9"/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129</v>
      </c>
      <c r="T29" s="78">
        <v>0</v>
      </c>
      <c r="U29" s="78">
        <v>23502</v>
      </c>
      <c r="V29" s="78">
        <f t="shared" si="10"/>
        <v>72250</v>
      </c>
      <c r="W29" s="78">
        <f t="shared" si="11"/>
        <v>4140</v>
      </c>
      <c r="X29" s="78">
        <f t="shared" si="12"/>
        <v>0</v>
      </c>
      <c r="Y29" s="78">
        <f t="shared" si="13"/>
        <v>0</v>
      </c>
      <c r="Z29" s="78">
        <f t="shared" si="14"/>
        <v>0</v>
      </c>
      <c r="AA29" s="78">
        <f t="shared" si="15"/>
        <v>0</v>
      </c>
      <c r="AB29" s="79" t="s">
        <v>129</v>
      </c>
      <c r="AC29" s="78">
        <f t="shared" si="16"/>
        <v>4140</v>
      </c>
      <c r="AD29" s="78">
        <f t="shared" si="17"/>
        <v>68110</v>
      </c>
      <c r="AE29" s="78">
        <f t="shared" si="18"/>
        <v>0</v>
      </c>
      <c r="AF29" s="78">
        <f t="shared" si="19"/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2444</v>
      </c>
      <c r="AM29" s="78">
        <f t="shared" si="20"/>
        <v>28679</v>
      </c>
      <c r="AN29" s="78">
        <f t="shared" si="21"/>
        <v>378</v>
      </c>
      <c r="AO29" s="78">
        <v>378</v>
      </c>
      <c r="AP29" s="78">
        <v>0</v>
      </c>
      <c r="AQ29" s="78">
        <v>0</v>
      </c>
      <c r="AR29" s="78">
        <v>0</v>
      </c>
      <c r="AS29" s="78">
        <f t="shared" si="22"/>
        <v>574</v>
      </c>
      <c r="AT29" s="78"/>
      <c r="AU29" s="78">
        <v>574</v>
      </c>
      <c r="AV29" s="78">
        <v>0</v>
      </c>
      <c r="AW29" s="78">
        <v>0</v>
      </c>
      <c r="AX29" s="78">
        <f t="shared" si="23"/>
        <v>27727</v>
      </c>
      <c r="AY29" s="78">
        <v>17766</v>
      </c>
      <c r="AZ29" s="78">
        <v>9961</v>
      </c>
      <c r="BA29" s="78">
        <v>0</v>
      </c>
      <c r="BB29" s="78">
        <v>0</v>
      </c>
      <c r="BC29" s="78">
        <v>17625</v>
      </c>
      <c r="BD29" s="78">
        <v>0</v>
      </c>
      <c r="BE29" s="78">
        <v>0</v>
      </c>
      <c r="BF29" s="78">
        <f t="shared" si="24"/>
        <v>28679</v>
      </c>
      <c r="BG29" s="78">
        <f t="shared" si="25"/>
        <v>0</v>
      </c>
      <c r="BH29" s="78">
        <f t="shared" si="26"/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 t="shared" si="27"/>
        <v>7154</v>
      </c>
      <c r="BP29" s="78">
        <f t="shared" si="28"/>
        <v>98</v>
      </c>
      <c r="BQ29" s="78">
        <v>98</v>
      </c>
      <c r="BR29" s="78">
        <v>0</v>
      </c>
      <c r="BS29" s="78">
        <v>0</v>
      </c>
      <c r="BT29" s="78">
        <v>0</v>
      </c>
      <c r="BU29" s="78">
        <f t="shared" si="29"/>
        <v>18</v>
      </c>
      <c r="BV29" s="78"/>
      <c r="BW29" s="78">
        <v>18</v>
      </c>
      <c r="BX29" s="78">
        <v>0</v>
      </c>
      <c r="BY29" s="78">
        <v>0</v>
      </c>
      <c r="BZ29" s="78">
        <f t="shared" si="30"/>
        <v>7038</v>
      </c>
      <c r="CA29" s="78">
        <v>7038</v>
      </c>
      <c r="CB29" s="78">
        <v>0</v>
      </c>
      <c r="CC29" s="78">
        <v>0</v>
      </c>
      <c r="CD29" s="78">
        <v>0</v>
      </c>
      <c r="CE29" s="78">
        <v>16348</v>
      </c>
      <c r="CF29" s="78">
        <v>0</v>
      </c>
      <c r="CG29" s="78">
        <v>0</v>
      </c>
      <c r="CH29" s="78">
        <f t="shared" si="31"/>
        <v>7154</v>
      </c>
      <c r="CI29" s="78">
        <f t="shared" si="32"/>
        <v>0</v>
      </c>
      <c r="CJ29" s="78">
        <f t="shared" si="33"/>
        <v>0</v>
      </c>
      <c r="CK29" s="78">
        <f t="shared" si="34"/>
        <v>0</v>
      </c>
      <c r="CL29" s="78">
        <f t="shared" si="35"/>
        <v>0</v>
      </c>
      <c r="CM29" s="78">
        <f t="shared" si="36"/>
        <v>0</v>
      </c>
      <c r="CN29" s="78">
        <f t="shared" si="37"/>
        <v>0</v>
      </c>
      <c r="CO29" s="78">
        <f t="shared" si="38"/>
        <v>0</v>
      </c>
      <c r="CP29" s="78">
        <f t="shared" si="39"/>
        <v>2444</v>
      </c>
      <c r="CQ29" s="78">
        <f t="shared" si="40"/>
        <v>35833</v>
      </c>
      <c r="CR29" s="78">
        <f t="shared" si="41"/>
        <v>476</v>
      </c>
      <c r="CS29" s="78">
        <f t="shared" si="42"/>
        <v>476</v>
      </c>
      <c r="CT29" s="78">
        <f t="shared" si="43"/>
        <v>0</v>
      </c>
      <c r="CU29" s="78">
        <f t="shared" si="44"/>
        <v>0</v>
      </c>
      <c r="CV29" s="78">
        <f t="shared" si="45"/>
        <v>0</v>
      </c>
      <c r="CW29" s="78">
        <f t="shared" si="46"/>
        <v>592</v>
      </c>
      <c r="CX29" s="78">
        <f t="shared" si="47"/>
        <v>0</v>
      </c>
      <c r="CY29" s="78">
        <f t="shared" si="48"/>
        <v>592</v>
      </c>
      <c r="CZ29" s="78">
        <f t="shared" si="49"/>
        <v>0</v>
      </c>
      <c r="DA29" s="78">
        <f t="shared" si="50"/>
        <v>0</v>
      </c>
      <c r="DB29" s="78">
        <f t="shared" si="51"/>
        <v>34765</v>
      </c>
      <c r="DC29" s="78">
        <f t="shared" si="52"/>
        <v>24804</v>
      </c>
      <c r="DD29" s="78">
        <f t="shared" si="53"/>
        <v>9961</v>
      </c>
      <c r="DE29" s="78">
        <f t="shared" si="54"/>
        <v>0</v>
      </c>
      <c r="DF29" s="78">
        <f t="shared" si="55"/>
        <v>0</v>
      </c>
      <c r="DG29" s="78">
        <f t="shared" si="56"/>
        <v>33973</v>
      </c>
      <c r="DH29" s="78">
        <f t="shared" si="57"/>
        <v>0</v>
      </c>
      <c r="DI29" s="78">
        <f t="shared" si="58"/>
        <v>0</v>
      </c>
      <c r="DJ29" s="78">
        <f t="shared" si="59"/>
        <v>35833</v>
      </c>
    </row>
    <row r="30" spans="1:114" s="51" customFormat="1" ht="12" customHeight="1">
      <c r="A30" s="55" t="s">
        <v>130</v>
      </c>
      <c r="B30" s="56" t="s">
        <v>173</v>
      </c>
      <c r="C30" s="55" t="s">
        <v>174</v>
      </c>
      <c r="D30" s="78">
        <f t="shared" si="6"/>
        <v>86116</v>
      </c>
      <c r="E30" s="78">
        <f t="shared" si="7"/>
        <v>0</v>
      </c>
      <c r="F30" s="78">
        <v>0</v>
      </c>
      <c r="G30" s="78">
        <v>0</v>
      </c>
      <c r="H30" s="78">
        <v>0</v>
      </c>
      <c r="I30" s="78">
        <v>0</v>
      </c>
      <c r="J30" s="79" t="s">
        <v>129</v>
      </c>
      <c r="K30" s="78">
        <v>0</v>
      </c>
      <c r="L30" s="78">
        <v>86116</v>
      </c>
      <c r="M30" s="78">
        <f t="shared" si="8"/>
        <v>37548</v>
      </c>
      <c r="N30" s="78">
        <f t="shared" si="9"/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129</v>
      </c>
      <c r="T30" s="78">
        <v>0</v>
      </c>
      <c r="U30" s="78">
        <v>37548</v>
      </c>
      <c r="V30" s="78">
        <f t="shared" si="10"/>
        <v>123664</v>
      </c>
      <c r="W30" s="78">
        <f t="shared" si="11"/>
        <v>0</v>
      </c>
      <c r="X30" s="78">
        <f t="shared" si="12"/>
        <v>0</v>
      </c>
      <c r="Y30" s="78">
        <f t="shared" si="13"/>
        <v>0</v>
      </c>
      <c r="Z30" s="78">
        <f t="shared" si="14"/>
        <v>0</v>
      </c>
      <c r="AA30" s="78">
        <f t="shared" si="15"/>
        <v>0</v>
      </c>
      <c r="AB30" s="79" t="s">
        <v>129</v>
      </c>
      <c r="AC30" s="78">
        <f t="shared" si="16"/>
        <v>0</v>
      </c>
      <c r="AD30" s="78">
        <f t="shared" si="17"/>
        <v>123664</v>
      </c>
      <c r="AE30" s="78">
        <f t="shared" si="18"/>
        <v>0</v>
      </c>
      <c r="AF30" s="78">
        <f t="shared" si="19"/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6638</v>
      </c>
      <c r="AM30" s="78">
        <f t="shared" si="20"/>
        <v>58403</v>
      </c>
      <c r="AN30" s="78">
        <f t="shared" si="21"/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 t="shared" si="22"/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f t="shared" si="23"/>
        <v>58403</v>
      </c>
      <c r="AY30" s="78">
        <v>50696</v>
      </c>
      <c r="AZ30" s="78">
        <v>1338</v>
      </c>
      <c r="BA30" s="78">
        <v>6369</v>
      </c>
      <c r="BB30" s="78">
        <v>0</v>
      </c>
      <c r="BC30" s="78">
        <v>21075</v>
      </c>
      <c r="BD30" s="78">
        <v>0</v>
      </c>
      <c r="BE30" s="78">
        <v>0</v>
      </c>
      <c r="BF30" s="78">
        <f t="shared" si="24"/>
        <v>58403</v>
      </c>
      <c r="BG30" s="78">
        <f t="shared" si="25"/>
        <v>0</v>
      </c>
      <c r="BH30" s="78">
        <f t="shared" si="26"/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 t="shared" si="27"/>
        <v>0</v>
      </c>
      <c r="BP30" s="78">
        <f t="shared" si="28"/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 t="shared" si="29"/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 t="shared" si="30"/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37548</v>
      </c>
      <c r="CF30" s="78">
        <v>0</v>
      </c>
      <c r="CG30" s="78">
        <v>0</v>
      </c>
      <c r="CH30" s="78">
        <f t="shared" si="31"/>
        <v>0</v>
      </c>
      <c r="CI30" s="78">
        <f t="shared" si="32"/>
        <v>0</v>
      </c>
      <c r="CJ30" s="78">
        <f t="shared" si="33"/>
        <v>0</v>
      </c>
      <c r="CK30" s="78">
        <f t="shared" si="34"/>
        <v>0</v>
      </c>
      <c r="CL30" s="78">
        <f t="shared" si="35"/>
        <v>0</v>
      </c>
      <c r="CM30" s="78">
        <f t="shared" si="36"/>
        <v>0</v>
      </c>
      <c r="CN30" s="78">
        <f t="shared" si="37"/>
        <v>0</v>
      </c>
      <c r="CO30" s="78">
        <f t="shared" si="38"/>
        <v>0</v>
      </c>
      <c r="CP30" s="78">
        <f t="shared" si="39"/>
        <v>6638</v>
      </c>
      <c r="CQ30" s="78">
        <f t="shared" si="40"/>
        <v>58403</v>
      </c>
      <c r="CR30" s="78">
        <f t="shared" si="41"/>
        <v>0</v>
      </c>
      <c r="CS30" s="78">
        <f t="shared" si="42"/>
        <v>0</v>
      </c>
      <c r="CT30" s="78">
        <f t="shared" si="43"/>
        <v>0</v>
      </c>
      <c r="CU30" s="78">
        <f t="shared" si="44"/>
        <v>0</v>
      </c>
      <c r="CV30" s="78">
        <f t="shared" si="45"/>
        <v>0</v>
      </c>
      <c r="CW30" s="78">
        <f t="shared" si="46"/>
        <v>0</v>
      </c>
      <c r="CX30" s="78">
        <f t="shared" si="47"/>
        <v>0</v>
      </c>
      <c r="CY30" s="78">
        <f t="shared" si="48"/>
        <v>0</v>
      </c>
      <c r="CZ30" s="78">
        <f t="shared" si="49"/>
        <v>0</v>
      </c>
      <c r="DA30" s="78">
        <f t="shared" si="50"/>
        <v>0</v>
      </c>
      <c r="DB30" s="78">
        <f t="shared" si="51"/>
        <v>58403</v>
      </c>
      <c r="DC30" s="78">
        <f t="shared" si="52"/>
        <v>50696</v>
      </c>
      <c r="DD30" s="78">
        <f t="shared" si="53"/>
        <v>1338</v>
      </c>
      <c r="DE30" s="78">
        <f t="shared" si="54"/>
        <v>6369</v>
      </c>
      <c r="DF30" s="78">
        <f t="shared" si="55"/>
        <v>0</v>
      </c>
      <c r="DG30" s="78">
        <f t="shared" si="56"/>
        <v>58623</v>
      </c>
      <c r="DH30" s="78">
        <f t="shared" si="57"/>
        <v>0</v>
      </c>
      <c r="DI30" s="78">
        <f t="shared" si="58"/>
        <v>0</v>
      </c>
      <c r="DJ30" s="78">
        <f t="shared" si="59"/>
        <v>58403</v>
      </c>
    </row>
    <row r="31" spans="1:114" s="51" customFormat="1" ht="12" customHeight="1">
      <c r="A31" s="55" t="s">
        <v>130</v>
      </c>
      <c r="B31" s="56" t="s">
        <v>175</v>
      </c>
      <c r="C31" s="55" t="s">
        <v>176</v>
      </c>
      <c r="D31" s="78">
        <f t="shared" si="6"/>
        <v>111275</v>
      </c>
      <c r="E31" s="78">
        <f t="shared" si="7"/>
        <v>0</v>
      </c>
      <c r="F31" s="78">
        <v>0</v>
      </c>
      <c r="G31" s="78">
        <v>0</v>
      </c>
      <c r="H31" s="78">
        <v>0</v>
      </c>
      <c r="I31" s="78">
        <v>0</v>
      </c>
      <c r="J31" s="79" t="s">
        <v>129</v>
      </c>
      <c r="K31" s="78">
        <v>0</v>
      </c>
      <c r="L31" s="78">
        <v>111275</v>
      </c>
      <c r="M31" s="78">
        <f t="shared" si="8"/>
        <v>46432</v>
      </c>
      <c r="N31" s="78">
        <f t="shared" si="9"/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129</v>
      </c>
      <c r="T31" s="78">
        <v>0</v>
      </c>
      <c r="U31" s="78">
        <v>46432</v>
      </c>
      <c r="V31" s="78">
        <f t="shared" si="10"/>
        <v>157707</v>
      </c>
      <c r="W31" s="78">
        <f t="shared" si="11"/>
        <v>0</v>
      </c>
      <c r="X31" s="78">
        <f t="shared" si="12"/>
        <v>0</v>
      </c>
      <c r="Y31" s="78">
        <f t="shared" si="13"/>
        <v>0</v>
      </c>
      <c r="Z31" s="78">
        <f t="shared" si="14"/>
        <v>0</v>
      </c>
      <c r="AA31" s="78">
        <f t="shared" si="15"/>
        <v>0</v>
      </c>
      <c r="AB31" s="79" t="s">
        <v>129</v>
      </c>
      <c r="AC31" s="78">
        <f t="shared" si="16"/>
        <v>0</v>
      </c>
      <c r="AD31" s="78">
        <f t="shared" si="17"/>
        <v>157707</v>
      </c>
      <c r="AE31" s="78">
        <f t="shared" si="18"/>
        <v>0</v>
      </c>
      <c r="AF31" s="78">
        <f t="shared" si="19"/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 t="shared" si="20"/>
        <v>0</v>
      </c>
      <c r="AN31" s="78">
        <f t="shared" si="21"/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f t="shared" si="22"/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f t="shared" si="23"/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111275</v>
      </c>
      <c r="BD31" s="78">
        <v>0</v>
      </c>
      <c r="BE31" s="78">
        <v>0</v>
      </c>
      <c r="BF31" s="78">
        <f t="shared" si="24"/>
        <v>0</v>
      </c>
      <c r="BG31" s="78">
        <f t="shared" si="25"/>
        <v>0</v>
      </c>
      <c r="BH31" s="78">
        <f t="shared" si="26"/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 t="shared" si="27"/>
        <v>0</v>
      </c>
      <c r="BP31" s="78">
        <f t="shared" si="28"/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 t="shared" si="29"/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 t="shared" si="30"/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46432</v>
      </c>
      <c r="CF31" s="78">
        <v>0</v>
      </c>
      <c r="CG31" s="78">
        <v>0</v>
      </c>
      <c r="CH31" s="78">
        <f t="shared" si="31"/>
        <v>0</v>
      </c>
      <c r="CI31" s="78">
        <f t="shared" si="32"/>
        <v>0</v>
      </c>
      <c r="CJ31" s="78">
        <f t="shared" si="33"/>
        <v>0</v>
      </c>
      <c r="CK31" s="78">
        <f t="shared" si="34"/>
        <v>0</v>
      </c>
      <c r="CL31" s="78">
        <f t="shared" si="35"/>
        <v>0</v>
      </c>
      <c r="CM31" s="78">
        <f t="shared" si="36"/>
        <v>0</v>
      </c>
      <c r="CN31" s="78">
        <f t="shared" si="37"/>
        <v>0</v>
      </c>
      <c r="CO31" s="78">
        <f t="shared" si="38"/>
        <v>0</v>
      </c>
      <c r="CP31" s="78">
        <f t="shared" si="39"/>
        <v>0</v>
      </c>
      <c r="CQ31" s="78">
        <f t="shared" si="40"/>
        <v>0</v>
      </c>
      <c r="CR31" s="78">
        <f t="shared" si="41"/>
        <v>0</v>
      </c>
      <c r="CS31" s="78">
        <f t="shared" si="42"/>
        <v>0</v>
      </c>
      <c r="CT31" s="78">
        <f t="shared" si="43"/>
        <v>0</v>
      </c>
      <c r="CU31" s="78">
        <f t="shared" si="44"/>
        <v>0</v>
      </c>
      <c r="CV31" s="78">
        <f t="shared" si="45"/>
        <v>0</v>
      </c>
      <c r="CW31" s="78">
        <f t="shared" si="46"/>
        <v>0</v>
      </c>
      <c r="CX31" s="78">
        <f t="shared" si="47"/>
        <v>0</v>
      </c>
      <c r="CY31" s="78">
        <f t="shared" si="48"/>
        <v>0</v>
      </c>
      <c r="CZ31" s="78">
        <f t="shared" si="49"/>
        <v>0</v>
      </c>
      <c r="DA31" s="78">
        <f t="shared" si="50"/>
        <v>0</v>
      </c>
      <c r="DB31" s="78">
        <f t="shared" si="51"/>
        <v>0</v>
      </c>
      <c r="DC31" s="78">
        <f t="shared" si="52"/>
        <v>0</v>
      </c>
      <c r="DD31" s="78">
        <f t="shared" si="53"/>
        <v>0</v>
      </c>
      <c r="DE31" s="78">
        <f t="shared" si="54"/>
        <v>0</v>
      </c>
      <c r="DF31" s="78">
        <f t="shared" si="55"/>
        <v>0</v>
      </c>
      <c r="DG31" s="78">
        <f t="shared" si="56"/>
        <v>157707</v>
      </c>
      <c r="DH31" s="78">
        <f t="shared" si="57"/>
        <v>0</v>
      </c>
      <c r="DI31" s="78">
        <f t="shared" si="58"/>
        <v>0</v>
      </c>
      <c r="DJ31" s="78">
        <f t="shared" si="59"/>
        <v>0</v>
      </c>
    </row>
    <row r="32" spans="1:114" s="51" customFormat="1" ht="12" customHeight="1">
      <c r="A32" s="55" t="s">
        <v>130</v>
      </c>
      <c r="B32" s="56" t="s">
        <v>177</v>
      </c>
      <c r="C32" s="55" t="s">
        <v>178</v>
      </c>
      <c r="D32" s="78">
        <f t="shared" si="6"/>
        <v>44582</v>
      </c>
      <c r="E32" s="78">
        <f t="shared" si="7"/>
        <v>0</v>
      </c>
      <c r="F32" s="78">
        <v>0</v>
      </c>
      <c r="G32" s="78">
        <v>0</v>
      </c>
      <c r="H32" s="78">
        <v>0</v>
      </c>
      <c r="I32" s="78">
        <v>0</v>
      </c>
      <c r="J32" s="79" t="s">
        <v>129</v>
      </c>
      <c r="K32" s="78">
        <v>0</v>
      </c>
      <c r="L32" s="78">
        <v>44582</v>
      </c>
      <c r="M32" s="78">
        <f t="shared" si="8"/>
        <v>18603</v>
      </c>
      <c r="N32" s="78">
        <f t="shared" si="9"/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129</v>
      </c>
      <c r="T32" s="78">
        <v>0</v>
      </c>
      <c r="U32" s="78">
        <v>18603</v>
      </c>
      <c r="V32" s="78">
        <f t="shared" si="10"/>
        <v>63185</v>
      </c>
      <c r="W32" s="78">
        <f t="shared" si="11"/>
        <v>0</v>
      </c>
      <c r="X32" s="78">
        <f t="shared" si="12"/>
        <v>0</v>
      </c>
      <c r="Y32" s="78">
        <f t="shared" si="13"/>
        <v>0</v>
      </c>
      <c r="Z32" s="78">
        <f t="shared" si="14"/>
        <v>0</v>
      </c>
      <c r="AA32" s="78">
        <f t="shared" si="15"/>
        <v>0</v>
      </c>
      <c r="AB32" s="79" t="s">
        <v>129</v>
      </c>
      <c r="AC32" s="78">
        <f t="shared" si="16"/>
        <v>0</v>
      </c>
      <c r="AD32" s="78">
        <f t="shared" si="17"/>
        <v>63185</v>
      </c>
      <c r="AE32" s="78">
        <f t="shared" si="18"/>
        <v>0</v>
      </c>
      <c r="AF32" s="78">
        <f t="shared" si="19"/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 t="shared" si="20"/>
        <v>0</v>
      </c>
      <c r="AN32" s="78">
        <f t="shared" si="21"/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 t="shared" si="22"/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 t="shared" si="23"/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44582</v>
      </c>
      <c r="BD32" s="78">
        <v>0</v>
      </c>
      <c r="BE32" s="78">
        <v>0</v>
      </c>
      <c r="BF32" s="78">
        <f t="shared" si="24"/>
        <v>0</v>
      </c>
      <c r="BG32" s="78">
        <f t="shared" si="25"/>
        <v>0</v>
      </c>
      <c r="BH32" s="78">
        <f t="shared" si="26"/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 t="shared" si="27"/>
        <v>0</v>
      </c>
      <c r="BP32" s="78">
        <f t="shared" si="28"/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 t="shared" si="29"/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 t="shared" si="30"/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18603</v>
      </c>
      <c r="CF32" s="78">
        <v>0</v>
      </c>
      <c r="CG32" s="78">
        <v>0</v>
      </c>
      <c r="CH32" s="78">
        <f t="shared" si="31"/>
        <v>0</v>
      </c>
      <c r="CI32" s="78">
        <f t="shared" si="32"/>
        <v>0</v>
      </c>
      <c r="CJ32" s="78">
        <f t="shared" si="33"/>
        <v>0</v>
      </c>
      <c r="CK32" s="78">
        <f t="shared" si="34"/>
        <v>0</v>
      </c>
      <c r="CL32" s="78">
        <f t="shared" si="35"/>
        <v>0</v>
      </c>
      <c r="CM32" s="78">
        <f t="shared" si="36"/>
        <v>0</v>
      </c>
      <c r="CN32" s="78">
        <f t="shared" si="37"/>
        <v>0</v>
      </c>
      <c r="CO32" s="78">
        <f t="shared" si="38"/>
        <v>0</v>
      </c>
      <c r="CP32" s="78">
        <f t="shared" si="39"/>
        <v>0</v>
      </c>
      <c r="CQ32" s="78">
        <f t="shared" si="40"/>
        <v>0</v>
      </c>
      <c r="CR32" s="78">
        <f t="shared" si="41"/>
        <v>0</v>
      </c>
      <c r="CS32" s="78">
        <f t="shared" si="42"/>
        <v>0</v>
      </c>
      <c r="CT32" s="78">
        <f t="shared" si="43"/>
        <v>0</v>
      </c>
      <c r="CU32" s="78">
        <f t="shared" si="44"/>
        <v>0</v>
      </c>
      <c r="CV32" s="78">
        <f t="shared" si="45"/>
        <v>0</v>
      </c>
      <c r="CW32" s="78">
        <f t="shared" si="46"/>
        <v>0</v>
      </c>
      <c r="CX32" s="78">
        <f t="shared" si="47"/>
        <v>0</v>
      </c>
      <c r="CY32" s="78">
        <f t="shared" si="48"/>
        <v>0</v>
      </c>
      <c r="CZ32" s="78">
        <f t="shared" si="49"/>
        <v>0</v>
      </c>
      <c r="DA32" s="78">
        <f t="shared" si="50"/>
        <v>0</v>
      </c>
      <c r="DB32" s="78">
        <f t="shared" si="51"/>
        <v>0</v>
      </c>
      <c r="DC32" s="78">
        <f t="shared" si="52"/>
        <v>0</v>
      </c>
      <c r="DD32" s="78">
        <f t="shared" si="53"/>
        <v>0</v>
      </c>
      <c r="DE32" s="78">
        <f t="shared" si="54"/>
        <v>0</v>
      </c>
      <c r="DF32" s="78">
        <f t="shared" si="55"/>
        <v>0</v>
      </c>
      <c r="DG32" s="78">
        <f t="shared" si="56"/>
        <v>63185</v>
      </c>
      <c r="DH32" s="78">
        <f t="shared" si="57"/>
        <v>0</v>
      </c>
      <c r="DI32" s="78">
        <f t="shared" si="58"/>
        <v>0</v>
      </c>
      <c r="DJ32" s="78">
        <f t="shared" si="59"/>
        <v>0</v>
      </c>
    </row>
    <row r="33" spans="1:114" s="51" customFormat="1" ht="12" customHeight="1">
      <c r="A33" s="55" t="s">
        <v>130</v>
      </c>
      <c r="B33" s="56" t="s">
        <v>179</v>
      </c>
      <c r="C33" s="55" t="s">
        <v>180</v>
      </c>
      <c r="D33" s="78">
        <f t="shared" si="6"/>
        <v>44422</v>
      </c>
      <c r="E33" s="78">
        <f t="shared" si="7"/>
        <v>0</v>
      </c>
      <c r="F33" s="78">
        <v>0</v>
      </c>
      <c r="G33" s="78">
        <v>0</v>
      </c>
      <c r="H33" s="78">
        <v>0</v>
      </c>
      <c r="I33" s="78">
        <v>0</v>
      </c>
      <c r="J33" s="79" t="s">
        <v>129</v>
      </c>
      <c r="K33" s="78">
        <v>0</v>
      </c>
      <c r="L33" s="78">
        <v>44422</v>
      </c>
      <c r="M33" s="78">
        <f t="shared" si="8"/>
        <v>18536</v>
      </c>
      <c r="N33" s="78">
        <f t="shared" si="9"/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129</v>
      </c>
      <c r="T33" s="78">
        <v>0</v>
      </c>
      <c r="U33" s="78">
        <v>18536</v>
      </c>
      <c r="V33" s="78">
        <f t="shared" si="10"/>
        <v>62958</v>
      </c>
      <c r="W33" s="78">
        <f t="shared" si="11"/>
        <v>0</v>
      </c>
      <c r="X33" s="78">
        <f t="shared" si="12"/>
        <v>0</v>
      </c>
      <c r="Y33" s="78">
        <f t="shared" si="13"/>
        <v>0</v>
      </c>
      <c r="Z33" s="78">
        <f t="shared" si="14"/>
        <v>0</v>
      </c>
      <c r="AA33" s="78">
        <f t="shared" si="15"/>
        <v>0</v>
      </c>
      <c r="AB33" s="79" t="s">
        <v>129</v>
      </c>
      <c r="AC33" s="78">
        <f t="shared" si="16"/>
        <v>0</v>
      </c>
      <c r="AD33" s="78">
        <f t="shared" si="17"/>
        <v>62958</v>
      </c>
      <c r="AE33" s="78">
        <f t="shared" si="18"/>
        <v>0</v>
      </c>
      <c r="AF33" s="78">
        <f t="shared" si="19"/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 t="shared" si="20"/>
        <v>0</v>
      </c>
      <c r="AN33" s="78">
        <f t="shared" si="21"/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f t="shared" si="22"/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f t="shared" si="23"/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44422</v>
      </c>
      <c r="BD33" s="78">
        <v>0</v>
      </c>
      <c r="BE33" s="78">
        <v>0</v>
      </c>
      <c r="BF33" s="78">
        <f t="shared" si="24"/>
        <v>0</v>
      </c>
      <c r="BG33" s="78">
        <f t="shared" si="25"/>
        <v>0</v>
      </c>
      <c r="BH33" s="78">
        <f t="shared" si="26"/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 t="shared" si="27"/>
        <v>0</v>
      </c>
      <c r="BP33" s="78">
        <f t="shared" si="28"/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 t="shared" si="29"/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 t="shared" si="30"/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18536</v>
      </c>
      <c r="CF33" s="78">
        <v>0</v>
      </c>
      <c r="CG33" s="78">
        <v>0</v>
      </c>
      <c r="CH33" s="78">
        <f t="shared" si="31"/>
        <v>0</v>
      </c>
      <c r="CI33" s="78">
        <f t="shared" si="32"/>
        <v>0</v>
      </c>
      <c r="CJ33" s="78">
        <f t="shared" si="33"/>
        <v>0</v>
      </c>
      <c r="CK33" s="78">
        <f t="shared" si="34"/>
        <v>0</v>
      </c>
      <c r="CL33" s="78">
        <f t="shared" si="35"/>
        <v>0</v>
      </c>
      <c r="CM33" s="78">
        <f t="shared" si="36"/>
        <v>0</v>
      </c>
      <c r="CN33" s="78">
        <f t="shared" si="37"/>
        <v>0</v>
      </c>
      <c r="CO33" s="78">
        <f t="shared" si="38"/>
        <v>0</v>
      </c>
      <c r="CP33" s="78">
        <f t="shared" si="39"/>
        <v>0</v>
      </c>
      <c r="CQ33" s="78">
        <f t="shared" si="40"/>
        <v>0</v>
      </c>
      <c r="CR33" s="78">
        <f t="shared" si="41"/>
        <v>0</v>
      </c>
      <c r="CS33" s="78">
        <f t="shared" si="42"/>
        <v>0</v>
      </c>
      <c r="CT33" s="78">
        <f t="shared" si="43"/>
        <v>0</v>
      </c>
      <c r="CU33" s="78">
        <f t="shared" si="44"/>
        <v>0</v>
      </c>
      <c r="CV33" s="78">
        <f t="shared" si="45"/>
        <v>0</v>
      </c>
      <c r="CW33" s="78">
        <f t="shared" si="46"/>
        <v>0</v>
      </c>
      <c r="CX33" s="78">
        <f t="shared" si="47"/>
        <v>0</v>
      </c>
      <c r="CY33" s="78">
        <f t="shared" si="48"/>
        <v>0</v>
      </c>
      <c r="CZ33" s="78">
        <f t="shared" si="49"/>
        <v>0</v>
      </c>
      <c r="DA33" s="78">
        <f t="shared" si="50"/>
        <v>0</v>
      </c>
      <c r="DB33" s="78">
        <f t="shared" si="51"/>
        <v>0</v>
      </c>
      <c r="DC33" s="78">
        <f t="shared" si="52"/>
        <v>0</v>
      </c>
      <c r="DD33" s="78">
        <f t="shared" si="53"/>
        <v>0</v>
      </c>
      <c r="DE33" s="78">
        <f t="shared" si="54"/>
        <v>0</v>
      </c>
      <c r="DF33" s="78">
        <f t="shared" si="55"/>
        <v>0</v>
      </c>
      <c r="DG33" s="78">
        <f t="shared" si="56"/>
        <v>62958</v>
      </c>
      <c r="DH33" s="78">
        <f t="shared" si="57"/>
        <v>0</v>
      </c>
      <c r="DI33" s="78">
        <f t="shared" si="58"/>
        <v>0</v>
      </c>
      <c r="DJ33" s="78">
        <f t="shared" si="59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181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52</v>
      </c>
      <c r="B2" s="151" t="s">
        <v>53</v>
      </c>
      <c r="C2" s="154" t="s">
        <v>182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0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0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183</v>
      </c>
      <c r="B7" s="65" t="s">
        <v>184</v>
      </c>
      <c r="C7" s="49" t="s">
        <v>59</v>
      </c>
      <c r="D7" s="74">
        <f aca="true" t="shared" si="0" ref="D7:AK7">SUM(D8:D17)</f>
        <v>560366</v>
      </c>
      <c r="E7" s="74">
        <f t="shared" si="0"/>
        <v>551610</v>
      </c>
      <c r="F7" s="74">
        <f t="shared" si="0"/>
        <v>70517</v>
      </c>
      <c r="G7" s="74">
        <f t="shared" si="0"/>
        <v>0</v>
      </c>
      <c r="H7" s="74">
        <f t="shared" si="0"/>
        <v>209100</v>
      </c>
      <c r="I7" s="74">
        <f t="shared" si="0"/>
        <v>88503</v>
      </c>
      <c r="J7" s="74">
        <f t="shared" si="0"/>
        <v>1156920</v>
      </c>
      <c r="K7" s="74">
        <f t="shared" si="0"/>
        <v>183490</v>
      </c>
      <c r="L7" s="74">
        <f t="shared" si="0"/>
        <v>8756</v>
      </c>
      <c r="M7" s="74">
        <f t="shared" si="0"/>
        <v>199451</v>
      </c>
      <c r="N7" s="74">
        <f t="shared" si="0"/>
        <v>175698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175660</v>
      </c>
      <c r="S7" s="74">
        <f t="shared" si="0"/>
        <v>747437</v>
      </c>
      <c r="T7" s="74">
        <f t="shared" si="0"/>
        <v>38</v>
      </c>
      <c r="U7" s="74">
        <f t="shared" si="0"/>
        <v>23753</v>
      </c>
      <c r="V7" s="74">
        <f t="shared" si="0"/>
        <v>759817</v>
      </c>
      <c r="W7" s="74">
        <f t="shared" si="0"/>
        <v>727308</v>
      </c>
      <c r="X7" s="74">
        <f t="shared" si="0"/>
        <v>70517</v>
      </c>
      <c r="Y7" s="74">
        <f t="shared" si="0"/>
        <v>0</v>
      </c>
      <c r="Z7" s="74">
        <f t="shared" si="0"/>
        <v>209100</v>
      </c>
      <c r="AA7" s="74">
        <f t="shared" si="0"/>
        <v>264163</v>
      </c>
      <c r="AB7" s="74">
        <f t="shared" si="0"/>
        <v>1904357</v>
      </c>
      <c r="AC7" s="74">
        <f t="shared" si="0"/>
        <v>183528</v>
      </c>
      <c r="AD7" s="74">
        <f t="shared" si="0"/>
        <v>32509</v>
      </c>
      <c r="AE7" s="74">
        <f t="shared" si="0"/>
        <v>356714</v>
      </c>
      <c r="AF7" s="74">
        <f t="shared" si="0"/>
        <v>356714</v>
      </c>
      <c r="AG7" s="74">
        <f t="shared" si="0"/>
        <v>0</v>
      </c>
      <c r="AH7" s="74">
        <f t="shared" si="0"/>
        <v>333638</v>
      </c>
      <c r="AI7" s="74">
        <f t="shared" si="0"/>
        <v>18782</v>
      </c>
      <c r="AJ7" s="74">
        <f t="shared" si="0"/>
        <v>4294</v>
      </c>
      <c r="AK7" s="74">
        <f t="shared" si="0"/>
        <v>0</v>
      </c>
      <c r="AL7" s="75" t="s">
        <v>185</v>
      </c>
      <c r="AM7" s="74">
        <f aca="true" t="shared" si="1" ref="AM7:BB7">SUM(AM8:AM17)</f>
        <v>1268037</v>
      </c>
      <c r="AN7" s="74">
        <f t="shared" si="1"/>
        <v>262236</v>
      </c>
      <c r="AO7" s="74">
        <f t="shared" si="1"/>
        <v>155864</v>
      </c>
      <c r="AP7" s="74">
        <f t="shared" si="1"/>
        <v>14150</v>
      </c>
      <c r="AQ7" s="74">
        <f t="shared" si="1"/>
        <v>84614</v>
      </c>
      <c r="AR7" s="74">
        <f t="shared" si="1"/>
        <v>7608</v>
      </c>
      <c r="AS7" s="74">
        <f t="shared" si="1"/>
        <v>295784</v>
      </c>
      <c r="AT7" s="74">
        <f t="shared" si="1"/>
        <v>35136</v>
      </c>
      <c r="AU7" s="74">
        <f t="shared" si="1"/>
        <v>217303</v>
      </c>
      <c r="AV7" s="74">
        <f t="shared" si="1"/>
        <v>43345</v>
      </c>
      <c r="AW7" s="74">
        <f t="shared" si="1"/>
        <v>0</v>
      </c>
      <c r="AX7" s="74">
        <f t="shared" si="1"/>
        <v>710017</v>
      </c>
      <c r="AY7" s="74">
        <f t="shared" si="1"/>
        <v>115847</v>
      </c>
      <c r="AZ7" s="74">
        <f t="shared" si="1"/>
        <v>533157</v>
      </c>
      <c r="BA7" s="74">
        <f t="shared" si="1"/>
        <v>53043</v>
      </c>
      <c r="BB7" s="74">
        <f t="shared" si="1"/>
        <v>7970</v>
      </c>
      <c r="BC7" s="75" t="s">
        <v>185</v>
      </c>
      <c r="BD7" s="74">
        <f aca="true" t="shared" si="2" ref="BD7:BM7">SUM(BD8:BD17)</f>
        <v>0</v>
      </c>
      <c r="BE7" s="74">
        <f t="shared" si="2"/>
        <v>92535</v>
      </c>
      <c r="BF7" s="74">
        <f t="shared" si="2"/>
        <v>1717286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5" t="s">
        <v>185</v>
      </c>
      <c r="BO7" s="74">
        <f aca="true" t="shared" si="3" ref="BO7:CD7">SUM(BO8:BO17)</f>
        <v>884606</v>
      </c>
      <c r="BP7" s="74">
        <f t="shared" si="3"/>
        <v>232970</v>
      </c>
      <c r="BQ7" s="74">
        <f t="shared" si="3"/>
        <v>173418</v>
      </c>
      <c r="BR7" s="74">
        <f t="shared" si="3"/>
        <v>0</v>
      </c>
      <c r="BS7" s="74">
        <f t="shared" si="3"/>
        <v>59552</v>
      </c>
      <c r="BT7" s="74">
        <f t="shared" si="3"/>
        <v>0</v>
      </c>
      <c r="BU7" s="74">
        <f t="shared" si="3"/>
        <v>381858</v>
      </c>
      <c r="BV7" s="74">
        <f t="shared" si="3"/>
        <v>0</v>
      </c>
      <c r="BW7" s="74">
        <f t="shared" si="3"/>
        <v>381858</v>
      </c>
      <c r="BX7" s="74">
        <f t="shared" si="3"/>
        <v>0</v>
      </c>
      <c r="BY7" s="74">
        <f t="shared" si="3"/>
        <v>0</v>
      </c>
      <c r="BZ7" s="74">
        <f t="shared" si="3"/>
        <v>269509</v>
      </c>
      <c r="CA7" s="74">
        <f t="shared" si="3"/>
        <v>165386</v>
      </c>
      <c r="CB7" s="74">
        <f t="shared" si="3"/>
        <v>65047</v>
      </c>
      <c r="CC7" s="74">
        <f t="shared" si="3"/>
        <v>19405</v>
      </c>
      <c r="CD7" s="74">
        <f t="shared" si="3"/>
        <v>19671</v>
      </c>
      <c r="CE7" s="75" t="s">
        <v>185</v>
      </c>
      <c r="CF7" s="74">
        <f aca="true" t="shared" si="4" ref="CF7:CO7">SUM(CF8:CF17)</f>
        <v>269</v>
      </c>
      <c r="CG7" s="74">
        <f t="shared" si="4"/>
        <v>62282</v>
      </c>
      <c r="CH7" s="74">
        <f t="shared" si="4"/>
        <v>946888</v>
      </c>
      <c r="CI7" s="74">
        <f t="shared" si="4"/>
        <v>356714</v>
      </c>
      <c r="CJ7" s="74">
        <f t="shared" si="4"/>
        <v>356714</v>
      </c>
      <c r="CK7" s="74">
        <f t="shared" si="4"/>
        <v>0</v>
      </c>
      <c r="CL7" s="74">
        <f t="shared" si="4"/>
        <v>333638</v>
      </c>
      <c r="CM7" s="74">
        <f t="shared" si="4"/>
        <v>18782</v>
      </c>
      <c r="CN7" s="74">
        <f t="shared" si="4"/>
        <v>4294</v>
      </c>
      <c r="CO7" s="74">
        <f t="shared" si="4"/>
        <v>0</v>
      </c>
      <c r="CP7" s="75" t="s">
        <v>185</v>
      </c>
      <c r="CQ7" s="74">
        <f aca="true" t="shared" si="5" ref="CQ7:DF7">SUM(CQ8:CQ17)</f>
        <v>2152643</v>
      </c>
      <c r="CR7" s="74">
        <f t="shared" si="5"/>
        <v>495206</v>
      </c>
      <c r="CS7" s="74">
        <f t="shared" si="5"/>
        <v>329282</v>
      </c>
      <c r="CT7" s="74">
        <f t="shared" si="5"/>
        <v>14150</v>
      </c>
      <c r="CU7" s="74">
        <f t="shared" si="5"/>
        <v>144166</v>
      </c>
      <c r="CV7" s="74">
        <f t="shared" si="5"/>
        <v>7608</v>
      </c>
      <c r="CW7" s="74">
        <f t="shared" si="5"/>
        <v>677642</v>
      </c>
      <c r="CX7" s="74">
        <f t="shared" si="5"/>
        <v>35136</v>
      </c>
      <c r="CY7" s="74">
        <f t="shared" si="5"/>
        <v>599161</v>
      </c>
      <c r="CZ7" s="74">
        <f t="shared" si="5"/>
        <v>43345</v>
      </c>
      <c r="DA7" s="74">
        <f t="shared" si="5"/>
        <v>0</v>
      </c>
      <c r="DB7" s="74">
        <f t="shared" si="5"/>
        <v>979526</v>
      </c>
      <c r="DC7" s="74">
        <f t="shared" si="5"/>
        <v>281233</v>
      </c>
      <c r="DD7" s="74">
        <f t="shared" si="5"/>
        <v>598204</v>
      </c>
      <c r="DE7" s="74">
        <f t="shared" si="5"/>
        <v>72448</v>
      </c>
      <c r="DF7" s="74">
        <f t="shared" si="5"/>
        <v>27641</v>
      </c>
      <c r="DG7" s="75" t="s">
        <v>185</v>
      </c>
      <c r="DH7" s="74">
        <f>SUM(DH8:DH17)</f>
        <v>269</v>
      </c>
      <c r="DI7" s="74">
        <f>SUM(DI8:DI17)</f>
        <v>154817</v>
      </c>
      <c r="DJ7" s="74">
        <f>SUM(DJ8:DJ17)</f>
        <v>2664174</v>
      </c>
    </row>
    <row r="8" spans="1:114" s="51" customFormat="1" ht="12" customHeight="1">
      <c r="A8" s="52" t="s">
        <v>183</v>
      </c>
      <c r="B8" s="53" t="s">
        <v>186</v>
      </c>
      <c r="C8" s="52" t="s">
        <v>187</v>
      </c>
      <c r="D8" s="76">
        <f aca="true" t="shared" si="6" ref="D8:D17">SUM(E8,+L8)</f>
        <v>0</v>
      </c>
      <c r="E8" s="76">
        <f aca="true" t="shared" si="7" ref="E8:E17"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 aca="true" t="shared" si="8" ref="M8:M17">SUM(N8,+U8)</f>
        <v>5221</v>
      </c>
      <c r="N8" s="76">
        <f aca="true" t="shared" si="9" ref="N8:N17">SUM(O8:R8)+T8</f>
        <v>2418</v>
      </c>
      <c r="O8" s="76">
        <v>0</v>
      </c>
      <c r="P8" s="76">
        <v>0</v>
      </c>
      <c r="Q8" s="76">
        <v>0</v>
      </c>
      <c r="R8" s="76">
        <v>2413</v>
      </c>
      <c r="S8" s="76">
        <v>110695</v>
      </c>
      <c r="T8" s="76">
        <v>5</v>
      </c>
      <c r="U8" s="76">
        <v>2803</v>
      </c>
      <c r="V8" s="76">
        <f aca="true" t="shared" si="10" ref="V8:V17">+SUM(D8,M8)</f>
        <v>5221</v>
      </c>
      <c r="W8" s="76">
        <f aca="true" t="shared" si="11" ref="W8:W17">+SUM(E8,N8)</f>
        <v>2418</v>
      </c>
      <c r="X8" s="76">
        <f aca="true" t="shared" si="12" ref="X8:X17">+SUM(F8,O8)</f>
        <v>0</v>
      </c>
      <c r="Y8" s="76">
        <f aca="true" t="shared" si="13" ref="Y8:Y17">+SUM(G8,P8)</f>
        <v>0</v>
      </c>
      <c r="Z8" s="76">
        <f aca="true" t="shared" si="14" ref="Z8:Z17">+SUM(H8,Q8)</f>
        <v>0</v>
      </c>
      <c r="AA8" s="76">
        <f aca="true" t="shared" si="15" ref="AA8:AA17">+SUM(I8,R8)</f>
        <v>2413</v>
      </c>
      <c r="AB8" s="76">
        <f aca="true" t="shared" si="16" ref="AB8:AB17">+SUM(J8,S8)</f>
        <v>110695</v>
      </c>
      <c r="AC8" s="76">
        <f aca="true" t="shared" si="17" ref="AC8:AC17">+SUM(K8,T8)</f>
        <v>5</v>
      </c>
      <c r="AD8" s="76">
        <f aca="true" t="shared" si="18" ref="AD8:AD17">+SUM(L8,U8)</f>
        <v>2803</v>
      </c>
      <c r="AE8" s="76">
        <f aca="true" t="shared" si="19" ref="AE8:AE17">SUM(AF8,+AK8)</f>
        <v>0</v>
      </c>
      <c r="AF8" s="76">
        <f aca="true" t="shared" si="20" ref="AF8:AF17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185</v>
      </c>
      <c r="AM8" s="76">
        <f aca="true" t="shared" si="21" ref="AM8:AM17">SUM(AN8,AS8,AW8,AX8,BD8)</f>
        <v>0</v>
      </c>
      <c r="AN8" s="76">
        <f aca="true" t="shared" si="22" ref="AN8:AN17"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 aca="true" t="shared" si="23" ref="AS8:AS17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24" ref="AX8:AX17"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185</v>
      </c>
      <c r="BD8" s="76">
        <v>0</v>
      </c>
      <c r="BE8" s="76">
        <v>0</v>
      </c>
      <c r="BF8" s="76">
        <f aca="true" t="shared" si="25" ref="BF8:BF17">SUM(AE8,+AM8,+BE8)</f>
        <v>0</v>
      </c>
      <c r="BG8" s="76">
        <f aca="true" t="shared" si="26" ref="BG8:BG17">SUM(BH8,+BM8)</f>
        <v>0</v>
      </c>
      <c r="BH8" s="76">
        <f aca="true" t="shared" si="27" ref="BH8:BH17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185</v>
      </c>
      <c r="BO8" s="76">
        <f aca="true" t="shared" si="28" ref="BO8:BO17">SUM(BP8,BU8,BY8,BZ8,CF8)</f>
        <v>100158</v>
      </c>
      <c r="BP8" s="76">
        <f aca="true" t="shared" si="29" ref="BP8:BP17">SUM(BQ8:BT8)</f>
        <v>30438</v>
      </c>
      <c r="BQ8" s="76">
        <v>22170</v>
      </c>
      <c r="BR8" s="76">
        <v>0</v>
      </c>
      <c r="BS8" s="76">
        <v>8268</v>
      </c>
      <c r="BT8" s="76">
        <v>0</v>
      </c>
      <c r="BU8" s="76">
        <f aca="true" t="shared" si="30" ref="BU8:BU17">SUM(BV8:BX8)</f>
        <v>64926</v>
      </c>
      <c r="BV8" s="76">
        <v>0</v>
      </c>
      <c r="BW8" s="76">
        <v>64926</v>
      </c>
      <c r="BX8" s="76">
        <v>0</v>
      </c>
      <c r="BY8" s="76">
        <v>0</v>
      </c>
      <c r="BZ8" s="76">
        <f aca="true" t="shared" si="31" ref="BZ8:BZ17">SUM(CA8:CD8)</f>
        <v>4794</v>
      </c>
      <c r="CA8" s="76">
        <v>1453</v>
      </c>
      <c r="CB8" s="76">
        <v>0</v>
      </c>
      <c r="CC8" s="76">
        <v>3341</v>
      </c>
      <c r="CD8" s="76"/>
      <c r="CE8" s="77" t="s">
        <v>185</v>
      </c>
      <c r="CF8" s="76">
        <v>0</v>
      </c>
      <c r="CG8" s="76">
        <v>15758</v>
      </c>
      <c r="CH8" s="76">
        <f aca="true" t="shared" si="32" ref="CH8:CH17">SUM(BG8,+BO8,+CG8)</f>
        <v>115916</v>
      </c>
      <c r="CI8" s="76">
        <f aca="true" t="shared" si="33" ref="CI8:CI17">SUM(AE8,+BG8)</f>
        <v>0</v>
      </c>
      <c r="CJ8" s="76">
        <f aca="true" t="shared" si="34" ref="CJ8:CJ17">SUM(AF8,+BH8)</f>
        <v>0</v>
      </c>
      <c r="CK8" s="76">
        <f aca="true" t="shared" si="35" ref="CK8:CK17">SUM(AG8,+BI8)</f>
        <v>0</v>
      </c>
      <c r="CL8" s="76">
        <f aca="true" t="shared" si="36" ref="CL8:CL17">SUM(AH8,+BJ8)</f>
        <v>0</v>
      </c>
      <c r="CM8" s="76">
        <f aca="true" t="shared" si="37" ref="CM8:CM17">SUM(AI8,+BK8)</f>
        <v>0</v>
      </c>
      <c r="CN8" s="76">
        <f aca="true" t="shared" si="38" ref="CN8:CN17">SUM(AJ8,+BL8)</f>
        <v>0</v>
      </c>
      <c r="CO8" s="76">
        <f aca="true" t="shared" si="39" ref="CO8:CO17">SUM(AK8,+BM8)</f>
        <v>0</v>
      </c>
      <c r="CP8" s="77" t="s">
        <v>185</v>
      </c>
      <c r="CQ8" s="76">
        <f aca="true" t="shared" si="40" ref="CQ8:CQ17">SUM(AM8,+BO8)</f>
        <v>100158</v>
      </c>
      <c r="CR8" s="76">
        <f aca="true" t="shared" si="41" ref="CR8:CR17">SUM(AN8,+BP8)</f>
        <v>30438</v>
      </c>
      <c r="CS8" s="76">
        <f aca="true" t="shared" si="42" ref="CS8:CS17">SUM(AO8,+BQ8)</f>
        <v>22170</v>
      </c>
      <c r="CT8" s="76">
        <f aca="true" t="shared" si="43" ref="CT8:CT17">SUM(AP8,+BR8)</f>
        <v>0</v>
      </c>
      <c r="CU8" s="76">
        <f aca="true" t="shared" si="44" ref="CU8:CU17">SUM(AQ8,+BS8)</f>
        <v>8268</v>
      </c>
      <c r="CV8" s="76">
        <f aca="true" t="shared" si="45" ref="CV8:CV17">SUM(AR8,+BT8)</f>
        <v>0</v>
      </c>
      <c r="CW8" s="76">
        <f aca="true" t="shared" si="46" ref="CW8:CW17">SUM(AS8,+BU8)</f>
        <v>64926</v>
      </c>
      <c r="CX8" s="76">
        <f aca="true" t="shared" si="47" ref="CX8:CX17">SUM(AT8,+BV8)</f>
        <v>0</v>
      </c>
      <c r="CY8" s="76">
        <f aca="true" t="shared" si="48" ref="CY8:CY17">SUM(AU8,+BW8)</f>
        <v>64926</v>
      </c>
      <c r="CZ8" s="76">
        <f aca="true" t="shared" si="49" ref="CZ8:CZ17">SUM(AV8,+BX8)</f>
        <v>0</v>
      </c>
      <c r="DA8" s="76">
        <f aca="true" t="shared" si="50" ref="DA8:DA17">SUM(AW8,+BY8)</f>
        <v>0</v>
      </c>
      <c r="DB8" s="76">
        <f aca="true" t="shared" si="51" ref="DB8:DB17">SUM(AX8,+BZ8)</f>
        <v>4794</v>
      </c>
      <c r="DC8" s="76">
        <f aca="true" t="shared" si="52" ref="DC8:DC17">SUM(AY8,+CA8)</f>
        <v>1453</v>
      </c>
      <c r="DD8" s="76">
        <f aca="true" t="shared" si="53" ref="DD8:DD17">SUM(AZ8,+CB8)</f>
        <v>0</v>
      </c>
      <c r="DE8" s="76">
        <f aca="true" t="shared" si="54" ref="DE8:DE17">SUM(BA8,+CC8)</f>
        <v>3341</v>
      </c>
      <c r="DF8" s="76">
        <f aca="true" t="shared" si="55" ref="DF8:DF17">SUM(BB8,+CD8)</f>
        <v>0</v>
      </c>
      <c r="DG8" s="77" t="s">
        <v>185</v>
      </c>
      <c r="DH8" s="76">
        <f aca="true" t="shared" si="56" ref="DH8:DH17">SUM(BD8,+CF8)</f>
        <v>0</v>
      </c>
      <c r="DI8" s="76">
        <f aca="true" t="shared" si="57" ref="DI8:DI17">SUM(BE8,+CG8)</f>
        <v>15758</v>
      </c>
      <c r="DJ8" s="76">
        <f aca="true" t="shared" si="58" ref="DJ8:DJ17">SUM(BF8,+CH8)</f>
        <v>115916</v>
      </c>
    </row>
    <row r="9" spans="1:114" s="51" customFormat="1" ht="12" customHeight="1">
      <c r="A9" s="52" t="s">
        <v>183</v>
      </c>
      <c r="B9" s="53" t="s">
        <v>188</v>
      </c>
      <c r="C9" s="52" t="s">
        <v>189</v>
      </c>
      <c r="D9" s="76">
        <f t="shared" si="6"/>
        <v>0</v>
      </c>
      <c r="E9" s="76">
        <f t="shared" si="7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 t="shared" si="8"/>
        <v>2994</v>
      </c>
      <c r="N9" s="76">
        <f t="shared" si="9"/>
        <v>2994</v>
      </c>
      <c r="O9" s="76">
        <v>0</v>
      </c>
      <c r="P9" s="76">
        <v>0</v>
      </c>
      <c r="Q9" s="76">
        <v>0</v>
      </c>
      <c r="R9" s="76">
        <v>2994</v>
      </c>
      <c r="S9" s="76">
        <v>109510</v>
      </c>
      <c r="T9" s="76">
        <v>0</v>
      </c>
      <c r="U9" s="76">
        <v>0</v>
      </c>
      <c r="V9" s="76">
        <f t="shared" si="10"/>
        <v>2994</v>
      </c>
      <c r="W9" s="76">
        <f t="shared" si="11"/>
        <v>2994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2994</v>
      </c>
      <c r="AB9" s="76">
        <f t="shared" si="16"/>
        <v>109510</v>
      </c>
      <c r="AC9" s="76">
        <f t="shared" si="17"/>
        <v>0</v>
      </c>
      <c r="AD9" s="76">
        <f t="shared" si="18"/>
        <v>0</v>
      </c>
      <c r="AE9" s="76">
        <f t="shared" si="19"/>
        <v>0</v>
      </c>
      <c r="AF9" s="76">
        <f t="shared" si="20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185</v>
      </c>
      <c r="AM9" s="76">
        <f t="shared" si="21"/>
        <v>0</v>
      </c>
      <c r="AN9" s="76">
        <f t="shared" si="22"/>
        <v>0</v>
      </c>
      <c r="AO9" s="76">
        <v>0</v>
      </c>
      <c r="AP9" s="76">
        <v>0</v>
      </c>
      <c r="AQ9" s="76">
        <v>0</v>
      </c>
      <c r="AR9" s="76">
        <v>0</v>
      </c>
      <c r="AS9" s="76">
        <f t="shared" si="23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24"/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185</v>
      </c>
      <c r="BD9" s="76">
        <v>0</v>
      </c>
      <c r="BE9" s="76">
        <v>0</v>
      </c>
      <c r="BF9" s="76">
        <f t="shared" si="25"/>
        <v>0</v>
      </c>
      <c r="BG9" s="76">
        <f t="shared" si="26"/>
        <v>0</v>
      </c>
      <c r="BH9" s="76">
        <f t="shared" si="27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185</v>
      </c>
      <c r="BO9" s="76">
        <f t="shared" si="28"/>
        <v>98326</v>
      </c>
      <c r="BP9" s="76">
        <f t="shared" si="29"/>
        <v>10489</v>
      </c>
      <c r="BQ9" s="76">
        <v>10489</v>
      </c>
      <c r="BR9" s="76">
        <v>0</v>
      </c>
      <c r="BS9" s="76">
        <v>0</v>
      </c>
      <c r="BT9" s="76">
        <v>0</v>
      </c>
      <c r="BU9" s="76">
        <f t="shared" si="30"/>
        <v>52978</v>
      </c>
      <c r="BV9" s="76">
        <v>0</v>
      </c>
      <c r="BW9" s="76">
        <v>52978</v>
      </c>
      <c r="BX9" s="76">
        <v>0</v>
      </c>
      <c r="BY9" s="76">
        <v>0</v>
      </c>
      <c r="BZ9" s="76">
        <f t="shared" si="31"/>
        <v>34590</v>
      </c>
      <c r="CA9" s="76">
        <v>0</v>
      </c>
      <c r="CB9" s="76">
        <v>34590</v>
      </c>
      <c r="CC9" s="76">
        <v>0</v>
      </c>
      <c r="CD9" s="76">
        <v>0</v>
      </c>
      <c r="CE9" s="77" t="s">
        <v>185</v>
      </c>
      <c r="CF9" s="76">
        <v>269</v>
      </c>
      <c r="CG9" s="76">
        <v>14178</v>
      </c>
      <c r="CH9" s="76">
        <f t="shared" si="32"/>
        <v>112504</v>
      </c>
      <c r="CI9" s="76">
        <f t="shared" si="33"/>
        <v>0</v>
      </c>
      <c r="CJ9" s="76">
        <f t="shared" si="34"/>
        <v>0</v>
      </c>
      <c r="CK9" s="76">
        <f t="shared" si="35"/>
        <v>0</v>
      </c>
      <c r="CL9" s="76">
        <f t="shared" si="36"/>
        <v>0</v>
      </c>
      <c r="CM9" s="76">
        <f t="shared" si="37"/>
        <v>0</v>
      </c>
      <c r="CN9" s="76">
        <f t="shared" si="38"/>
        <v>0</v>
      </c>
      <c r="CO9" s="76">
        <f t="shared" si="39"/>
        <v>0</v>
      </c>
      <c r="CP9" s="77" t="s">
        <v>185</v>
      </c>
      <c r="CQ9" s="76">
        <f t="shared" si="40"/>
        <v>98326</v>
      </c>
      <c r="CR9" s="76">
        <f t="shared" si="41"/>
        <v>10489</v>
      </c>
      <c r="CS9" s="76">
        <f t="shared" si="42"/>
        <v>10489</v>
      </c>
      <c r="CT9" s="76">
        <f t="shared" si="43"/>
        <v>0</v>
      </c>
      <c r="CU9" s="76">
        <f t="shared" si="44"/>
        <v>0</v>
      </c>
      <c r="CV9" s="76">
        <f t="shared" si="45"/>
        <v>0</v>
      </c>
      <c r="CW9" s="76">
        <f t="shared" si="46"/>
        <v>52978</v>
      </c>
      <c r="CX9" s="76">
        <f t="shared" si="47"/>
        <v>0</v>
      </c>
      <c r="CY9" s="76">
        <f t="shared" si="48"/>
        <v>52978</v>
      </c>
      <c r="CZ9" s="76">
        <f t="shared" si="49"/>
        <v>0</v>
      </c>
      <c r="DA9" s="76">
        <f t="shared" si="50"/>
        <v>0</v>
      </c>
      <c r="DB9" s="76">
        <f t="shared" si="51"/>
        <v>34590</v>
      </c>
      <c r="DC9" s="76">
        <f t="shared" si="52"/>
        <v>0</v>
      </c>
      <c r="DD9" s="76">
        <f t="shared" si="53"/>
        <v>34590</v>
      </c>
      <c r="DE9" s="76">
        <f t="shared" si="54"/>
        <v>0</v>
      </c>
      <c r="DF9" s="76">
        <f t="shared" si="55"/>
        <v>0</v>
      </c>
      <c r="DG9" s="77" t="s">
        <v>185</v>
      </c>
      <c r="DH9" s="76">
        <f t="shared" si="56"/>
        <v>269</v>
      </c>
      <c r="DI9" s="76">
        <f t="shared" si="57"/>
        <v>14178</v>
      </c>
      <c r="DJ9" s="76">
        <f t="shared" si="58"/>
        <v>112504</v>
      </c>
    </row>
    <row r="10" spans="1:114" s="51" customFormat="1" ht="12" customHeight="1">
      <c r="A10" s="52" t="s">
        <v>183</v>
      </c>
      <c r="B10" s="66" t="s">
        <v>190</v>
      </c>
      <c r="C10" s="52" t="s">
        <v>191</v>
      </c>
      <c r="D10" s="76">
        <f t="shared" si="6"/>
        <v>375</v>
      </c>
      <c r="E10" s="76">
        <f t="shared" si="7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11354</v>
      </c>
      <c r="K10" s="76">
        <v>0</v>
      </c>
      <c r="L10" s="76">
        <v>375</v>
      </c>
      <c r="M10" s="76">
        <f t="shared" si="8"/>
        <v>104877</v>
      </c>
      <c r="N10" s="76">
        <f t="shared" si="9"/>
        <v>99335</v>
      </c>
      <c r="O10" s="76">
        <v>0</v>
      </c>
      <c r="P10" s="76">
        <v>0</v>
      </c>
      <c r="Q10" s="76">
        <v>0</v>
      </c>
      <c r="R10" s="76">
        <v>99335</v>
      </c>
      <c r="S10" s="76">
        <v>208684</v>
      </c>
      <c r="T10" s="76">
        <v>0</v>
      </c>
      <c r="U10" s="76">
        <v>5542</v>
      </c>
      <c r="V10" s="76">
        <f t="shared" si="10"/>
        <v>105252</v>
      </c>
      <c r="W10" s="76">
        <f t="shared" si="11"/>
        <v>99335</v>
      </c>
      <c r="X10" s="76">
        <f t="shared" si="12"/>
        <v>0</v>
      </c>
      <c r="Y10" s="76">
        <f t="shared" si="13"/>
        <v>0</v>
      </c>
      <c r="Z10" s="76">
        <f t="shared" si="14"/>
        <v>0</v>
      </c>
      <c r="AA10" s="76">
        <f t="shared" si="15"/>
        <v>99335</v>
      </c>
      <c r="AB10" s="76">
        <f t="shared" si="16"/>
        <v>220038</v>
      </c>
      <c r="AC10" s="76">
        <f t="shared" si="17"/>
        <v>0</v>
      </c>
      <c r="AD10" s="76">
        <f t="shared" si="18"/>
        <v>5917</v>
      </c>
      <c r="AE10" s="76">
        <f t="shared" si="19"/>
        <v>0</v>
      </c>
      <c r="AF10" s="76">
        <f t="shared" si="20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185</v>
      </c>
      <c r="AM10" s="76">
        <f t="shared" si="21"/>
        <v>0</v>
      </c>
      <c r="AN10" s="76">
        <f t="shared" si="22"/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 t="shared" si="23"/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 t="shared" si="24"/>
        <v>0</v>
      </c>
      <c r="AY10" s="76">
        <v>0</v>
      </c>
      <c r="AZ10" s="76">
        <v>0</v>
      </c>
      <c r="BA10" s="76">
        <v>0</v>
      </c>
      <c r="BB10" s="76">
        <v>0</v>
      </c>
      <c r="BC10" s="77" t="s">
        <v>185</v>
      </c>
      <c r="BD10" s="76">
        <v>0</v>
      </c>
      <c r="BE10" s="76">
        <v>11729</v>
      </c>
      <c r="BF10" s="76">
        <f t="shared" si="25"/>
        <v>11729</v>
      </c>
      <c r="BG10" s="76">
        <f t="shared" si="26"/>
        <v>0</v>
      </c>
      <c r="BH10" s="76">
        <f t="shared" si="27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185</v>
      </c>
      <c r="BO10" s="76">
        <f t="shared" si="28"/>
        <v>290122</v>
      </c>
      <c r="BP10" s="76">
        <f t="shared" si="29"/>
        <v>76926</v>
      </c>
      <c r="BQ10" s="76">
        <v>25642</v>
      </c>
      <c r="BR10" s="76">
        <v>0</v>
      </c>
      <c r="BS10" s="76">
        <v>51284</v>
      </c>
      <c r="BT10" s="76">
        <v>0</v>
      </c>
      <c r="BU10" s="76">
        <f t="shared" si="30"/>
        <v>102928</v>
      </c>
      <c r="BV10" s="76">
        <v>0</v>
      </c>
      <c r="BW10" s="76">
        <v>102928</v>
      </c>
      <c r="BX10" s="76">
        <v>0</v>
      </c>
      <c r="BY10" s="76">
        <v>0</v>
      </c>
      <c r="BZ10" s="76">
        <f t="shared" si="31"/>
        <v>110268</v>
      </c>
      <c r="CA10" s="76">
        <v>95232</v>
      </c>
      <c r="CB10" s="76">
        <v>6853</v>
      </c>
      <c r="CC10" s="76">
        <v>0</v>
      </c>
      <c r="CD10" s="76">
        <v>8183</v>
      </c>
      <c r="CE10" s="77" t="s">
        <v>185</v>
      </c>
      <c r="CF10" s="76">
        <v>0</v>
      </c>
      <c r="CG10" s="76">
        <v>23439</v>
      </c>
      <c r="CH10" s="76">
        <f t="shared" si="32"/>
        <v>313561</v>
      </c>
      <c r="CI10" s="76">
        <f t="shared" si="33"/>
        <v>0</v>
      </c>
      <c r="CJ10" s="76">
        <f t="shared" si="34"/>
        <v>0</v>
      </c>
      <c r="CK10" s="76">
        <f t="shared" si="35"/>
        <v>0</v>
      </c>
      <c r="CL10" s="76">
        <f t="shared" si="36"/>
        <v>0</v>
      </c>
      <c r="CM10" s="76">
        <f t="shared" si="37"/>
        <v>0</v>
      </c>
      <c r="CN10" s="76">
        <f t="shared" si="38"/>
        <v>0</v>
      </c>
      <c r="CO10" s="76">
        <f t="shared" si="39"/>
        <v>0</v>
      </c>
      <c r="CP10" s="77" t="s">
        <v>192</v>
      </c>
      <c r="CQ10" s="76">
        <f t="shared" si="40"/>
        <v>290122</v>
      </c>
      <c r="CR10" s="76">
        <f t="shared" si="41"/>
        <v>76926</v>
      </c>
      <c r="CS10" s="76">
        <f t="shared" si="42"/>
        <v>25642</v>
      </c>
      <c r="CT10" s="76">
        <f t="shared" si="43"/>
        <v>0</v>
      </c>
      <c r="CU10" s="76">
        <f t="shared" si="44"/>
        <v>51284</v>
      </c>
      <c r="CV10" s="76">
        <f t="shared" si="45"/>
        <v>0</v>
      </c>
      <c r="CW10" s="76">
        <f t="shared" si="46"/>
        <v>102928</v>
      </c>
      <c r="CX10" s="76">
        <f t="shared" si="47"/>
        <v>0</v>
      </c>
      <c r="CY10" s="76">
        <f t="shared" si="48"/>
        <v>102928</v>
      </c>
      <c r="CZ10" s="76">
        <f t="shared" si="49"/>
        <v>0</v>
      </c>
      <c r="DA10" s="76">
        <f t="shared" si="50"/>
        <v>0</v>
      </c>
      <c r="DB10" s="76">
        <f t="shared" si="51"/>
        <v>110268</v>
      </c>
      <c r="DC10" s="76">
        <f t="shared" si="52"/>
        <v>95232</v>
      </c>
      <c r="DD10" s="76">
        <f t="shared" si="53"/>
        <v>6853</v>
      </c>
      <c r="DE10" s="76">
        <f t="shared" si="54"/>
        <v>0</v>
      </c>
      <c r="DF10" s="76">
        <f t="shared" si="55"/>
        <v>8183</v>
      </c>
      <c r="DG10" s="77" t="s">
        <v>193</v>
      </c>
      <c r="DH10" s="76">
        <f t="shared" si="56"/>
        <v>0</v>
      </c>
      <c r="DI10" s="76">
        <f t="shared" si="57"/>
        <v>35168</v>
      </c>
      <c r="DJ10" s="76">
        <f t="shared" si="58"/>
        <v>325290</v>
      </c>
    </row>
    <row r="11" spans="1:114" s="51" customFormat="1" ht="12" customHeight="1">
      <c r="A11" s="52" t="s">
        <v>194</v>
      </c>
      <c r="B11" s="53" t="s">
        <v>195</v>
      </c>
      <c r="C11" s="52" t="s">
        <v>196</v>
      </c>
      <c r="D11" s="76">
        <f t="shared" si="6"/>
        <v>46602</v>
      </c>
      <c r="E11" s="76">
        <f t="shared" si="7"/>
        <v>46602</v>
      </c>
      <c r="F11" s="76">
        <v>0</v>
      </c>
      <c r="G11" s="76">
        <v>0</v>
      </c>
      <c r="H11" s="76">
        <v>0</v>
      </c>
      <c r="I11" s="76">
        <v>46592</v>
      </c>
      <c r="J11" s="76">
        <v>200279</v>
      </c>
      <c r="K11" s="76">
        <v>10</v>
      </c>
      <c r="L11" s="76">
        <v>0</v>
      </c>
      <c r="M11" s="76">
        <f t="shared" si="8"/>
        <v>70926</v>
      </c>
      <c r="N11" s="76">
        <f t="shared" si="9"/>
        <v>70926</v>
      </c>
      <c r="O11" s="76">
        <v>0</v>
      </c>
      <c r="P11" s="76">
        <v>0</v>
      </c>
      <c r="Q11" s="76">
        <v>0</v>
      </c>
      <c r="R11" s="76">
        <v>70918</v>
      </c>
      <c r="S11" s="76">
        <v>83571</v>
      </c>
      <c r="T11" s="76">
        <v>8</v>
      </c>
      <c r="U11" s="76">
        <v>0</v>
      </c>
      <c r="V11" s="76">
        <f t="shared" si="10"/>
        <v>117528</v>
      </c>
      <c r="W11" s="76">
        <f t="shared" si="11"/>
        <v>117528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117510</v>
      </c>
      <c r="AB11" s="76">
        <f t="shared" si="16"/>
        <v>283850</v>
      </c>
      <c r="AC11" s="76">
        <f t="shared" si="17"/>
        <v>18</v>
      </c>
      <c r="AD11" s="76">
        <f t="shared" si="18"/>
        <v>0</v>
      </c>
      <c r="AE11" s="76">
        <f t="shared" si="19"/>
        <v>0</v>
      </c>
      <c r="AF11" s="76">
        <f t="shared" si="20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193</v>
      </c>
      <c r="AM11" s="76">
        <f t="shared" si="21"/>
        <v>246881</v>
      </c>
      <c r="AN11" s="76">
        <f t="shared" si="22"/>
        <v>38058</v>
      </c>
      <c r="AO11" s="76">
        <v>38058</v>
      </c>
      <c r="AP11" s="76">
        <v>0</v>
      </c>
      <c r="AQ11" s="76">
        <v>0</v>
      </c>
      <c r="AR11" s="76">
        <v>0</v>
      </c>
      <c r="AS11" s="76">
        <f t="shared" si="23"/>
        <v>24527</v>
      </c>
      <c r="AT11" s="76">
        <v>7747</v>
      </c>
      <c r="AU11" s="76">
        <v>16780</v>
      </c>
      <c r="AV11" s="76"/>
      <c r="AW11" s="76">
        <v>0</v>
      </c>
      <c r="AX11" s="76">
        <f t="shared" si="24"/>
        <v>184296</v>
      </c>
      <c r="AY11" s="76">
        <v>115416</v>
      </c>
      <c r="AZ11" s="76">
        <v>56581</v>
      </c>
      <c r="BA11" s="76">
        <v>6355</v>
      </c>
      <c r="BB11" s="76">
        <v>5944</v>
      </c>
      <c r="BC11" s="77" t="s">
        <v>197</v>
      </c>
      <c r="BD11" s="76">
        <v>0</v>
      </c>
      <c r="BE11" s="76">
        <v>0</v>
      </c>
      <c r="BF11" s="76">
        <f t="shared" si="25"/>
        <v>246881</v>
      </c>
      <c r="BG11" s="76">
        <f t="shared" si="26"/>
        <v>0</v>
      </c>
      <c r="BH11" s="76">
        <f t="shared" si="27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193</v>
      </c>
      <c r="BO11" s="76">
        <f t="shared" si="28"/>
        <v>154497</v>
      </c>
      <c r="BP11" s="76">
        <f t="shared" si="29"/>
        <v>40671</v>
      </c>
      <c r="BQ11" s="76">
        <v>40671</v>
      </c>
      <c r="BR11" s="76">
        <v>0</v>
      </c>
      <c r="BS11" s="76">
        <v>0</v>
      </c>
      <c r="BT11" s="76">
        <v>0</v>
      </c>
      <c r="BU11" s="76">
        <f t="shared" si="30"/>
        <v>39372</v>
      </c>
      <c r="BV11" s="76">
        <v>0</v>
      </c>
      <c r="BW11" s="76">
        <v>39372</v>
      </c>
      <c r="BX11" s="76"/>
      <c r="BY11" s="76">
        <v>0</v>
      </c>
      <c r="BZ11" s="76">
        <f t="shared" si="31"/>
        <v>74454</v>
      </c>
      <c r="CA11" s="76">
        <v>68701</v>
      </c>
      <c r="CB11" s="76">
        <v>4515</v>
      </c>
      <c r="CC11" s="76">
        <v>0</v>
      </c>
      <c r="CD11" s="76">
        <v>1238</v>
      </c>
      <c r="CE11" s="77" t="s">
        <v>197</v>
      </c>
      <c r="CF11" s="76">
        <v>0</v>
      </c>
      <c r="CG11" s="76">
        <v>0</v>
      </c>
      <c r="CH11" s="76">
        <f t="shared" si="32"/>
        <v>154497</v>
      </c>
      <c r="CI11" s="76">
        <f t="shared" si="33"/>
        <v>0</v>
      </c>
      <c r="CJ11" s="76">
        <f t="shared" si="34"/>
        <v>0</v>
      </c>
      <c r="CK11" s="76">
        <f t="shared" si="35"/>
        <v>0</v>
      </c>
      <c r="CL11" s="76">
        <f t="shared" si="36"/>
        <v>0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197</v>
      </c>
      <c r="CQ11" s="76">
        <f t="shared" si="40"/>
        <v>401378</v>
      </c>
      <c r="CR11" s="76">
        <f t="shared" si="41"/>
        <v>78729</v>
      </c>
      <c r="CS11" s="76">
        <f t="shared" si="42"/>
        <v>78729</v>
      </c>
      <c r="CT11" s="76">
        <f t="shared" si="43"/>
        <v>0</v>
      </c>
      <c r="CU11" s="76">
        <f t="shared" si="44"/>
        <v>0</v>
      </c>
      <c r="CV11" s="76">
        <f t="shared" si="45"/>
        <v>0</v>
      </c>
      <c r="CW11" s="76">
        <f t="shared" si="46"/>
        <v>63899</v>
      </c>
      <c r="CX11" s="76">
        <f t="shared" si="47"/>
        <v>7747</v>
      </c>
      <c r="CY11" s="76">
        <f t="shared" si="48"/>
        <v>56152</v>
      </c>
      <c r="CZ11" s="76">
        <f t="shared" si="49"/>
        <v>0</v>
      </c>
      <c r="DA11" s="76">
        <f t="shared" si="50"/>
        <v>0</v>
      </c>
      <c r="DB11" s="76">
        <f t="shared" si="51"/>
        <v>258750</v>
      </c>
      <c r="DC11" s="76">
        <f t="shared" si="52"/>
        <v>184117</v>
      </c>
      <c r="DD11" s="76">
        <f t="shared" si="53"/>
        <v>61096</v>
      </c>
      <c r="DE11" s="76">
        <f t="shared" si="54"/>
        <v>6355</v>
      </c>
      <c r="DF11" s="76">
        <f t="shared" si="55"/>
        <v>7182</v>
      </c>
      <c r="DG11" s="77" t="s">
        <v>197</v>
      </c>
      <c r="DH11" s="76">
        <f t="shared" si="56"/>
        <v>0</v>
      </c>
      <c r="DI11" s="76">
        <f t="shared" si="57"/>
        <v>0</v>
      </c>
      <c r="DJ11" s="76">
        <f t="shared" si="58"/>
        <v>401378</v>
      </c>
    </row>
    <row r="12" spans="1:114" s="51" customFormat="1" ht="12" customHeight="1">
      <c r="A12" s="55" t="s">
        <v>198</v>
      </c>
      <c r="B12" s="56" t="s">
        <v>199</v>
      </c>
      <c r="C12" s="55" t="s">
        <v>200</v>
      </c>
      <c r="D12" s="78">
        <f t="shared" si="6"/>
        <v>0</v>
      </c>
      <c r="E12" s="78">
        <f t="shared" si="7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f t="shared" si="8"/>
        <v>5343</v>
      </c>
      <c r="N12" s="78">
        <f t="shared" si="9"/>
        <v>25</v>
      </c>
      <c r="O12" s="78">
        <v>0</v>
      </c>
      <c r="P12" s="78">
        <v>0</v>
      </c>
      <c r="Q12" s="78">
        <v>0</v>
      </c>
      <c r="R12" s="78">
        <v>0</v>
      </c>
      <c r="S12" s="78">
        <v>68854</v>
      </c>
      <c r="T12" s="78">
        <v>25</v>
      </c>
      <c r="U12" s="78">
        <v>5318</v>
      </c>
      <c r="V12" s="78">
        <f t="shared" si="10"/>
        <v>5343</v>
      </c>
      <c r="W12" s="78">
        <f t="shared" si="11"/>
        <v>25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0</v>
      </c>
      <c r="AB12" s="78">
        <f t="shared" si="16"/>
        <v>68854</v>
      </c>
      <c r="AC12" s="78">
        <f t="shared" si="17"/>
        <v>25</v>
      </c>
      <c r="AD12" s="78">
        <f t="shared" si="18"/>
        <v>5318</v>
      </c>
      <c r="AE12" s="78">
        <f t="shared" si="19"/>
        <v>0</v>
      </c>
      <c r="AF12" s="78">
        <f t="shared" si="20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197</v>
      </c>
      <c r="AM12" s="78">
        <f t="shared" si="21"/>
        <v>0</v>
      </c>
      <c r="AN12" s="78">
        <f t="shared" si="22"/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 t="shared" si="23"/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 t="shared" si="24"/>
        <v>0</v>
      </c>
      <c r="AY12" s="78">
        <v>0</v>
      </c>
      <c r="AZ12" s="78">
        <v>0</v>
      </c>
      <c r="BA12" s="78">
        <v>0</v>
      </c>
      <c r="BB12" s="78">
        <v>0</v>
      </c>
      <c r="BC12" s="79" t="s">
        <v>197</v>
      </c>
      <c r="BD12" s="78">
        <v>0</v>
      </c>
      <c r="BE12" s="78">
        <v>0</v>
      </c>
      <c r="BF12" s="78">
        <f t="shared" si="25"/>
        <v>0</v>
      </c>
      <c r="BG12" s="78">
        <f t="shared" si="26"/>
        <v>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197</v>
      </c>
      <c r="BO12" s="78">
        <f t="shared" si="28"/>
        <v>74197</v>
      </c>
      <c r="BP12" s="78">
        <f t="shared" si="29"/>
        <v>37799</v>
      </c>
      <c r="BQ12" s="78">
        <v>37799</v>
      </c>
      <c r="BR12" s="78">
        <v>0</v>
      </c>
      <c r="BS12" s="78">
        <v>0</v>
      </c>
      <c r="BT12" s="78">
        <v>0</v>
      </c>
      <c r="BU12" s="78">
        <f t="shared" si="30"/>
        <v>35406</v>
      </c>
      <c r="BV12" s="78">
        <v>0</v>
      </c>
      <c r="BW12" s="78">
        <v>35406</v>
      </c>
      <c r="BX12" s="78">
        <v>0</v>
      </c>
      <c r="BY12" s="78">
        <v>0</v>
      </c>
      <c r="BZ12" s="78">
        <f t="shared" si="31"/>
        <v>992</v>
      </c>
      <c r="CA12" s="78">
        <v>0</v>
      </c>
      <c r="CB12" s="78">
        <v>0</v>
      </c>
      <c r="CC12" s="78">
        <v>0</v>
      </c>
      <c r="CD12" s="78">
        <v>992</v>
      </c>
      <c r="CE12" s="79" t="s">
        <v>193</v>
      </c>
      <c r="CF12" s="78">
        <v>0</v>
      </c>
      <c r="CG12" s="78">
        <v>0</v>
      </c>
      <c r="CH12" s="78">
        <f t="shared" si="32"/>
        <v>74197</v>
      </c>
      <c r="CI12" s="78">
        <f t="shared" si="33"/>
        <v>0</v>
      </c>
      <c r="CJ12" s="78">
        <f t="shared" si="34"/>
        <v>0</v>
      </c>
      <c r="CK12" s="78">
        <f t="shared" si="35"/>
        <v>0</v>
      </c>
      <c r="CL12" s="78">
        <f t="shared" si="36"/>
        <v>0</v>
      </c>
      <c r="CM12" s="78">
        <f t="shared" si="37"/>
        <v>0</v>
      </c>
      <c r="CN12" s="78">
        <f t="shared" si="38"/>
        <v>0</v>
      </c>
      <c r="CO12" s="78">
        <f t="shared" si="39"/>
        <v>0</v>
      </c>
      <c r="CP12" s="79" t="s">
        <v>197</v>
      </c>
      <c r="CQ12" s="78">
        <f t="shared" si="40"/>
        <v>74197</v>
      </c>
      <c r="CR12" s="78">
        <f t="shared" si="41"/>
        <v>37799</v>
      </c>
      <c r="CS12" s="78">
        <f t="shared" si="42"/>
        <v>37799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35406</v>
      </c>
      <c r="CX12" s="78">
        <f t="shared" si="47"/>
        <v>0</v>
      </c>
      <c r="CY12" s="78">
        <f t="shared" si="48"/>
        <v>35406</v>
      </c>
      <c r="CZ12" s="78">
        <f t="shared" si="49"/>
        <v>0</v>
      </c>
      <c r="DA12" s="78">
        <f t="shared" si="50"/>
        <v>0</v>
      </c>
      <c r="DB12" s="78">
        <f t="shared" si="51"/>
        <v>992</v>
      </c>
      <c r="DC12" s="78">
        <f t="shared" si="52"/>
        <v>0</v>
      </c>
      <c r="DD12" s="78">
        <f t="shared" si="53"/>
        <v>0</v>
      </c>
      <c r="DE12" s="78">
        <f t="shared" si="54"/>
        <v>0</v>
      </c>
      <c r="DF12" s="78">
        <f t="shared" si="55"/>
        <v>992</v>
      </c>
      <c r="DG12" s="79" t="s">
        <v>197</v>
      </c>
      <c r="DH12" s="78">
        <f t="shared" si="56"/>
        <v>0</v>
      </c>
      <c r="DI12" s="78">
        <f t="shared" si="57"/>
        <v>0</v>
      </c>
      <c r="DJ12" s="78">
        <f t="shared" si="58"/>
        <v>74197</v>
      </c>
    </row>
    <row r="13" spans="1:114" s="51" customFormat="1" ht="12" customHeight="1">
      <c r="A13" s="55" t="s">
        <v>198</v>
      </c>
      <c r="B13" s="56" t="s">
        <v>201</v>
      </c>
      <c r="C13" s="55" t="s">
        <v>202</v>
      </c>
      <c r="D13" s="78">
        <f t="shared" si="6"/>
        <v>45385</v>
      </c>
      <c r="E13" s="78">
        <f t="shared" si="7"/>
        <v>45385</v>
      </c>
      <c r="F13" s="78">
        <v>0</v>
      </c>
      <c r="G13" s="78">
        <v>0</v>
      </c>
      <c r="H13" s="78">
        <v>0</v>
      </c>
      <c r="I13" s="78">
        <v>0</v>
      </c>
      <c r="J13" s="78">
        <v>92021</v>
      </c>
      <c r="K13" s="78">
        <v>45385</v>
      </c>
      <c r="L13" s="78">
        <v>0</v>
      </c>
      <c r="M13" s="78">
        <f t="shared" si="8"/>
        <v>0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f t="shared" si="10"/>
        <v>45385</v>
      </c>
      <c r="W13" s="78">
        <f t="shared" si="11"/>
        <v>45385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0</v>
      </c>
      <c r="AB13" s="78">
        <f t="shared" si="16"/>
        <v>92021</v>
      </c>
      <c r="AC13" s="78">
        <f t="shared" si="17"/>
        <v>45385</v>
      </c>
      <c r="AD13" s="78">
        <f t="shared" si="18"/>
        <v>0</v>
      </c>
      <c r="AE13" s="78">
        <f t="shared" si="19"/>
        <v>0</v>
      </c>
      <c r="AF13" s="78">
        <f t="shared" si="20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197</v>
      </c>
      <c r="AM13" s="78">
        <f t="shared" si="21"/>
        <v>137406</v>
      </c>
      <c r="AN13" s="78">
        <f t="shared" si="22"/>
        <v>57009</v>
      </c>
      <c r="AO13" s="78">
        <v>41793</v>
      </c>
      <c r="AP13" s="78">
        <v>0</v>
      </c>
      <c r="AQ13" s="78">
        <v>7608</v>
      </c>
      <c r="AR13" s="78">
        <v>7608</v>
      </c>
      <c r="AS13" s="78">
        <f t="shared" si="23"/>
        <v>42815</v>
      </c>
      <c r="AT13" s="78">
        <v>0</v>
      </c>
      <c r="AU13" s="78">
        <v>25983</v>
      </c>
      <c r="AV13" s="78">
        <v>16832</v>
      </c>
      <c r="AW13" s="78">
        <v>0</v>
      </c>
      <c r="AX13" s="78">
        <f t="shared" si="24"/>
        <v>37582</v>
      </c>
      <c r="AY13" s="78">
        <v>0</v>
      </c>
      <c r="AZ13" s="78">
        <v>32072</v>
      </c>
      <c r="BA13" s="78">
        <v>5510</v>
      </c>
      <c r="BB13" s="78">
        <v>0</v>
      </c>
      <c r="BC13" s="79" t="s">
        <v>197</v>
      </c>
      <c r="BD13" s="78">
        <v>0</v>
      </c>
      <c r="BE13" s="78">
        <v>0</v>
      </c>
      <c r="BF13" s="78">
        <f t="shared" si="25"/>
        <v>137406</v>
      </c>
      <c r="BG13" s="78">
        <f t="shared" si="26"/>
        <v>0</v>
      </c>
      <c r="BH13" s="78">
        <f t="shared" si="27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197</v>
      </c>
      <c r="BO13" s="78">
        <f t="shared" si="28"/>
        <v>0</v>
      </c>
      <c r="BP13" s="78">
        <f t="shared" si="29"/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 t="shared" si="30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31"/>
        <v>0</v>
      </c>
      <c r="CA13" s="78">
        <v>0</v>
      </c>
      <c r="CB13" s="78">
        <v>0</v>
      </c>
      <c r="CC13" s="78">
        <v>0</v>
      </c>
      <c r="CD13" s="78">
        <v>0</v>
      </c>
      <c r="CE13" s="79" t="s">
        <v>197</v>
      </c>
      <c r="CF13" s="78">
        <v>0</v>
      </c>
      <c r="CG13" s="78">
        <v>0</v>
      </c>
      <c r="CH13" s="78">
        <f t="shared" si="32"/>
        <v>0</v>
      </c>
      <c r="CI13" s="78">
        <f t="shared" si="33"/>
        <v>0</v>
      </c>
      <c r="CJ13" s="78">
        <f t="shared" si="34"/>
        <v>0</v>
      </c>
      <c r="CK13" s="78">
        <f t="shared" si="35"/>
        <v>0</v>
      </c>
      <c r="CL13" s="78">
        <f t="shared" si="36"/>
        <v>0</v>
      </c>
      <c r="CM13" s="78">
        <f t="shared" si="37"/>
        <v>0</v>
      </c>
      <c r="CN13" s="78">
        <f t="shared" si="38"/>
        <v>0</v>
      </c>
      <c r="CO13" s="78">
        <f t="shared" si="39"/>
        <v>0</v>
      </c>
      <c r="CP13" s="79" t="s">
        <v>193</v>
      </c>
      <c r="CQ13" s="78">
        <f t="shared" si="40"/>
        <v>137406</v>
      </c>
      <c r="CR13" s="78">
        <f t="shared" si="41"/>
        <v>57009</v>
      </c>
      <c r="CS13" s="78">
        <f t="shared" si="42"/>
        <v>41793</v>
      </c>
      <c r="CT13" s="78">
        <f t="shared" si="43"/>
        <v>0</v>
      </c>
      <c r="CU13" s="78">
        <f t="shared" si="44"/>
        <v>7608</v>
      </c>
      <c r="CV13" s="78">
        <f t="shared" si="45"/>
        <v>7608</v>
      </c>
      <c r="CW13" s="78">
        <f t="shared" si="46"/>
        <v>42815</v>
      </c>
      <c r="CX13" s="78">
        <f t="shared" si="47"/>
        <v>0</v>
      </c>
      <c r="CY13" s="78">
        <f t="shared" si="48"/>
        <v>25983</v>
      </c>
      <c r="CZ13" s="78">
        <f t="shared" si="49"/>
        <v>16832</v>
      </c>
      <c r="DA13" s="78">
        <f t="shared" si="50"/>
        <v>0</v>
      </c>
      <c r="DB13" s="78">
        <f t="shared" si="51"/>
        <v>37582</v>
      </c>
      <c r="DC13" s="78">
        <f t="shared" si="52"/>
        <v>0</v>
      </c>
      <c r="DD13" s="78">
        <f t="shared" si="53"/>
        <v>32072</v>
      </c>
      <c r="DE13" s="78">
        <f t="shared" si="54"/>
        <v>5510</v>
      </c>
      <c r="DF13" s="78">
        <f t="shared" si="55"/>
        <v>0</v>
      </c>
      <c r="DG13" s="79" t="s">
        <v>197</v>
      </c>
      <c r="DH13" s="78">
        <f t="shared" si="56"/>
        <v>0</v>
      </c>
      <c r="DI13" s="78">
        <f t="shared" si="57"/>
        <v>0</v>
      </c>
      <c r="DJ13" s="78">
        <f t="shared" si="58"/>
        <v>137406</v>
      </c>
    </row>
    <row r="14" spans="1:114" s="51" customFormat="1" ht="12" customHeight="1">
      <c r="A14" s="55" t="s">
        <v>198</v>
      </c>
      <c r="B14" s="56" t="s">
        <v>203</v>
      </c>
      <c r="C14" s="55" t="s">
        <v>204</v>
      </c>
      <c r="D14" s="78">
        <f t="shared" si="6"/>
        <v>179133</v>
      </c>
      <c r="E14" s="78">
        <f t="shared" si="7"/>
        <v>179133</v>
      </c>
      <c r="F14" s="78">
        <v>0</v>
      </c>
      <c r="G14" s="78">
        <v>0</v>
      </c>
      <c r="H14" s="78">
        <v>0</v>
      </c>
      <c r="I14" s="78">
        <v>41093</v>
      </c>
      <c r="J14" s="78">
        <v>396261</v>
      </c>
      <c r="K14" s="78">
        <v>138040</v>
      </c>
      <c r="L14" s="78">
        <v>0</v>
      </c>
      <c r="M14" s="78">
        <f t="shared" si="8"/>
        <v>0</v>
      </c>
      <c r="N14" s="78">
        <f t="shared" si="9"/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f t="shared" si="10"/>
        <v>179133</v>
      </c>
      <c r="W14" s="78">
        <f t="shared" si="11"/>
        <v>179133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41093</v>
      </c>
      <c r="AB14" s="78">
        <f t="shared" si="16"/>
        <v>396261</v>
      </c>
      <c r="AC14" s="78">
        <f t="shared" si="17"/>
        <v>138040</v>
      </c>
      <c r="AD14" s="78">
        <f t="shared" si="18"/>
        <v>0</v>
      </c>
      <c r="AE14" s="78">
        <f t="shared" si="19"/>
        <v>23076</v>
      </c>
      <c r="AF14" s="78">
        <f t="shared" si="20"/>
        <v>23076</v>
      </c>
      <c r="AG14" s="78">
        <v>0</v>
      </c>
      <c r="AH14" s="78">
        <v>0</v>
      </c>
      <c r="AI14" s="78">
        <v>18782</v>
      </c>
      <c r="AJ14" s="78">
        <v>4294</v>
      </c>
      <c r="AK14" s="78">
        <v>0</v>
      </c>
      <c r="AL14" s="79" t="s">
        <v>193</v>
      </c>
      <c r="AM14" s="78">
        <f t="shared" si="21"/>
        <v>493235</v>
      </c>
      <c r="AN14" s="78">
        <f t="shared" si="22"/>
        <v>107008</v>
      </c>
      <c r="AO14" s="78">
        <v>54630</v>
      </c>
      <c r="AP14" s="78">
        <v>14150</v>
      </c>
      <c r="AQ14" s="78">
        <v>38228</v>
      </c>
      <c r="AR14" s="78">
        <v>0</v>
      </c>
      <c r="AS14" s="78">
        <f t="shared" si="23"/>
        <v>85209</v>
      </c>
      <c r="AT14" s="78">
        <v>27389</v>
      </c>
      <c r="AU14" s="78">
        <v>51699</v>
      </c>
      <c r="AV14" s="78">
        <v>6121</v>
      </c>
      <c r="AW14" s="78">
        <v>0</v>
      </c>
      <c r="AX14" s="78">
        <f t="shared" si="24"/>
        <v>301018</v>
      </c>
      <c r="AY14" s="78">
        <v>0</v>
      </c>
      <c r="AZ14" s="78">
        <v>299137</v>
      </c>
      <c r="BA14" s="78">
        <v>0</v>
      </c>
      <c r="BB14" s="78">
        <v>1881</v>
      </c>
      <c r="BC14" s="79" t="s">
        <v>197</v>
      </c>
      <c r="BD14" s="78">
        <v>0</v>
      </c>
      <c r="BE14" s="78">
        <v>59083</v>
      </c>
      <c r="BF14" s="78">
        <f t="shared" si="25"/>
        <v>575394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197</v>
      </c>
      <c r="BO14" s="78">
        <f t="shared" si="28"/>
        <v>0</v>
      </c>
      <c r="BP14" s="78">
        <f t="shared" si="29"/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 t="shared" si="30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1"/>
        <v>0</v>
      </c>
      <c r="CA14" s="78">
        <v>0</v>
      </c>
      <c r="CB14" s="78">
        <v>0</v>
      </c>
      <c r="CC14" s="78">
        <v>0</v>
      </c>
      <c r="CD14" s="78">
        <v>0</v>
      </c>
      <c r="CE14" s="79" t="s">
        <v>197</v>
      </c>
      <c r="CF14" s="78">
        <v>0</v>
      </c>
      <c r="CG14" s="78">
        <v>0</v>
      </c>
      <c r="CH14" s="78">
        <f t="shared" si="32"/>
        <v>0</v>
      </c>
      <c r="CI14" s="78">
        <f t="shared" si="33"/>
        <v>23076</v>
      </c>
      <c r="CJ14" s="78">
        <f t="shared" si="34"/>
        <v>23076</v>
      </c>
      <c r="CK14" s="78">
        <f t="shared" si="35"/>
        <v>0</v>
      </c>
      <c r="CL14" s="78">
        <f t="shared" si="36"/>
        <v>0</v>
      </c>
      <c r="CM14" s="78">
        <f t="shared" si="37"/>
        <v>18782</v>
      </c>
      <c r="CN14" s="78">
        <f t="shared" si="38"/>
        <v>4294</v>
      </c>
      <c r="CO14" s="78">
        <f t="shared" si="39"/>
        <v>0</v>
      </c>
      <c r="CP14" s="79" t="s">
        <v>197</v>
      </c>
      <c r="CQ14" s="78">
        <f t="shared" si="40"/>
        <v>493235</v>
      </c>
      <c r="CR14" s="78">
        <f t="shared" si="41"/>
        <v>107008</v>
      </c>
      <c r="CS14" s="78">
        <f t="shared" si="42"/>
        <v>54630</v>
      </c>
      <c r="CT14" s="78">
        <f t="shared" si="43"/>
        <v>14150</v>
      </c>
      <c r="CU14" s="78">
        <f t="shared" si="44"/>
        <v>38228</v>
      </c>
      <c r="CV14" s="78">
        <f t="shared" si="45"/>
        <v>0</v>
      </c>
      <c r="CW14" s="78">
        <f t="shared" si="46"/>
        <v>85209</v>
      </c>
      <c r="CX14" s="78">
        <f t="shared" si="47"/>
        <v>27389</v>
      </c>
      <c r="CY14" s="78">
        <f t="shared" si="48"/>
        <v>51699</v>
      </c>
      <c r="CZ14" s="78">
        <f t="shared" si="49"/>
        <v>6121</v>
      </c>
      <c r="DA14" s="78">
        <f t="shared" si="50"/>
        <v>0</v>
      </c>
      <c r="DB14" s="78">
        <f t="shared" si="51"/>
        <v>301018</v>
      </c>
      <c r="DC14" s="78">
        <f t="shared" si="52"/>
        <v>0</v>
      </c>
      <c r="DD14" s="78">
        <f t="shared" si="53"/>
        <v>299137</v>
      </c>
      <c r="DE14" s="78">
        <f t="shared" si="54"/>
        <v>0</v>
      </c>
      <c r="DF14" s="78">
        <f t="shared" si="55"/>
        <v>1881</v>
      </c>
      <c r="DG14" s="79" t="s">
        <v>193</v>
      </c>
      <c r="DH14" s="78">
        <f t="shared" si="56"/>
        <v>0</v>
      </c>
      <c r="DI14" s="78">
        <f t="shared" si="57"/>
        <v>59083</v>
      </c>
      <c r="DJ14" s="78">
        <f t="shared" si="58"/>
        <v>575394</v>
      </c>
    </row>
    <row r="15" spans="1:114" s="51" customFormat="1" ht="12" customHeight="1">
      <c r="A15" s="55" t="s">
        <v>198</v>
      </c>
      <c r="B15" s="56" t="s">
        <v>205</v>
      </c>
      <c r="C15" s="55" t="s">
        <v>206</v>
      </c>
      <c r="D15" s="78">
        <f t="shared" si="6"/>
        <v>9254</v>
      </c>
      <c r="E15" s="78">
        <f t="shared" si="7"/>
        <v>873</v>
      </c>
      <c r="F15" s="78">
        <v>0</v>
      </c>
      <c r="G15" s="78">
        <v>0</v>
      </c>
      <c r="H15" s="78">
        <v>0</v>
      </c>
      <c r="I15" s="78">
        <v>818</v>
      </c>
      <c r="J15" s="78">
        <v>96243</v>
      </c>
      <c r="K15" s="78">
        <v>55</v>
      </c>
      <c r="L15" s="78">
        <v>8381</v>
      </c>
      <c r="M15" s="78">
        <f t="shared" si="8"/>
        <v>0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 t="shared" si="10"/>
        <v>9254</v>
      </c>
      <c r="W15" s="78">
        <f t="shared" si="11"/>
        <v>873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818</v>
      </c>
      <c r="AB15" s="78">
        <f t="shared" si="16"/>
        <v>96243</v>
      </c>
      <c r="AC15" s="78">
        <f t="shared" si="17"/>
        <v>55</v>
      </c>
      <c r="AD15" s="78">
        <f t="shared" si="18"/>
        <v>8381</v>
      </c>
      <c r="AE15" s="78">
        <f t="shared" si="19"/>
        <v>0</v>
      </c>
      <c r="AF15" s="78">
        <f t="shared" si="20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197</v>
      </c>
      <c r="AM15" s="78">
        <f t="shared" si="21"/>
        <v>87211</v>
      </c>
      <c r="AN15" s="78">
        <f t="shared" si="22"/>
        <v>21383</v>
      </c>
      <c r="AO15" s="78">
        <v>21383</v>
      </c>
      <c r="AP15" s="78">
        <v>0</v>
      </c>
      <c r="AQ15" s="78">
        <v>0</v>
      </c>
      <c r="AR15" s="78">
        <v>0</v>
      </c>
      <c r="AS15" s="78">
        <f t="shared" si="23"/>
        <v>20392</v>
      </c>
      <c r="AT15" s="78">
        <v>0</v>
      </c>
      <c r="AU15" s="78">
        <v>0</v>
      </c>
      <c r="AV15" s="78">
        <v>20392</v>
      </c>
      <c r="AW15" s="78">
        <v>0</v>
      </c>
      <c r="AX15" s="78">
        <f t="shared" si="24"/>
        <v>45436</v>
      </c>
      <c r="AY15" s="78">
        <v>431</v>
      </c>
      <c r="AZ15" s="78">
        <v>3682</v>
      </c>
      <c r="BA15" s="78">
        <v>41178</v>
      </c>
      <c r="BB15" s="78">
        <v>145</v>
      </c>
      <c r="BC15" s="79" t="s">
        <v>193</v>
      </c>
      <c r="BD15" s="78">
        <v>0</v>
      </c>
      <c r="BE15" s="78">
        <v>18286</v>
      </c>
      <c r="BF15" s="78">
        <f t="shared" si="25"/>
        <v>105497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197</v>
      </c>
      <c r="BO15" s="78">
        <f t="shared" si="28"/>
        <v>0</v>
      </c>
      <c r="BP15" s="78">
        <f t="shared" si="29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30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1"/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197</v>
      </c>
      <c r="CF15" s="78">
        <v>0</v>
      </c>
      <c r="CG15" s="78">
        <v>0</v>
      </c>
      <c r="CH15" s="78">
        <f t="shared" si="32"/>
        <v>0</v>
      </c>
      <c r="CI15" s="78">
        <f t="shared" si="33"/>
        <v>0</v>
      </c>
      <c r="CJ15" s="78">
        <f t="shared" si="34"/>
        <v>0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0</v>
      </c>
      <c r="CO15" s="78">
        <f t="shared" si="39"/>
        <v>0</v>
      </c>
      <c r="CP15" s="79" t="s">
        <v>197</v>
      </c>
      <c r="CQ15" s="78">
        <f t="shared" si="40"/>
        <v>87211</v>
      </c>
      <c r="CR15" s="78">
        <f t="shared" si="41"/>
        <v>21383</v>
      </c>
      <c r="CS15" s="78">
        <f t="shared" si="42"/>
        <v>21383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20392</v>
      </c>
      <c r="CX15" s="78">
        <f t="shared" si="47"/>
        <v>0</v>
      </c>
      <c r="CY15" s="78">
        <f t="shared" si="48"/>
        <v>0</v>
      </c>
      <c r="CZ15" s="78">
        <f t="shared" si="49"/>
        <v>20392</v>
      </c>
      <c r="DA15" s="78">
        <f t="shared" si="50"/>
        <v>0</v>
      </c>
      <c r="DB15" s="78">
        <f t="shared" si="51"/>
        <v>45436</v>
      </c>
      <c r="DC15" s="78">
        <f t="shared" si="52"/>
        <v>431</v>
      </c>
      <c r="DD15" s="78">
        <f t="shared" si="53"/>
        <v>3682</v>
      </c>
      <c r="DE15" s="78">
        <f t="shared" si="54"/>
        <v>41178</v>
      </c>
      <c r="DF15" s="78">
        <f t="shared" si="55"/>
        <v>145</v>
      </c>
      <c r="DG15" s="79" t="s">
        <v>207</v>
      </c>
      <c r="DH15" s="78">
        <f t="shared" si="56"/>
        <v>0</v>
      </c>
      <c r="DI15" s="78">
        <f t="shared" si="57"/>
        <v>18286</v>
      </c>
      <c r="DJ15" s="78">
        <f t="shared" si="58"/>
        <v>105497</v>
      </c>
    </row>
    <row r="16" spans="1:114" s="51" customFormat="1" ht="12" customHeight="1">
      <c r="A16" s="55" t="s">
        <v>208</v>
      </c>
      <c r="B16" s="56" t="s">
        <v>209</v>
      </c>
      <c r="C16" s="55" t="s">
        <v>210</v>
      </c>
      <c r="D16" s="78">
        <f t="shared" si="6"/>
        <v>0</v>
      </c>
      <c r="E16" s="78">
        <f t="shared" si="7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f t="shared" si="8"/>
        <v>10090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8">
        <v>166123</v>
      </c>
      <c r="T16" s="78">
        <v>0</v>
      </c>
      <c r="U16" s="78">
        <v>10090</v>
      </c>
      <c r="V16" s="78">
        <f t="shared" si="10"/>
        <v>10090</v>
      </c>
      <c r="W16" s="78">
        <f t="shared" si="11"/>
        <v>0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0</v>
      </c>
      <c r="AB16" s="78">
        <f t="shared" si="16"/>
        <v>166123</v>
      </c>
      <c r="AC16" s="78">
        <f t="shared" si="17"/>
        <v>0</v>
      </c>
      <c r="AD16" s="78">
        <f t="shared" si="18"/>
        <v>10090</v>
      </c>
      <c r="AE16" s="78">
        <f t="shared" si="19"/>
        <v>0</v>
      </c>
      <c r="AF16" s="78">
        <f t="shared" si="20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207</v>
      </c>
      <c r="AM16" s="78">
        <f t="shared" si="21"/>
        <v>0</v>
      </c>
      <c r="AN16" s="78">
        <f t="shared" si="22"/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 t="shared" si="23"/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 t="shared" si="24"/>
        <v>0</v>
      </c>
      <c r="AY16" s="78">
        <v>0</v>
      </c>
      <c r="AZ16" s="78">
        <v>0</v>
      </c>
      <c r="BA16" s="78">
        <v>0</v>
      </c>
      <c r="BB16" s="78">
        <v>0</v>
      </c>
      <c r="BC16" s="79" t="s">
        <v>207</v>
      </c>
      <c r="BD16" s="78">
        <v>0</v>
      </c>
      <c r="BE16" s="78">
        <v>0</v>
      </c>
      <c r="BF16" s="78">
        <f t="shared" si="25"/>
        <v>0</v>
      </c>
      <c r="BG16" s="78">
        <f t="shared" si="26"/>
        <v>0</v>
      </c>
      <c r="BH16" s="78">
        <f t="shared" si="27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207</v>
      </c>
      <c r="BO16" s="78">
        <f t="shared" si="28"/>
        <v>167306</v>
      </c>
      <c r="BP16" s="78">
        <f t="shared" si="29"/>
        <v>36647</v>
      </c>
      <c r="BQ16" s="78">
        <v>36647</v>
      </c>
      <c r="BR16" s="78">
        <v>0</v>
      </c>
      <c r="BS16" s="78">
        <v>0</v>
      </c>
      <c r="BT16" s="78">
        <v>0</v>
      </c>
      <c r="BU16" s="78">
        <f t="shared" si="30"/>
        <v>86248</v>
      </c>
      <c r="BV16" s="78">
        <v>0</v>
      </c>
      <c r="BW16" s="78">
        <v>86248</v>
      </c>
      <c r="BX16" s="78">
        <v>0</v>
      </c>
      <c r="BY16" s="78">
        <v>0</v>
      </c>
      <c r="BZ16" s="78">
        <f t="shared" si="31"/>
        <v>44411</v>
      </c>
      <c r="CA16" s="78">
        <v>0</v>
      </c>
      <c r="CB16" s="78">
        <v>19089</v>
      </c>
      <c r="CC16" s="78">
        <v>16064</v>
      </c>
      <c r="CD16" s="78">
        <v>9258</v>
      </c>
      <c r="CE16" s="79" t="s">
        <v>193</v>
      </c>
      <c r="CF16" s="78">
        <v>0</v>
      </c>
      <c r="CG16" s="78">
        <v>8907</v>
      </c>
      <c r="CH16" s="78">
        <f t="shared" si="32"/>
        <v>176213</v>
      </c>
      <c r="CI16" s="78">
        <f t="shared" si="33"/>
        <v>0</v>
      </c>
      <c r="CJ16" s="78">
        <f t="shared" si="34"/>
        <v>0</v>
      </c>
      <c r="CK16" s="78">
        <f t="shared" si="35"/>
        <v>0</v>
      </c>
      <c r="CL16" s="78">
        <f t="shared" si="36"/>
        <v>0</v>
      </c>
      <c r="CM16" s="78">
        <f t="shared" si="37"/>
        <v>0</v>
      </c>
      <c r="CN16" s="78">
        <f t="shared" si="38"/>
        <v>0</v>
      </c>
      <c r="CO16" s="78">
        <f t="shared" si="39"/>
        <v>0</v>
      </c>
      <c r="CP16" s="79" t="s">
        <v>207</v>
      </c>
      <c r="CQ16" s="78">
        <f t="shared" si="40"/>
        <v>167306</v>
      </c>
      <c r="CR16" s="78">
        <f t="shared" si="41"/>
        <v>36647</v>
      </c>
      <c r="CS16" s="78">
        <f t="shared" si="42"/>
        <v>36647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86248</v>
      </c>
      <c r="CX16" s="78">
        <f t="shared" si="47"/>
        <v>0</v>
      </c>
      <c r="CY16" s="78">
        <f t="shared" si="48"/>
        <v>86248</v>
      </c>
      <c r="CZ16" s="78">
        <f t="shared" si="49"/>
        <v>0</v>
      </c>
      <c r="DA16" s="78">
        <f t="shared" si="50"/>
        <v>0</v>
      </c>
      <c r="DB16" s="78">
        <f t="shared" si="51"/>
        <v>44411</v>
      </c>
      <c r="DC16" s="78">
        <f t="shared" si="52"/>
        <v>0</v>
      </c>
      <c r="DD16" s="78">
        <f t="shared" si="53"/>
        <v>19089</v>
      </c>
      <c r="DE16" s="78">
        <f t="shared" si="54"/>
        <v>16064</v>
      </c>
      <c r="DF16" s="78">
        <f t="shared" si="55"/>
        <v>9258</v>
      </c>
      <c r="DG16" s="79" t="s">
        <v>207</v>
      </c>
      <c r="DH16" s="78">
        <f t="shared" si="56"/>
        <v>0</v>
      </c>
      <c r="DI16" s="78">
        <f t="shared" si="57"/>
        <v>8907</v>
      </c>
      <c r="DJ16" s="78">
        <f t="shared" si="58"/>
        <v>176213</v>
      </c>
    </row>
    <row r="17" spans="1:114" s="51" customFormat="1" ht="12" customHeight="1">
      <c r="A17" s="55" t="s">
        <v>208</v>
      </c>
      <c r="B17" s="56" t="s">
        <v>211</v>
      </c>
      <c r="C17" s="55" t="s">
        <v>212</v>
      </c>
      <c r="D17" s="78">
        <f t="shared" si="6"/>
        <v>279617</v>
      </c>
      <c r="E17" s="78">
        <f t="shared" si="7"/>
        <v>279617</v>
      </c>
      <c r="F17" s="78">
        <v>70517</v>
      </c>
      <c r="G17" s="78">
        <v>0</v>
      </c>
      <c r="H17" s="78">
        <v>209100</v>
      </c>
      <c r="I17" s="78">
        <v>0</v>
      </c>
      <c r="J17" s="78">
        <v>360762</v>
      </c>
      <c r="K17" s="78">
        <v>0</v>
      </c>
      <c r="L17" s="78">
        <v>0</v>
      </c>
      <c r="M17" s="78">
        <f t="shared" si="8"/>
        <v>0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f t="shared" si="10"/>
        <v>279617</v>
      </c>
      <c r="W17" s="78">
        <f t="shared" si="11"/>
        <v>279617</v>
      </c>
      <c r="X17" s="78">
        <f t="shared" si="12"/>
        <v>70517</v>
      </c>
      <c r="Y17" s="78">
        <f t="shared" si="13"/>
        <v>0</v>
      </c>
      <c r="Z17" s="78">
        <f t="shared" si="14"/>
        <v>209100</v>
      </c>
      <c r="AA17" s="78">
        <f t="shared" si="15"/>
        <v>0</v>
      </c>
      <c r="AB17" s="78">
        <f t="shared" si="16"/>
        <v>360762</v>
      </c>
      <c r="AC17" s="78">
        <f t="shared" si="17"/>
        <v>0</v>
      </c>
      <c r="AD17" s="78">
        <f t="shared" si="18"/>
        <v>0</v>
      </c>
      <c r="AE17" s="78">
        <f t="shared" si="19"/>
        <v>333638</v>
      </c>
      <c r="AF17" s="78">
        <f t="shared" si="20"/>
        <v>333638</v>
      </c>
      <c r="AG17" s="78">
        <v>0</v>
      </c>
      <c r="AH17" s="78">
        <v>333638</v>
      </c>
      <c r="AI17" s="78">
        <v>0</v>
      </c>
      <c r="AJ17" s="78">
        <v>0</v>
      </c>
      <c r="AK17" s="78">
        <v>0</v>
      </c>
      <c r="AL17" s="79" t="s">
        <v>207</v>
      </c>
      <c r="AM17" s="78">
        <f t="shared" si="21"/>
        <v>303304</v>
      </c>
      <c r="AN17" s="78">
        <f t="shared" si="22"/>
        <v>38778</v>
      </c>
      <c r="AO17" s="78">
        <v>0</v>
      </c>
      <c r="AP17" s="78">
        <v>0</v>
      </c>
      <c r="AQ17" s="78">
        <v>38778</v>
      </c>
      <c r="AR17" s="78">
        <v>0</v>
      </c>
      <c r="AS17" s="78">
        <f t="shared" si="23"/>
        <v>122841</v>
      </c>
      <c r="AT17" s="78">
        <v>0</v>
      </c>
      <c r="AU17" s="78">
        <v>122841</v>
      </c>
      <c r="AV17" s="78">
        <v>0</v>
      </c>
      <c r="AW17" s="78">
        <v>0</v>
      </c>
      <c r="AX17" s="78">
        <f t="shared" si="24"/>
        <v>141685</v>
      </c>
      <c r="AY17" s="78">
        <v>0</v>
      </c>
      <c r="AZ17" s="78">
        <v>141685</v>
      </c>
      <c r="BA17" s="78">
        <v>0</v>
      </c>
      <c r="BB17" s="78">
        <v>0</v>
      </c>
      <c r="BC17" s="79" t="s">
        <v>207</v>
      </c>
      <c r="BD17" s="78">
        <v>0</v>
      </c>
      <c r="BE17" s="78">
        <v>3437</v>
      </c>
      <c r="BF17" s="78">
        <f t="shared" si="25"/>
        <v>640379</v>
      </c>
      <c r="BG17" s="78">
        <f t="shared" si="26"/>
        <v>0</v>
      </c>
      <c r="BH17" s="78">
        <f t="shared" si="27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207</v>
      </c>
      <c r="BO17" s="78">
        <f t="shared" si="28"/>
        <v>0</v>
      </c>
      <c r="BP17" s="78">
        <f t="shared" si="29"/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 t="shared" si="30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1"/>
        <v>0</v>
      </c>
      <c r="CA17" s="78">
        <v>0</v>
      </c>
      <c r="CB17" s="78">
        <v>0</v>
      </c>
      <c r="CC17" s="78">
        <v>0</v>
      </c>
      <c r="CD17" s="78">
        <v>0</v>
      </c>
      <c r="CE17" s="79" t="s">
        <v>207</v>
      </c>
      <c r="CF17" s="78">
        <v>0</v>
      </c>
      <c r="CG17" s="78">
        <v>0</v>
      </c>
      <c r="CH17" s="78">
        <f t="shared" si="32"/>
        <v>0</v>
      </c>
      <c r="CI17" s="78">
        <f t="shared" si="33"/>
        <v>333638</v>
      </c>
      <c r="CJ17" s="78">
        <f t="shared" si="34"/>
        <v>333638</v>
      </c>
      <c r="CK17" s="78">
        <f t="shared" si="35"/>
        <v>0</v>
      </c>
      <c r="CL17" s="78">
        <f t="shared" si="36"/>
        <v>333638</v>
      </c>
      <c r="CM17" s="78">
        <f t="shared" si="37"/>
        <v>0</v>
      </c>
      <c r="CN17" s="78">
        <f t="shared" si="38"/>
        <v>0</v>
      </c>
      <c r="CO17" s="78">
        <f t="shared" si="39"/>
        <v>0</v>
      </c>
      <c r="CP17" s="79" t="s">
        <v>193</v>
      </c>
      <c r="CQ17" s="78">
        <f t="shared" si="40"/>
        <v>303304</v>
      </c>
      <c r="CR17" s="78">
        <f t="shared" si="41"/>
        <v>38778</v>
      </c>
      <c r="CS17" s="78">
        <f t="shared" si="42"/>
        <v>0</v>
      </c>
      <c r="CT17" s="78">
        <f t="shared" si="43"/>
        <v>0</v>
      </c>
      <c r="CU17" s="78">
        <f t="shared" si="44"/>
        <v>38778</v>
      </c>
      <c r="CV17" s="78">
        <f t="shared" si="45"/>
        <v>0</v>
      </c>
      <c r="CW17" s="78">
        <f t="shared" si="46"/>
        <v>122841</v>
      </c>
      <c r="CX17" s="78">
        <f t="shared" si="47"/>
        <v>0</v>
      </c>
      <c r="CY17" s="78">
        <f t="shared" si="48"/>
        <v>122841</v>
      </c>
      <c r="CZ17" s="78">
        <f t="shared" si="49"/>
        <v>0</v>
      </c>
      <c r="DA17" s="78">
        <f t="shared" si="50"/>
        <v>0</v>
      </c>
      <c r="DB17" s="78">
        <f t="shared" si="51"/>
        <v>141685</v>
      </c>
      <c r="DC17" s="78">
        <f t="shared" si="52"/>
        <v>0</v>
      </c>
      <c r="DD17" s="78">
        <f t="shared" si="53"/>
        <v>141685</v>
      </c>
      <c r="DE17" s="78">
        <f t="shared" si="54"/>
        <v>0</v>
      </c>
      <c r="DF17" s="78">
        <f t="shared" si="55"/>
        <v>0</v>
      </c>
      <c r="DG17" s="79" t="s">
        <v>207</v>
      </c>
      <c r="DH17" s="78">
        <f t="shared" si="56"/>
        <v>0</v>
      </c>
      <c r="DI17" s="78">
        <f t="shared" si="57"/>
        <v>3437</v>
      </c>
      <c r="DJ17" s="78">
        <f t="shared" si="58"/>
        <v>640379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213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52</v>
      </c>
      <c r="B2" s="151" t="s">
        <v>53</v>
      </c>
      <c r="C2" s="160" t="s">
        <v>214</v>
      </c>
      <c r="D2" s="117" t="s">
        <v>215</v>
      </c>
      <c r="E2" s="118"/>
      <c r="F2" s="118"/>
      <c r="G2" s="118"/>
      <c r="H2" s="118"/>
      <c r="I2" s="118"/>
      <c r="J2" s="118"/>
      <c r="K2" s="118"/>
      <c r="L2" s="119"/>
      <c r="M2" s="117" t="s">
        <v>216</v>
      </c>
      <c r="N2" s="118"/>
      <c r="O2" s="118"/>
      <c r="P2" s="118"/>
      <c r="Q2" s="118"/>
      <c r="R2" s="118"/>
      <c r="S2" s="118"/>
      <c r="T2" s="118"/>
      <c r="U2" s="119"/>
      <c r="V2" s="117" t="s">
        <v>217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218</v>
      </c>
      <c r="E3" s="121"/>
      <c r="F3" s="121"/>
      <c r="G3" s="121"/>
      <c r="H3" s="121"/>
      <c r="I3" s="121"/>
      <c r="J3" s="121"/>
      <c r="K3" s="121"/>
      <c r="L3" s="122"/>
      <c r="M3" s="120" t="s">
        <v>218</v>
      </c>
      <c r="N3" s="121"/>
      <c r="O3" s="121"/>
      <c r="P3" s="121"/>
      <c r="Q3" s="121"/>
      <c r="R3" s="121"/>
      <c r="S3" s="121"/>
      <c r="T3" s="121"/>
      <c r="U3" s="122"/>
      <c r="V3" s="120" t="s">
        <v>218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219</v>
      </c>
      <c r="F4" s="124"/>
      <c r="G4" s="124"/>
      <c r="H4" s="124"/>
      <c r="I4" s="124"/>
      <c r="J4" s="124"/>
      <c r="K4" s="125"/>
      <c r="L4" s="126" t="s">
        <v>220</v>
      </c>
      <c r="M4" s="123"/>
      <c r="N4" s="120" t="s">
        <v>219</v>
      </c>
      <c r="O4" s="124"/>
      <c r="P4" s="124"/>
      <c r="Q4" s="124"/>
      <c r="R4" s="124"/>
      <c r="S4" s="124"/>
      <c r="T4" s="125"/>
      <c r="U4" s="126" t="s">
        <v>220</v>
      </c>
      <c r="V4" s="123"/>
      <c r="W4" s="120" t="s">
        <v>219</v>
      </c>
      <c r="X4" s="124"/>
      <c r="Y4" s="124"/>
      <c r="Z4" s="124"/>
      <c r="AA4" s="124"/>
      <c r="AB4" s="124"/>
      <c r="AC4" s="125"/>
      <c r="AD4" s="126" t="s">
        <v>220</v>
      </c>
    </row>
    <row r="5" spans="1:30" s="46" customFormat="1" ht="23.25" customHeight="1">
      <c r="A5" s="158"/>
      <c r="B5" s="152"/>
      <c r="C5" s="158"/>
      <c r="D5" s="123"/>
      <c r="E5" s="123" t="s">
        <v>217</v>
      </c>
      <c r="F5" s="72" t="s">
        <v>221</v>
      </c>
      <c r="G5" s="72" t="s">
        <v>222</v>
      </c>
      <c r="H5" s="72" t="s">
        <v>223</v>
      </c>
      <c r="I5" s="72" t="s">
        <v>224</v>
      </c>
      <c r="J5" s="72" t="s">
        <v>225</v>
      </c>
      <c r="K5" s="72" t="s">
        <v>226</v>
      </c>
      <c r="L5" s="71"/>
      <c r="M5" s="123"/>
      <c r="N5" s="123" t="s">
        <v>217</v>
      </c>
      <c r="O5" s="72" t="s">
        <v>221</v>
      </c>
      <c r="P5" s="72" t="s">
        <v>222</v>
      </c>
      <c r="Q5" s="72" t="s">
        <v>223</v>
      </c>
      <c r="R5" s="72" t="s">
        <v>224</v>
      </c>
      <c r="S5" s="72" t="s">
        <v>225</v>
      </c>
      <c r="T5" s="72" t="s">
        <v>226</v>
      </c>
      <c r="U5" s="71"/>
      <c r="V5" s="123"/>
      <c r="W5" s="123" t="s">
        <v>217</v>
      </c>
      <c r="X5" s="72" t="s">
        <v>221</v>
      </c>
      <c r="Y5" s="72" t="s">
        <v>222</v>
      </c>
      <c r="Z5" s="72" t="s">
        <v>223</v>
      </c>
      <c r="AA5" s="72" t="s">
        <v>224</v>
      </c>
      <c r="AB5" s="72" t="s">
        <v>225</v>
      </c>
      <c r="AC5" s="72" t="s">
        <v>226</v>
      </c>
      <c r="AD5" s="71"/>
    </row>
    <row r="6" spans="1:30" s="47" customFormat="1" ht="13.5">
      <c r="A6" s="159"/>
      <c r="B6" s="153"/>
      <c r="C6" s="159"/>
      <c r="D6" s="127" t="s">
        <v>227</v>
      </c>
      <c r="E6" s="127" t="s">
        <v>227</v>
      </c>
      <c r="F6" s="128" t="s">
        <v>227</v>
      </c>
      <c r="G6" s="128" t="s">
        <v>227</v>
      </c>
      <c r="H6" s="128" t="s">
        <v>227</v>
      </c>
      <c r="I6" s="128" t="s">
        <v>227</v>
      </c>
      <c r="J6" s="128" t="s">
        <v>227</v>
      </c>
      <c r="K6" s="128" t="s">
        <v>227</v>
      </c>
      <c r="L6" s="129" t="s">
        <v>227</v>
      </c>
      <c r="M6" s="127" t="s">
        <v>227</v>
      </c>
      <c r="N6" s="127" t="s">
        <v>227</v>
      </c>
      <c r="O6" s="128" t="s">
        <v>227</v>
      </c>
      <c r="P6" s="128" t="s">
        <v>227</v>
      </c>
      <c r="Q6" s="128" t="s">
        <v>227</v>
      </c>
      <c r="R6" s="128" t="s">
        <v>227</v>
      </c>
      <c r="S6" s="128" t="s">
        <v>227</v>
      </c>
      <c r="T6" s="128" t="s">
        <v>227</v>
      </c>
      <c r="U6" s="129" t="s">
        <v>227</v>
      </c>
      <c r="V6" s="127" t="s">
        <v>227</v>
      </c>
      <c r="W6" s="127" t="s">
        <v>227</v>
      </c>
      <c r="X6" s="128" t="s">
        <v>227</v>
      </c>
      <c r="Y6" s="128" t="s">
        <v>227</v>
      </c>
      <c r="Z6" s="128" t="s">
        <v>227</v>
      </c>
      <c r="AA6" s="128" t="s">
        <v>227</v>
      </c>
      <c r="AB6" s="128" t="s">
        <v>227</v>
      </c>
      <c r="AC6" s="128" t="s">
        <v>227</v>
      </c>
      <c r="AD6" s="129" t="s">
        <v>227</v>
      </c>
    </row>
    <row r="7" spans="1:30" s="51" customFormat="1" ht="12" customHeight="1">
      <c r="A7" s="49" t="s">
        <v>228</v>
      </c>
      <c r="B7" s="65" t="s">
        <v>229</v>
      </c>
      <c r="C7" s="49" t="s">
        <v>217</v>
      </c>
      <c r="D7" s="74">
        <f aca="true" t="shared" si="0" ref="D7:AD7">SUM(D8:D43)</f>
        <v>13873207</v>
      </c>
      <c r="E7" s="74">
        <f t="shared" si="0"/>
        <v>3632907</v>
      </c>
      <c r="F7" s="74">
        <f t="shared" si="0"/>
        <v>307301</v>
      </c>
      <c r="G7" s="74">
        <f t="shared" si="0"/>
        <v>7746</v>
      </c>
      <c r="H7" s="74">
        <f t="shared" si="0"/>
        <v>626300</v>
      </c>
      <c r="I7" s="74">
        <f t="shared" si="0"/>
        <v>1341391</v>
      </c>
      <c r="J7" s="74">
        <f t="shared" si="0"/>
        <v>1156920</v>
      </c>
      <c r="K7" s="74">
        <f t="shared" si="0"/>
        <v>1350169</v>
      </c>
      <c r="L7" s="74">
        <f t="shared" si="0"/>
        <v>10240300</v>
      </c>
      <c r="M7" s="74">
        <f t="shared" si="0"/>
        <v>2760352</v>
      </c>
      <c r="N7" s="74">
        <f t="shared" si="0"/>
        <v>419605</v>
      </c>
      <c r="O7" s="74">
        <f t="shared" si="0"/>
        <v>18776</v>
      </c>
      <c r="P7" s="74">
        <f t="shared" si="0"/>
        <v>20882</v>
      </c>
      <c r="Q7" s="74">
        <f t="shared" si="0"/>
        <v>0</v>
      </c>
      <c r="R7" s="74">
        <f t="shared" si="0"/>
        <v>377467</v>
      </c>
      <c r="S7" s="74">
        <f t="shared" si="0"/>
        <v>747437</v>
      </c>
      <c r="T7" s="74">
        <f t="shared" si="0"/>
        <v>2480</v>
      </c>
      <c r="U7" s="74">
        <f t="shared" si="0"/>
        <v>2340747</v>
      </c>
      <c r="V7" s="74">
        <f t="shared" si="0"/>
        <v>16633559</v>
      </c>
      <c r="W7" s="74">
        <f t="shared" si="0"/>
        <v>4052512</v>
      </c>
      <c r="X7" s="74">
        <f t="shared" si="0"/>
        <v>326077</v>
      </c>
      <c r="Y7" s="74">
        <f t="shared" si="0"/>
        <v>28628</v>
      </c>
      <c r="Z7" s="74">
        <f t="shared" si="0"/>
        <v>626300</v>
      </c>
      <c r="AA7" s="74">
        <f t="shared" si="0"/>
        <v>1718858</v>
      </c>
      <c r="AB7" s="74">
        <f t="shared" si="0"/>
        <v>1904357</v>
      </c>
      <c r="AC7" s="74">
        <f t="shared" si="0"/>
        <v>1352649</v>
      </c>
      <c r="AD7" s="74">
        <f t="shared" si="0"/>
        <v>12581047</v>
      </c>
    </row>
    <row r="8" spans="1:30" s="51" customFormat="1" ht="12" customHeight="1">
      <c r="A8" s="52" t="s">
        <v>228</v>
      </c>
      <c r="B8" s="66" t="s">
        <v>230</v>
      </c>
      <c r="C8" s="52" t="s">
        <v>231</v>
      </c>
      <c r="D8" s="76">
        <f aca="true" t="shared" si="1" ref="D8:D43">SUM(E8,+L8)</f>
        <v>4452888</v>
      </c>
      <c r="E8" s="76">
        <f aca="true" t="shared" si="2" ref="E8:E43">+SUM(F8:I8,K8)</f>
        <v>1199323</v>
      </c>
      <c r="F8" s="76">
        <v>0</v>
      </c>
      <c r="G8" s="76">
        <v>0</v>
      </c>
      <c r="H8" s="76">
        <v>0</v>
      </c>
      <c r="I8" s="76">
        <v>647119</v>
      </c>
      <c r="J8" s="77">
        <v>0</v>
      </c>
      <c r="K8" s="76">
        <v>552204</v>
      </c>
      <c r="L8" s="76">
        <v>3253565</v>
      </c>
      <c r="M8" s="76">
        <f aca="true" t="shared" si="3" ref="M8:M43">SUM(N8,+U8)</f>
        <v>597977</v>
      </c>
      <c r="N8" s="76">
        <f aca="true" t="shared" si="4" ref="N8:N43">+SUM(O8:R8,T8)</f>
        <v>110604</v>
      </c>
      <c r="O8" s="76">
        <v>0</v>
      </c>
      <c r="P8" s="76">
        <v>0</v>
      </c>
      <c r="Q8" s="76">
        <v>0</v>
      </c>
      <c r="R8" s="76">
        <v>110311</v>
      </c>
      <c r="S8" s="77">
        <v>0</v>
      </c>
      <c r="T8" s="76">
        <v>293</v>
      </c>
      <c r="U8" s="76">
        <v>487373</v>
      </c>
      <c r="V8" s="76">
        <f aca="true" t="shared" si="5" ref="V8:V43">+SUM(D8,M8)</f>
        <v>5050865</v>
      </c>
      <c r="W8" s="76">
        <f aca="true" t="shared" si="6" ref="W8:W43">+SUM(E8,N8)</f>
        <v>1309927</v>
      </c>
      <c r="X8" s="76">
        <f aca="true" t="shared" si="7" ref="X8:X43">+SUM(F8,O8)</f>
        <v>0</v>
      </c>
      <c r="Y8" s="76">
        <f aca="true" t="shared" si="8" ref="Y8:Y43">+SUM(G8,P8)</f>
        <v>0</v>
      </c>
      <c r="Z8" s="76">
        <f aca="true" t="shared" si="9" ref="Z8:Z43">+SUM(H8,Q8)</f>
        <v>0</v>
      </c>
      <c r="AA8" s="76">
        <f aca="true" t="shared" si="10" ref="AA8:AA43">+SUM(I8,R8)</f>
        <v>757430</v>
      </c>
      <c r="AB8" s="77">
        <v>0</v>
      </c>
      <c r="AC8" s="76">
        <f aca="true" t="shared" si="11" ref="AC8:AC43">+SUM(K8,T8)</f>
        <v>552497</v>
      </c>
      <c r="AD8" s="76">
        <f aca="true" t="shared" si="12" ref="AD8:AD43">+SUM(L8,U8)</f>
        <v>3740938</v>
      </c>
    </row>
    <row r="9" spans="1:30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1"/>
        <v>2060434</v>
      </c>
      <c r="E9" s="76">
        <f t="shared" si="2"/>
        <v>528052</v>
      </c>
      <c r="F9" s="76">
        <v>0</v>
      </c>
      <c r="G9" s="76">
        <v>105</v>
      </c>
      <c r="H9" s="76">
        <v>203400</v>
      </c>
      <c r="I9" s="76">
        <v>48935</v>
      </c>
      <c r="J9" s="77">
        <v>0</v>
      </c>
      <c r="K9" s="76">
        <v>275612</v>
      </c>
      <c r="L9" s="76">
        <v>1532382</v>
      </c>
      <c r="M9" s="76">
        <f t="shared" si="3"/>
        <v>226656</v>
      </c>
      <c r="N9" s="76">
        <f t="shared" si="4"/>
        <v>325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325</v>
      </c>
      <c r="U9" s="76">
        <v>226331</v>
      </c>
      <c r="V9" s="76">
        <f t="shared" si="5"/>
        <v>2287090</v>
      </c>
      <c r="W9" s="76">
        <f t="shared" si="6"/>
        <v>528377</v>
      </c>
      <c r="X9" s="76">
        <f t="shared" si="7"/>
        <v>0</v>
      </c>
      <c r="Y9" s="76">
        <f t="shared" si="8"/>
        <v>105</v>
      </c>
      <c r="Z9" s="76">
        <f t="shared" si="9"/>
        <v>203400</v>
      </c>
      <c r="AA9" s="76">
        <f t="shared" si="10"/>
        <v>48935</v>
      </c>
      <c r="AB9" s="77">
        <v>0</v>
      </c>
      <c r="AC9" s="76">
        <f t="shared" si="11"/>
        <v>275937</v>
      </c>
      <c r="AD9" s="76">
        <f t="shared" si="12"/>
        <v>1758713</v>
      </c>
    </row>
    <row r="10" spans="1:30" s="51" customFormat="1" ht="12" customHeight="1">
      <c r="A10" s="52" t="s">
        <v>130</v>
      </c>
      <c r="B10" s="66" t="s">
        <v>133</v>
      </c>
      <c r="C10" s="52" t="s">
        <v>134</v>
      </c>
      <c r="D10" s="76">
        <f t="shared" si="1"/>
        <v>1987054</v>
      </c>
      <c r="E10" s="76">
        <f t="shared" si="2"/>
        <v>754474</v>
      </c>
      <c r="F10" s="76">
        <v>194026</v>
      </c>
      <c r="G10" s="76">
        <v>0</v>
      </c>
      <c r="H10" s="76">
        <v>205200</v>
      </c>
      <c r="I10" s="76">
        <v>258245</v>
      </c>
      <c r="J10" s="77">
        <v>0</v>
      </c>
      <c r="K10" s="76">
        <v>97003</v>
      </c>
      <c r="L10" s="76">
        <v>1232580</v>
      </c>
      <c r="M10" s="76">
        <f t="shared" si="3"/>
        <v>167057</v>
      </c>
      <c r="N10" s="76">
        <f t="shared" si="4"/>
        <v>25101</v>
      </c>
      <c r="O10" s="76">
        <v>0</v>
      </c>
      <c r="P10" s="76">
        <v>0</v>
      </c>
      <c r="Q10" s="76">
        <v>0</v>
      </c>
      <c r="R10" s="76">
        <v>23920</v>
      </c>
      <c r="S10" s="77">
        <v>0</v>
      </c>
      <c r="T10" s="76">
        <v>1181</v>
      </c>
      <c r="U10" s="76">
        <v>141956</v>
      </c>
      <c r="V10" s="76">
        <f t="shared" si="5"/>
        <v>2154111</v>
      </c>
      <c r="W10" s="76">
        <f t="shared" si="6"/>
        <v>779575</v>
      </c>
      <c r="X10" s="76">
        <f t="shared" si="7"/>
        <v>194026</v>
      </c>
      <c r="Y10" s="76">
        <f t="shared" si="8"/>
        <v>0</v>
      </c>
      <c r="Z10" s="76">
        <f t="shared" si="9"/>
        <v>205200</v>
      </c>
      <c r="AA10" s="76">
        <f t="shared" si="10"/>
        <v>282165</v>
      </c>
      <c r="AB10" s="77">
        <v>0</v>
      </c>
      <c r="AC10" s="76">
        <f t="shared" si="11"/>
        <v>98184</v>
      </c>
      <c r="AD10" s="76">
        <f t="shared" si="12"/>
        <v>1374536</v>
      </c>
    </row>
    <row r="11" spans="1:30" s="51" customFormat="1" ht="12" customHeight="1">
      <c r="A11" s="52" t="s">
        <v>130</v>
      </c>
      <c r="B11" s="53" t="s">
        <v>135</v>
      </c>
      <c r="C11" s="52" t="s">
        <v>136</v>
      </c>
      <c r="D11" s="76">
        <f t="shared" si="1"/>
        <v>678282</v>
      </c>
      <c r="E11" s="76">
        <f t="shared" si="2"/>
        <v>160153</v>
      </c>
      <c r="F11" s="76">
        <v>38082</v>
      </c>
      <c r="G11" s="76">
        <v>0</v>
      </c>
      <c r="H11" s="76">
        <v>8600</v>
      </c>
      <c r="I11" s="76">
        <v>109423</v>
      </c>
      <c r="J11" s="77">
        <v>0</v>
      </c>
      <c r="K11" s="76">
        <v>4048</v>
      </c>
      <c r="L11" s="76">
        <v>518129</v>
      </c>
      <c r="M11" s="76">
        <f t="shared" si="3"/>
        <v>113235</v>
      </c>
      <c r="N11" s="76">
        <f t="shared" si="4"/>
        <v>2054</v>
      </c>
      <c r="O11" s="76">
        <v>0</v>
      </c>
      <c r="P11" s="76">
        <v>2000</v>
      </c>
      <c r="Q11" s="76">
        <v>0</v>
      </c>
      <c r="R11" s="76">
        <v>0</v>
      </c>
      <c r="S11" s="77">
        <v>0</v>
      </c>
      <c r="T11" s="76">
        <v>54</v>
      </c>
      <c r="U11" s="76">
        <v>111181</v>
      </c>
      <c r="V11" s="76">
        <f t="shared" si="5"/>
        <v>791517</v>
      </c>
      <c r="W11" s="76">
        <f t="shared" si="6"/>
        <v>162207</v>
      </c>
      <c r="X11" s="76">
        <f t="shared" si="7"/>
        <v>38082</v>
      </c>
      <c r="Y11" s="76">
        <f t="shared" si="8"/>
        <v>2000</v>
      </c>
      <c r="Z11" s="76">
        <f t="shared" si="9"/>
        <v>8600</v>
      </c>
      <c r="AA11" s="76">
        <f t="shared" si="10"/>
        <v>109423</v>
      </c>
      <c r="AB11" s="77">
        <v>0</v>
      </c>
      <c r="AC11" s="76">
        <f t="shared" si="11"/>
        <v>4102</v>
      </c>
      <c r="AD11" s="76">
        <f t="shared" si="12"/>
        <v>629310</v>
      </c>
    </row>
    <row r="12" spans="1:30" s="51" customFormat="1" ht="12" customHeight="1">
      <c r="A12" s="55" t="s">
        <v>130</v>
      </c>
      <c r="B12" s="56" t="s">
        <v>137</v>
      </c>
      <c r="C12" s="55" t="s">
        <v>138</v>
      </c>
      <c r="D12" s="78">
        <f t="shared" si="1"/>
        <v>423343</v>
      </c>
      <c r="E12" s="78">
        <f t="shared" si="2"/>
        <v>32605</v>
      </c>
      <c r="F12" s="78">
        <v>0</v>
      </c>
      <c r="G12" s="78">
        <v>0</v>
      </c>
      <c r="H12" s="78">
        <v>0</v>
      </c>
      <c r="I12" s="78">
        <v>786</v>
      </c>
      <c r="J12" s="79">
        <v>0</v>
      </c>
      <c r="K12" s="78">
        <v>31819</v>
      </c>
      <c r="L12" s="78">
        <v>390738</v>
      </c>
      <c r="M12" s="78">
        <f t="shared" si="3"/>
        <v>133563</v>
      </c>
      <c r="N12" s="78">
        <f t="shared" si="4"/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133563</v>
      </c>
      <c r="V12" s="78">
        <f t="shared" si="5"/>
        <v>556906</v>
      </c>
      <c r="W12" s="78">
        <f t="shared" si="6"/>
        <v>32605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786</v>
      </c>
      <c r="AB12" s="79">
        <v>0</v>
      </c>
      <c r="AC12" s="78">
        <f t="shared" si="11"/>
        <v>31819</v>
      </c>
      <c r="AD12" s="78">
        <f t="shared" si="12"/>
        <v>524301</v>
      </c>
    </row>
    <row r="13" spans="1:30" s="51" customFormat="1" ht="12" customHeight="1">
      <c r="A13" s="55" t="s">
        <v>130</v>
      </c>
      <c r="B13" s="56" t="s">
        <v>139</v>
      </c>
      <c r="C13" s="55" t="s">
        <v>140</v>
      </c>
      <c r="D13" s="78">
        <f t="shared" si="1"/>
        <v>880421</v>
      </c>
      <c r="E13" s="78">
        <f t="shared" si="2"/>
        <v>69089</v>
      </c>
      <c r="F13" s="78">
        <v>0</v>
      </c>
      <c r="G13" s="78">
        <v>0</v>
      </c>
      <c r="H13" s="78">
        <v>0</v>
      </c>
      <c r="I13" s="78">
        <v>84</v>
      </c>
      <c r="J13" s="79">
        <v>0</v>
      </c>
      <c r="K13" s="78">
        <v>69005</v>
      </c>
      <c r="L13" s="78">
        <v>811332</v>
      </c>
      <c r="M13" s="78">
        <f t="shared" si="3"/>
        <v>74242</v>
      </c>
      <c r="N13" s="78">
        <f t="shared" si="4"/>
        <v>1248</v>
      </c>
      <c r="O13" s="78">
        <v>0</v>
      </c>
      <c r="P13" s="78">
        <v>0</v>
      </c>
      <c r="Q13" s="78">
        <v>0</v>
      </c>
      <c r="R13" s="78">
        <v>1197</v>
      </c>
      <c r="S13" s="79">
        <v>0</v>
      </c>
      <c r="T13" s="78">
        <v>51</v>
      </c>
      <c r="U13" s="78">
        <v>72994</v>
      </c>
      <c r="V13" s="78">
        <f t="shared" si="5"/>
        <v>954663</v>
      </c>
      <c r="W13" s="78">
        <f t="shared" si="6"/>
        <v>70337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1281</v>
      </c>
      <c r="AB13" s="79">
        <v>0</v>
      </c>
      <c r="AC13" s="78">
        <f t="shared" si="11"/>
        <v>69056</v>
      </c>
      <c r="AD13" s="78">
        <f t="shared" si="12"/>
        <v>884326</v>
      </c>
    </row>
    <row r="14" spans="1:30" s="51" customFormat="1" ht="12" customHeight="1">
      <c r="A14" s="55" t="s">
        <v>130</v>
      </c>
      <c r="B14" s="56" t="s">
        <v>141</v>
      </c>
      <c r="C14" s="55" t="s">
        <v>142</v>
      </c>
      <c r="D14" s="78">
        <f t="shared" si="1"/>
        <v>268635</v>
      </c>
      <c r="E14" s="78">
        <f t="shared" si="2"/>
        <v>28571</v>
      </c>
      <c r="F14" s="78">
        <v>0</v>
      </c>
      <c r="G14" s="78">
        <v>0</v>
      </c>
      <c r="H14" s="78">
        <v>0</v>
      </c>
      <c r="I14" s="78">
        <v>28295</v>
      </c>
      <c r="J14" s="79">
        <v>0</v>
      </c>
      <c r="K14" s="78">
        <v>276</v>
      </c>
      <c r="L14" s="78">
        <v>240064</v>
      </c>
      <c r="M14" s="78">
        <f t="shared" si="3"/>
        <v>131993</v>
      </c>
      <c r="N14" s="78">
        <f t="shared" si="4"/>
        <v>19000</v>
      </c>
      <c r="O14" s="78">
        <v>8976</v>
      </c>
      <c r="P14" s="78">
        <v>9486</v>
      </c>
      <c r="Q14" s="78">
        <v>0</v>
      </c>
      <c r="R14" s="78">
        <v>0</v>
      </c>
      <c r="S14" s="79">
        <v>0</v>
      </c>
      <c r="T14" s="78">
        <v>538</v>
      </c>
      <c r="U14" s="78">
        <v>112993</v>
      </c>
      <c r="V14" s="78">
        <f t="shared" si="5"/>
        <v>400628</v>
      </c>
      <c r="W14" s="78">
        <f t="shared" si="6"/>
        <v>47571</v>
      </c>
      <c r="X14" s="78">
        <f t="shared" si="7"/>
        <v>8976</v>
      </c>
      <c r="Y14" s="78">
        <f t="shared" si="8"/>
        <v>9486</v>
      </c>
      <c r="Z14" s="78">
        <f t="shared" si="9"/>
        <v>0</v>
      </c>
      <c r="AA14" s="78">
        <f t="shared" si="10"/>
        <v>28295</v>
      </c>
      <c r="AB14" s="79">
        <v>0</v>
      </c>
      <c r="AC14" s="78">
        <f t="shared" si="11"/>
        <v>814</v>
      </c>
      <c r="AD14" s="78">
        <f t="shared" si="12"/>
        <v>353057</v>
      </c>
    </row>
    <row r="15" spans="1:30" s="51" customFormat="1" ht="12" customHeight="1">
      <c r="A15" s="55" t="s">
        <v>130</v>
      </c>
      <c r="B15" s="56" t="s">
        <v>143</v>
      </c>
      <c r="C15" s="55" t="s">
        <v>144</v>
      </c>
      <c r="D15" s="78">
        <f t="shared" si="1"/>
        <v>253609</v>
      </c>
      <c r="E15" s="78">
        <f t="shared" si="2"/>
        <v>51318</v>
      </c>
      <c r="F15" s="78">
        <v>0</v>
      </c>
      <c r="G15" s="78">
        <v>0</v>
      </c>
      <c r="H15" s="78">
        <v>0</v>
      </c>
      <c r="I15" s="78">
        <v>51278</v>
      </c>
      <c r="J15" s="79">
        <v>0</v>
      </c>
      <c r="K15" s="78">
        <v>40</v>
      </c>
      <c r="L15" s="78">
        <v>202291</v>
      </c>
      <c r="M15" s="78">
        <f t="shared" si="3"/>
        <v>117375</v>
      </c>
      <c r="N15" s="78">
        <f t="shared" si="4"/>
        <v>40773</v>
      </c>
      <c r="O15" s="78">
        <v>0</v>
      </c>
      <c r="P15" s="78">
        <v>0</v>
      </c>
      <c r="Q15" s="78">
        <v>0</v>
      </c>
      <c r="R15" s="78">
        <v>40773</v>
      </c>
      <c r="S15" s="79">
        <v>0</v>
      </c>
      <c r="T15" s="78">
        <v>0</v>
      </c>
      <c r="U15" s="78">
        <v>76602</v>
      </c>
      <c r="V15" s="78">
        <f t="shared" si="5"/>
        <v>370984</v>
      </c>
      <c r="W15" s="78">
        <f t="shared" si="6"/>
        <v>92091</v>
      </c>
      <c r="X15" s="78">
        <f t="shared" si="7"/>
        <v>0</v>
      </c>
      <c r="Y15" s="78">
        <f t="shared" si="8"/>
        <v>0</v>
      </c>
      <c r="Z15" s="78">
        <f t="shared" si="9"/>
        <v>0</v>
      </c>
      <c r="AA15" s="78">
        <f t="shared" si="10"/>
        <v>92051</v>
      </c>
      <c r="AB15" s="79">
        <v>0</v>
      </c>
      <c r="AC15" s="78">
        <f t="shared" si="11"/>
        <v>40</v>
      </c>
      <c r="AD15" s="78">
        <f t="shared" si="12"/>
        <v>278893</v>
      </c>
    </row>
    <row r="16" spans="1:30" s="51" customFormat="1" ht="12" customHeight="1">
      <c r="A16" s="55" t="s">
        <v>130</v>
      </c>
      <c r="B16" s="56" t="s">
        <v>145</v>
      </c>
      <c r="C16" s="55" t="s">
        <v>146</v>
      </c>
      <c r="D16" s="78">
        <f t="shared" si="1"/>
        <v>443464</v>
      </c>
      <c r="E16" s="78">
        <f t="shared" si="2"/>
        <v>79183</v>
      </c>
      <c r="F16" s="78">
        <v>0</v>
      </c>
      <c r="G16" s="78">
        <v>3921</v>
      </c>
      <c r="H16" s="78">
        <v>0</v>
      </c>
      <c r="I16" s="78">
        <v>14730</v>
      </c>
      <c r="J16" s="79">
        <v>0</v>
      </c>
      <c r="K16" s="78">
        <v>60532</v>
      </c>
      <c r="L16" s="78">
        <v>364281</v>
      </c>
      <c r="M16" s="78">
        <f t="shared" si="3"/>
        <v>96283</v>
      </c>
      <c r="N16" s="78">
        <f t="shared" si="4"/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96283</v>
      </c>
      <c r="V16" s="78">
        <f t="shared" si="5"/>
        <v>539747</v>
      </c>
      <c r="W16" s="78">
        <f t="shared" si="6"/>
        <v>79183</v>
      </c>
      <c r="X16" s="78">
        <f t="shared" si="7"/>
        <v>0</v>
      </c>
      <c r="Y16" s="78">
        <f t="shared" si="8"/>
        <v>3921</v>
      </c>
      <c r="Z16" s="78">
        <f t="shared" si="9"/>
        <v>0</v>
      </c>
      <c r="AA16" s="78">
        <f t="shared" si="10"/>
        <v>14730</v>
      </c>
      <c r="AB16" s="79">
        <v>0</v>
      </c>
      <c r="AC16" s="78">
        <f t="shared" si="11"/>
        <v>60532</v>
      </c>
      <c r="AD16" s="78">
        <f t="shared" si="12"/>
        <v>460564</v>
      </c>
    </row>
    <row r="17" spans="1:30" s="51" customFormat="1" ht="12" customHeight="1">
      <c r="A17" s="55" t="s">
        <v>130</v>
      </c>
      <c r="B17" s="56" t="s">
        <v>147</v>
      </c>
      <c r="C17" s="55" t="s">
        <v>148</v>
      </c>
      <c r="D17" s="78">
        <f t="shared" si="1"/>
        <v>273393</v>
      </c>
      <c r="E17" s="78">
        <f t="shared" si="2"/>
        <v>24851</v>
      </c>
      <c r="F17" s="78">
        <v>0</v>
      </c>
      <c r="G17" s="78">
        <v>0</v>
      </c>
      <c r="H17" s="78">
        <v>0</v>
      </c>
      <c r="I17" s="78">
        <v>81</v>
      </c>
      <c r="J17" s="79">
        <v>0</v>
      </c>
      <c r="K17" s="78">
        <v>24770</v>
      </c>
      <c r="L17" s="78">
        <v>248542</v>
      </c>
      <c r="M17" s="78">
        <f t="shared" si="3"/>
        <v>151595</v>
      </c>
      <c r="N17" s="78">
        <f t="shared" si="4"/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151595</v>
      </c>
      <c r="V17" s="78">
        <f t="shared" si="5"/>
        <v>424988</v>
      </c>
      <c r="W17" s="78">
        <f t="shared" si="6"/>
        <v>24851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81</v>
      </c>
      <c r="AB17" s="79">
        <v>0</v>
      </c>
      <c r="AC17" s="78">
        <f t="shared" si="11"/>
        <v>24770</v>
      </c>
      <c r="AD17" s="78">
        <f t="shared" si="12"/>
        <v>400137</v>
      </c>
    </row>
    <row r="18" spans="1:30" s="51" customFormat="1" ht="12" customHeight="1">
      <c r="A18" s="55" t="s">
        <v>130</v>
      </c>
      <c r="B18" s="56" t="s">
        <v>149</v>
      </c>
      <c r="C18" s="55" t="s">
        <v>150</v>
      </c>
      <c r="D18" s="78">
        <f t="shared" si="1"/>
        <v>122852</v>
      </c>
      <c r="E18" s="78">
        <f t="shared" si="2"/>
        <v>0</v>
      </c>
      <c r="F18" s="78">
        <v>0</v>
      </c>
      <c r="G18" s="78">
        <v>0</v>
      </c>
      <c r="H18" s="78">
        <v>0</v>
      </c>
      <c r="I18" s="78">
        <v>0</v>
      </c>
      <c r="J18" s="79">
        <v>0</v>
      </c>
      <c r="K18" s="78">
        <v>0</v>
      </c>
      <c r="L18" s="78">
        <v>122852</v>
      </c>
      <c r="M18" s="78">
        <f t="shared" si="3"/>
        <v>80376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80376</v>
      </c>
      <c r="V18" s="78">
        <f t="shared" si="5"/>
        <v>203228</v>
      </c>
      <c r="W18" s="78">
        <f t="shared" si="6"/>
        <v>0</v>
      </c>
      <c r="X18" s="78">
        <f t="shared" si="7"/>
        <v>0</v>
      </c>
      <c r="Y18" s="78">
        <f t="shared" si="8"/>
        <v>0</v>
      </c>
      <c r="Z18" s="78">
        <f t="shared" si="9"/>
        <v>0</v>
      </c>
      <c r="AA18" s="78">
        <f t="shared" si="10"/>
        <v>0</v>
      </c>
      <c r="AB18" s="79">
        <v>0</v>
      </c>
      <c r="AC18" s="78">
        <f t="shared" si="11"/>
        <v>0</v>
      </c>
      <c r="AD18" s="78">
        <f t="shared" si="12"/>
        <v>203228</v>
      </c>
    </row>
    <row r="19" spans="1:30" s="51" customFormat="1" ht="12" customHeight="1">
      <c r="A19" s="55" t="s">
        <v>130</v>
      </c>
      <c r="B19" s="56" t="s">
        <v>151</v>
      </c>
      <c r="C19" s="55" t="s">
        <v>152</v>
      </c>
      <c r="D19" s="78">
        <f t="shared" si="1"/>
        <v>218759</v>
      </c>
      <c r="E19" s="78">
        <f t="shared" si="2"/>
        <v>32917</v>
      </c>
      <c r="F19" s="78">
        <v>0</v>
      </c>
      <c r="G19" s="78">
        <v>0</v>
      </c>
      <c r="H19" s="78">
        <v>0</v>
      </c>
      <c r="I19" s="78">
        <v>5199</v>
      </c>
      <c r="J19" s="79">
        <v>0</v>
      </c>
      <c r="K19" s="78">
        <v>27718</v>
      </c>
      <c r="L19" s="78">
        <v>185842</v>
      </c>
      <c r="M19" s="78">
        <f t="shared" si="3"/>
        <v>62184</v>
      </c>
      <c r="N19" s="78">
        <f t="shared" si="4"/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62184</v>
      </c>
      <c r="V19" s="78">
        <f t="shared" si="5"/>
        <v>280943</v>
      </c>
      <c r="W19" s="78">
        <f t="shared" si="6"/>
        <v>32917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5199</v>
      </c>
      <c r="AB19" s="79">
        <v>0</v>
      </c>
      <c r="AC19" s="78">
        <f t="shared" si="11"/>
        <v>27718</v>
      </c>
      <c r="AD19" s="78">
        <f t="shared" si="12"/>
        <v>248026</v>
      </c>
    </row>
    <row r="20" spans="1:30" s="51" customFormat="1" ht="12" customHeight="1">
      <c r="A20" s="55" t="s">
        <v>130</v>
      </c>
      <c r="B20" s="56" t="s">
        <v>153</v>
      </c>
      <c r="C20" s="55" t="s">
        <v>154</v>
      </c>
      <c r="D20" s="78">
        <f t="shared" si="1"/>
        <v>73504</v>
      </c>
      <c r="E20" s="78">
        <f t="shared" si="2"/>
        <v>6294</v>
      </c>
      <c r="F20" s="78">
        <v>0</v>
      </c>
      <c r="G20" s="78">
        <v>0</v>
      </c>
      <c r="H20" s="78">
        <v>0</v>
      </c>
      <c r="I20" s="78">
        <v>0</v>
      </c>
      <c r="J20" s="79">
        <v>0</v>
      </c>
      <c r="K20" s="78">
        <v>6294</v>
      </c>
      <c r="L20" s="78">
        <v>67210</v>
      </c>
      <c r="M20" s="78">
        <f t="shared" si="3"/>
        <v>11450</v>
      </c>
      <c r="N20" s="78">
        <f t="shared" si="4"/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11450</v>
      </c>
      <c r="V20" s="78">
        <f t="shared" si="5"/>
        <v>84954</v>
      </c>
      <c r="W20" s="78">
        <f t="shared" si="6"/>
        <v>6294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0</v>
      </c>
      <c r="AB20" s="79">
        <v>0</v>
      </c>
      <c r="AC20" s="78">
        <f t="shared" si="11"/>
        <v>6294</v>
      </c>
      <c r="AD20" s="78">
        <f t="shared" si="12"/>
        <v>78660</v>
      </c>
    </row>
    <row r="21" spans="1:30" s="51" customFormat="1" ht="12" customHeight="1">
      <c r="A21" s="55" t="s">
        <v>130</v>
      </c>
      <c r="B21" s="56" t="s">
        <v>155</v>
      </c>
      <c r="C21" s="55" t="s">
        <v>156</v>
      </c>
      <c r="D21" s="78">
        <f t="shared" si="1"/>
        <v>146109</v>
      </c>
      <c r="E21" s="78">
        <f t="shared" si="2"/>
        <v>39699</v>
      </c>
      <c r="F21" s="78">
        <v>4676</v>
      </c>
      <c r="G21" s="78">
        <v>0</v>
      </c>
      <c r="H21" s="78">
        <v>0</v>
      </c>
      <c r="I21" s="78">
        <v>34938</v>
      </c>
      <c r="J21" s="79">
        <v>0</v>
      </c>
      <c r="K21" s="78">
        <v>85</v>
      </c>
      <c r="L21" s="78">
        <v>106410</v>
      </c>
      <c r="M21" s="78">
        <f t="shared" si="3"/>
        <v>119030</v>
      </c>
      <c r="N21" s="78">
        <f t="shared" si="4"/>
        <v>24073</v>
      </c>
      <c r="O21" s="78">
        <v>0</v>
      </c>
      <c r="P21" s="78">
        <v>0</v>
      </c>
      <c r="Q21" s="78">
        <v>0</v>
      </c>
      <c r="R21" s="78">
        <v>24073</v>
      </c>
      <c r="S21" s="79">
        <v>0</v>
      </c>
      <c r="T21" s="78">
        <v>0</v>
      </c>
      <c r="U21" s="78">
        <v>94957</v>
      </c>
      <c r="V21" s="78">
        <f t="shared" si="5"/>
        <v>265139</v>
      </c>
      <c r="W21" s="78">
        <f t="shared" si="6"/>
        <v>63772</v>
      </c>
      <c r="X21" s="78">
        <f t="shared" si="7"/>
        <v>4676</v>
      </c>
      <c r="Y21" s="78">
        <f t="shared" si="8"/>
        <v>0</v>
      </c>
      <c r="Z21" s="78">
        <f t="shared" si="9"/>
        <v>0</v>
      </c>
      <c r="AA21" s="78">
        <f t="shared" si="10"/>
        <v>59011</v>
      </c>
      <c r="AB21" s="79">
        <v>0</v>
      </c>
      <c r="AC21" s="78">
        <f t="shared" si="11"/>
        <v>85</v>
      </c>
      <c r="AD21" s="78">
        <f t="shared" si="12"/>
        <v>201367</v>
      </c>
    </row>
    <row r="22" spans="1:30" s="51" customFormat="1" ht="12" customHeight="1">
      <c r="A22" s="55" t="s">
        <v>130</v>
      </c>
      <c r="B22" s="56" t="s">
        <v>157</v>
      </c>
      <c r="C22" s="55" t="s">
        <v>158</v>
      </c>
      <c r="D22" s="78">
        <f t="shared" si="1"/>
        <v>148014</v>
      </c>
      <c r="E22" s="78">
        <f t="shared" si="2"/>
        <v>39590</v>
      </c>
      <c r="F22" s="78">
        <v>0</v>
      </c>
      <c r="G22" s="78">
        <v>3720</v>
      </c>
      <c r="H22" s="78">
        <v>0</v>
      </c>
      <c r="I22" s="78">
        <v>29152</v>
      </c>
      <c r="J22" s="79">
        <v>0</v>
      </c>
      <c r="K22" s="78">
        <v>6718</v>
      </c>
      <c r="L22" s="78">
        <v>108424</v>
      </c>
      <c r="M22" s="78">
        <f t="shared" si="3"/>
        <v>103184</v>
      </c>
      <c r="N22" s="78">
        <f t="shared" si="4"/>
        <v>20615</v>
      </c>
      <c r="O22" s="78">
        <v>9800</v>
      </c>
      <c r="P22" s="78">
        <v>9396</v>
      </c>
      <c r="Q22" s="78">
        <v>0</v>
      </c>
      <c r="R22" s="78">
        <v>1419</v>
      </c>
      <c r="S22" s="79">
        <v>0</v>
      </c>
      <c r="T22" s="78">
        <v>0</v>
      </c>
      <c r="U22" s="78">
        <v>82569</v>
      </c>
      <c r="V22" s="78">
        <f t="shared" si="5"/>
        <v>251198</v>
      </c>
      <c r="W22" s="78">
        <f t="shared" si="6"/>
        <v>60205</v>
      </c>
      <c r="X22" s="78">
        <f t="shared" si="7"/>
        <v>9800</v>
      </c>
      <c r="Y22" s="78">
        <f t="shared" si="8"/>
        <v>13116</v>
      </c>
      <c r="Z22" s="78">
        <f t="shared" si="9"/>
        <v>0</v>
      </c>
      <c r="AA22" s="78">
        <f t="shared" si="10"/>
        <v>30571</v>
      </c>
      <c r="AB22" s="79">
        <v>0</v>
      </c>
      <c r="AC22" s="78">
        <f t="shared" si="11"/>
        <v>6718</v>
      </c>
      <c r="AD22" s="78">
        <f t="shared" si="12"/>
        <v>190993</v>
      </c>
    </row>
    <row r="23" spans="1:30" s="51" customFormat="1" ht="12" customHeight="1">
      <c r="A23" s="55" t="s">
        <v>130</v>
      </c>
      <c r="B23" s="56" t="s">
        <v>159</v>
      </c>
      <c r="C23" s="55" t="s">
        <v>160</v>
      </c>
      <c r="D23" s="78">
        <f t="shared" si="1"/>
        <v>16248</v>
      </c>
      <c r="E23" s="78">
        <f t="shared" si="2"/>
        <v>1666</v>
      </c>
      <c r="F23" s="78">
        <v>0</v>
      </c>
      <c r="G23" s="78">
        <v>0</v>
      </c>
      <c r="H23" s="78">
        <v>0</v>
      </c>
      <c r="I23" s="78">
        <v>1666</v>
      </c>
      <c r="J23" s="79">
        <v>0</v>
      </c>
      <c r="K23" s="78">
        <v>0</v>
      </c>
      <c r="L23" s="78">
        <v>14582</v>
      </c>
      <c r="M23" s="78">
        <f t="shared" si="3"/>
        <v>1878</v>
      </c>
      <c r="N23" s="78">
        <f t="shared" si="4"/>
        <v>114</v>
      </c>
      <c r="O23" s="78">
        <v>0</v>
      </c>
      <c r="P23" s="78">
        <v>0</v>
      </c>
      <c r="Q23" s="78">
        <v>0</v>
      </c>
      <c r="R23" s="78">
        <v>114</v>
      </c>
      <c r="S23" s="79">
        <v>0</v>
      </c>
      <c r="T23" s="78">
        <v>0</v>
      </c>
      <c r="U23" s="78">
        <v>1764</v>
      </c>
      <c r="V23" s="78">
        <f t="shared" si="5"/>
        <v>18126</v>
      </c>
      <c r="W23" s="78">
        <f t="shared" si="6"/>
        <v>1780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1780</v>
      </c>
      <c r="AB23" s="79">
        <v>0</v>
      </c>
      <c r="AC23" s="78">
        <f t="shared" si="11"/>
        <v>0</v>
      </c>
      <c r="AD23" s="78">
        <f t="shared" si="12"/>
        <v>16346</v>
      </c>
    </row>
    <row r="24" spans="1:30" s="51" customFormat="1" ht="12" customHeight="1">
      <c r="A24" s="55" t="s">
        <v>130</v>
      </c>
      <c r="B24" s="56" t="s">
        <v>161</v>
      </c>
      <c r="C24" s="55" t="s">
        <v>162</v>
      </c>
      <c r="D24" s="78">
        <f t="shared" si="1"/>
        <v>80188</v>
      </c>
      <c r="E24" s="78">
        <f t="shared" si="2"/>
        <v>7755</v>
      </c>
      <c r="F24" s="78">
        <v>0</v>
      </c>
      <c r="G24" s="78">
        <v>0</v>
      </c>
      <c r="H24" s="78">
        <v>0</v>
      </c>
      <c r="I24" s="78">
        <v>7750</v>
      </c>
      <c r="J24" s="79">
        <v>0</v>
      </c>
      <c r="K24" s="78">
        <v>5</v>
      </c>
      <c r="L24" s="78">
        <v>72433</v>
      </c>
      <c r="M24" s="78">
        <f t="shared" si="3"/>
        <v>22139</v>
      </c>
      <c r="N24" s="78">
        <f t="shared" si="4"/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22139</v>
      </c>
      <c r="V24" s="78">
        <f t="shared" si="5"/>
        <v>102327</v>
      </c>
      <c r="W24" s="78">
        <f t="shared" si="6"/>
        <v>7755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7750</v>
      </c>
      <c r="AB24" s="79">
        <v>0</v>
      </c>
      <c r="AC24" s="78">
        <f t="shared" si="11"/>
        <v>5</v>
      </c>
      <c r="AD24" s="78">
        <f t="shared" si="12"/>
        <v>94572</v>
      </c>
    </row>
    <row r="25" spans="1:30" s="51" customFormat="1" ht="12" customHeight="1">
      <c r="A25" s="55" t="s">
        <v>130</v>
      </c>
      <c r="B25" s="56" t="s">
        <v>163</v>
      </c>
      <c r="C25" s="55" t="s">
        <v>164</v>
      </c>
      <c r="D25" s="78">
        <f t="shared" si="1"/>
        <v>110048</v>
      </c>
      <c r="E25" s="78">
        <f t="shared" si="2"/>
        <v>0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  <c r="K25" s="78">
        <v>0</v>
      </c>
      <c r="L25" s="78">
        <v>110048</v>
      </c>
      <c r="M25" s="78">
        <f t="shared" si="3"/>
        <v>62062</v>
      </c>
      <c r="N25" s="78">
        <f t="shared" si="4"/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62062</v>
      </c>
      <c r="V25" s="78">
        <f t="shared" si="5"/>
        <v>172110</v>
      </c>
      <c r="W25" s="78">
        <f t="shared" si="6"/>
        <v>0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0</v>
      </c>
      <c r="AB25" s="79">
        <v>0</v>
      </c>
      <c r="AC25" s="78">
        <f t="shared" si="11"/>
        <v>0</v>
      </c>
      <c r="AD25" s="78">
        <f t="shared" si="12"/>
        <v>172110</v>
      </c>
    </row>
    <row r="26" spans="1:30" s="51" customFormat="1" ht="12" customHeight="1">
      <c r="A26" s="55" t="s">
        <v>130</v>
      </c>
      <c r="B26" s="56" t="s">
        <v>165</v>
      </c>
      <c r="C26" s="55" t="s">
        <v>166</v>
      </c>
      <c r="D26" s="78">
        <f t="shared" si="1"/>
        <v>134946</v>
      </c>
      <c r="E26" s="78">
        <f t="shared" si="2"/>
        <v>13688</v>
      </c>
      <c r="F26" s="78">
        <v>0</v>
      </c>
      <c r="G26" s="78">
        <v>0</v>
      </c>
      <c r="H26" s="78">
        <v>0</v>
      </c>
      <c r="I26" s="78">
        <v>13688</v>
      </c>
      <c r="J26" s="79">
        <v>0</v>
      </c>
      <c r="K26" s="78">
        <v>0</v>
      </c>
      <c r="L26" s="78">
        <v>121258</v>
      </c>
      <c r="M26" s="78">
        <f t="shared" si="3"/>
        <v>55330</v>
      </c>
      <c r="N26" s="78">
        <f t="shared" si="4"/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55330</v>
      </c>
      <c r="V26" s="78">
        <f t="shared" si="5"/>
        <v>190276</v>
      </c>
      <c r="W26" s="78">
        <f t="shared" si="6"/>
        <v>13688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13688</v>
      </c>
      <c r="AB26" s="79">
        <v>0</v>
      </c>
      <c r="AC26" s="78">
        <f t="shared" si="11"/>
        <v>0</v>
      </c>
      <c r="AD26" s="78">
        <f t="shared" si="12"/>
        <v>176588</v>
      </c>
    </row>
    <row r="27" spans="1:30" s="51" customFormat="1" ht="12" customHeight="1">
      <c r="A27" s="55" t="s">
        <v>130</v>
      </c>
      <c r="B27" s="56" t="s">
        <v>167</v>
      </c>
      <c r="C27" s="55" t="s">
        <v>168</v>
      </c>
      <c r="D27" s="78">
        <f t="shared" si="1"/>
        <v>171251</v>
      </c>
      <c r="E27" s="78">
        <f t="shared" si="2"/>
        <v>7929</v>
      </c>
      <c r="F27" s="78">
        <v>0</v>
      </c>
      <c r="G27" s="78">
        <v>0</v>
      </c>
      <c r="H27" s="78">
        <v>0</v>
      </c>
      <c r="I27" s="78">
        <v>1519</v>
      </c>
      <c r="J27" s="79">
        <v>0</v>
      </c>
      <c r="K27" s="78">
        <v>6410</v>
      </c>
      <c r="L27" s="78">
        <v>163322</v>
      </c>
      <c r="M27" s="78">
        <f t="shared" si="3"/>
        <v>63645</v>
      </c>
      <c r="N27" s="78">
        <f t="shared" si="4"/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63645</v>
      </c>
      <c r="V27" s="78">
        <f t="shared" si="5"/>
        <v>234896</v>
      </c>
      <c r="W27" s="78">
        <f t="shared" si="6"/>
        <v>7929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1519</v>
      </c>
      <c r="AB27" s="79">
        <v>0</v>
      </c>
      <c r="AC27" s="78">
        <f t="shared" si="11"/>
        <v>6410</v>
      </c>
      <c r="AD27" s="78">
        <f t="shared" si="12"/>
        <v>226967</v>
      </c>
    </row>
    <row r="28" spans="1:30" s="51" customFormat="1" ht="12" customHeight="1">
      <c r="A28" s="55" t="s">
        <v>130</v>
      </c>
      <c r="B28" s="56" t="s">
        <v>169</v>
      </c>
      <c r="C28" s="55" t="s">
        <v>170</v>
      </c>
      <c r="D28" s="78">
        <f t="shared" si="1"/>
        <v>34256</v>
      </c>
      <c r="E28" s="78">
        <f t="shared" si="2"/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34256</v>
      </c>
      <c r="M28" s="78">
        <f t="shared" si="3"/>
        <v>25026</v>
      </c>
      <c r="N28" s="78">
        <f t="shared" si="4"/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25026</v>
      </c>
      <c r="V28" s="78">
        <f t="shared" si="5"/>
        <v>59282</v>
      </c>
      <c r="W28" s="78">
        <f t="shared" si="6"/>
        <v>0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0</v>
      </c>
      <c r="AB28" s="79">
        <v>0</v>
      </c>
      <c r="AC28" s="78">
        <f t="shared" si="11"/>
        <v>0</v>
      </c>
      <c r="AD28" s="78">
        <f t="shared" si="12"/>
        <v>59282</v>
      </c>
    </row>
    <row r="29" spans="1:30" s="51" customFormat="1" ht="12" customHeight="1">
      <c r="A29" s="55" t="s">
        <v>130</v>
      </c>
      <c r="B29" s="56" t="s">
        <v>171</v>
      </c>
      <c r="C29" s="55" t="s">
        <v>172</v>
      </c>
      <c r="D29" s="78">
        <f t="shared" si="1"/>
        <v>48748</v>
      </c>
      <c r="E29" s="78">
        <f t="shared" si="2"/>
        <v>4140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4140</v>
      </c>
      <c r="L29" s="78">
        <v>44608</v>
      </c>
      <c r="M29" s="78">
        <f t="shared" si="3"/>
        <v>23502</v>
      </c>
      <c r="N29" s="78">
        <f t="shared" si="4"/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23502</v>
      </c>
      <c r="V29" s="78">
        <f t="shared" si="5"/>
        <v>72250</v>
      </c>
      <c r="W29" s="78">
        <f t="shared" si="6"/>
        <v>4140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0</v>
      </c>
      <c r="AB29" s="79">
        <v>0</v>
      </c>
      <c r="AC29" s="78">
        <f t="shared" si="11"/>
        <v>4140</v>
      </c>
      <c r="AD29" s="78">
        <f t="shared" si="12"/>
        <v>68110</v>
      </c>
    </row>
    <row r="30" spans="1:30" s="51" customFormat="1" ht="12" customHeight="1">
      <c r="A30" s="55" t="s">
        <v>130</v>
      </c>
      <c r="B30" s="56" t="s">
        <v>173</v>
      </c>
      <c r="C30" s="55" t="s">
        <v>174</v>
      </c>
      <c r="D30" s="78">
        <f t="shared" si="1"/>
        <v>86116</v>
      </c>
      <c r="E30" s="78">
        <f t="shared" si="2"/>
        <v>0</v>
      </c>
      <c r="F30" s="78">
        <v>0</v>
      </c>
      <c r="G30" s="78">
        <v>0</v>
      </c>
      <c r="H30" s="78">
        <v>0</v>
      </c>
      <c r="I30" s="78">
        <v>0</v>
      </c>
      <c r="J30" s="79">
        <v>0</v>
      </c>
      <c r="K30" s="78">
        <v>0</v>
      </c>
      <c r="L30" s="78">
        <v>86116</v>
      </c>
      <c r="M30" s="78">
        <f t="shared" si="3"/>
        <v>37548</v>
      </c>
      <c r="N30" s="78">
        <f t="shared" si="4"/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37548</v>
      </c>
      <c r="V30" s="78">
        <f t="shared" si="5"/>
        <v>123664</v>
      </c>
      <c r="W30" s="78">
        <f t="shared" si="6"/>
        <v>0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0</v>
      </c>
      <c r="AB30" s="79">
        <v>0</v>
      </c>
      <c r="AC30" s="78">
        <f t="shared" si="11"/>
        <v>0</v>
      </c>
      <c r="AD30" s="78">
        <f t="shared" si="12"/>
        <v>123664</v>
      </c>
    </row>
    <row r="31" spans="1:30" s="51" customFormat="1" ht="12" customHeight="1">
      <c r="A31" s="55" t="s">
        <v>130</v>
      </c>
      <c r="B31" s="56" t="s">
        <v>175</v>
      </c>
      <c r="C31" s="55" t="s">
        <v>176</v>
      </c>
      <c r="D31" s="78">
        <f t="shared" si="1"/>
        <v>111275</v>
      </c>
      <c r="E31" s="78">
        <f t="shared" si="2"/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  <c r="K31" s="78">
        <v>0</v>
      </c>
      <c r="L31" s="78">
        <v>111275</v>
      </c>
      <c r="M31" s="78">
        <f t="shared" si="3"/>
        <v>46432</v>
      </c>
      <c r="N31" s="78">
        <f t="shared" si="4"/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46432</v>
      </c>
      <c r="V31" s="78">
        <f t="shared" si="5"/>
        <v>157707</v>
      </c>
      <c r="W31" s="78">
        <f t="shared" si="6"/>
        <v>0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0</v>
      </c>
      <c r="AB31" s="79">
        <v>0</v>
      </c>
      <c r="AC31" s="78">
        <f t="shared" si="11"/>
        <v>0</v>
      </c>
      <c r="AD31" s="78">
        <f t="shared" si="12"/>
        <v>157707</v>
      </c>
    </row>
    <row r="32" spans="1:30" s="51" customFormat="1" ht="12" customHeight="1">
      <c r="A32" s="55" t="s">
        <v>130</v>
      </c>
      <c r="B32" s="56" t="s">
        <v>177</v>
      </c>
      <c r="C32" s="55" t="s">
        <v>178</v>
      </c>
      <c r="D32" s="78">
        <f t="shared" si="1"/>
        <v>44582</v>
      </c>
      <c r="E32" s="78">
        <f t="shared" si="2"/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  <c r="K32" s="78">
        <v>0</v>
      </c>
      <c r="L32" s="78">
        <v>44582</v>
      </c>
      <c r="M32" s="78">
        <f t="shared" si="3"/>
        <v>18603</v>
      </c>
      <c r="N32" s="78">
        <f t="shared" si="4"/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18603</v>
      </c>
      <c r="V32" s="78">
        <f t="shared" si="5"/>
        <v>63185</v>
      </c>
      <c r="W32" s="78">
        <f t="shared" si="6"/>
        <v>0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0</v>
      </c>
      <c r="AB32" s="79">
        <v>0</v>
      </c>
      <c r="AC32" s="78">
        <f t="shared" si="11"/>
        <v>0</v>
      </c>
      <c r="AD32" s="78">
        <f t="shared" si="12"/>
        <v>63185</v>
      </c>
    </row>
    <row r="33" spans="1:30" s="51" customFormat="1" ht="12" customHeight="1">
      <c r="A33" s="55" t="s">
        <v>130</v>
      </c>
      <c r="B33" s="56" t="s">
        <v>179</v>
      </c>
      <c r="C33" s="55" t="s">
        <v>180</v>
      </c>
      <c r="D33" s="78">
        <f t="shared" si="1"/>
        <v>44422</v>
      </c>
      <c r="E33" s="78">
        <f t="shared" si="2"/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44422</v>
      </c>
      <c r="M33" s="78">
        <f t="shared" si="3"/>
        <v>18536</v>
      </c>
      <c r="N33" s="78">
        <f t="shared" si="4"/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18536</v>
      </c>
      <c r="V33" s="78">
        <f t="shared" si="5"/>
        <v>62958</v>
      </c>
      <c r="W33" s="78">
        <f t="shared" si="6"/>
        <v>0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0</v>
      </c>
      <c r="AB33" s="79">
        <v>0</v>
      </c>
      <c r="AC33" s="78">
        <f t="shared" si="11"/>
        <v>0</v>
      </c>
      <c r="AD33" s="78">
        <f t="shared" si="12"/>
        <v>62958</v>
      </c>
    </row>
    <row r="34" spans="1:30" s="51" customFormat="1" ht="12" customHeight="1">
      <c r="A34" s="55" t="s">
        <v>130</v>
      </c>
      <c r="B34" s="56" t="s">
        <v>232</v>
      </c>
      <c r="C34" s="55" t="s">
        <v>233</v>
      </c>
      <c r="D34" s="78">
        <f t="shared" si="1"/>
        <v>0</v>
      </c>
      <c r="E34" s="78">
        <f t="shared" si="2"/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  <c r="K34" s="78">
        <v>0</v>
      </c>
      <c r="L34" s="78">
        <v>0</v>
      </c>
      <c r="M34" s="78">
        <f t="shared" si="3"/>
        <v>5221</v>
      </c>
      <c r="N34" s="78">
        <f t="shared" si="4"/>
        <v>2418</v>
      </c>
      <c r="O34" s="78">
        <v>0</v>
      </c>
      <c r="P34" s="78">
        <v>0</v>
      </c>
      <c r="Q34" s="78">
        <v>0</v>
      </c>
      <c r="R34" s="78">
        <v>2413</v>
      </c>
      <c r="S34" s="79">
        <v>110695</v>
      </c>
      <c r="T34" s="78">
        <v>5</v>
      </c>
      <c r="U34" s="78">
        <v>2803</v>
      </c>
      <c r="V34" s="78">
        <f t="shared" si="5"/>
        <v>5221</v>
      </c>
      <c r="W34" s="78">
        <f t="shared" si="6"/>
        <v>2418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2413</v>
      </c>
      <c r="AB34" s="79">
        <f aca="true" t="shared" si="13" ref="AB34:AB43">+SUM(J34,S34)</f>
        <v>110695</v>
      </c>
      <c r="AC34" s="78">
        <f t="shared" si="11"/>
        <v>5</v>
      </c>
      <c r="AD34" s="78">
        <f t="shared" si="12"/>
        <v>2803</v>
      </c>
    </row>
    <row r="35" spans="1:30" s="51" customFormat="1" ht="12" customHeight="1">
      <c r="A35" s="55" t="s">
        <v>130</v>
      </c>
      <c r="B35" s="56" t="s">
        <v>234</v>
      </c>
      <c r="C35" s="55" t="s">
        <v>235</v>
      </c>
      <c r="D35" s="78">
        <f t="shared" si="1"/>
        <v>0</v>
      </c>
      <c r="E35" s="78">
        <f t="shared" si="2"/>
        <v>0</v>
      </c>
      <c r="F35" s="78">
        <v>0</v>
      </c>
      <c r="G35" s="78">
        <v>0</v>
      </c>
      <c r="H35" s="78">
        <v>0</v>
      </c>
      <c r="I35" s="78">
        <v>0</v>
      </c>
      <c r="J35" s="79">
        <v>0</v>
      </c>
      <c r="K35" s="78">
        <v>0</v>
      </c>
      <c r="L35" s="78">
        <v>0</v>
      </c>
      <c r="M35" s="78">
        <f t="shared" si="3"/>
        <v>2994</v>
      </c>
      <c r="N35" s="78">
        <f t="shared" si="4"/>
        <v>2994</v>
      </c>
      <c r="O35" s="78">
        <v>0</v>
      </c>
      <c r="P35" s="78">
        <v>0</v>
      </c>
      <c r="Q35" s="78">
        <v>0</v>
      </c>
      <c r="R35" s="78">
        <v>2994</v>
      </c>
      <c r="S35" s="79">
        <v>109510</v>
      </c>
      <c r="T35" s="78">
        <v>0</v>
      </c>
      <c r="U35" s="78">
        <v>0</v>
      </c>
      <c r="V35" s="78">
        <f t="shared" si="5"/>
        <v>2994</v>
      </c>
      <c r="W35" s="78">
        <f t="shared" si="6"/>
        <v>2994</v>
      </c>
      <c r="X35" s="78">
        <f t="shared" si="7"/>
        <v>0</v>
      </c>
      <c r="Y35" s="78">
        <f t="shared" si="8"/>
        <v>0</v>
      </c>
      <c r="Z35" s="78">
        <f t="shared" si="9"/>
        <v>0</v>
      </c>
      <c r="AA35" s="78">
        <f t="shared" si="10"/>
        <v>2994</v>
      </c>
      <c r="AB35" s="79">
        <f t="shared" si="13"/>
        <v>109510</v>
      </c>
      <c r="AC35" s="78">
        <f t="shared" si="11"/>
        <v>0</v>
      </c>
      <c r="AD35" s="78">
        <f t="shared" si="12"/>
        <v>0</v>
      </c>
    </row>
    <row r="36" spans="1:30" s="51" customFormat="1" ht="12" customHeight="1">
      <c r="A36" s="55" t="s">
        <v>130</v>
      </c>
      <c r="B36" s="56" t="s">
        <v>236</v>
      </c>
      <c r="C36" s="55" t="s">
        <v>237</v>
      </c>
      <c r="D36" s="78">
        <f t="shared" si="1"/>
        <v>375</v>
      </c>
      <c r="E36" s="78">
        <f t="shared" si="2"/>
        <v>0</v>
      </c>
      <c r="F36" s="78">
        <v>0</v>
      </c>
      <c r="G36" s="78">
        <v>0</v>
      </c>
      <c r="H36" s="78">
        <v>0</v>
      </c>
      <c r="I36" s="78">
        <v>0</v>
      </c>
      <c r="J36" s="79">
        <v>11354</v>
      </c>
      <c r="K36" s="78">
        <v>0</v>
      </c>
      <c r="L36" s="78">
        <v>375</v>
      </c>
      <c r="M36" s="78">
        <f t="shared" si="3"/>
        <v>104877</v>
      </c>
      <c r="N36" s="78">
        <f t="shared" si="4"/>
        <v>99335</v>
      </c>
      <c r="O36" s="78">
        <v>0</v>
      </c>
      <c r="P36" s="78">
        <v>0</v>
      </c>
      <c r="Q36" s="78">
        <v>0</v>
      </c>
      <c r="R36" s="78">
        <v>99335</v>
      </c>
      <c r="S36" s="79">
        <v>208684</v>
      </c>
      <c r="T36" s="78">
        <v>0</v>
      </c>
      <c r="U36" s="78">
        <v>5542</v>
      </c>
      <c r="V36" s="78">
        <f t="shared" si="5"/>
        <v>105252</v>
      </c>
      <c r="W36" s="78">
        <f t="shared" si="6"/>
        <v>99335</v>
      </c>
      <c r="X36" s="78">
        <f t="shared" si="7"/>
        <v>0</v>
      </c>
      <c r="Y36" s="78">
        <f t="shared" si="8"/>
        <v>0</v>
      </c>
      <c r="Z36" s="78">
        <f t="shared" si="9"/>
        <v>0</v>
      </c>
      <c r="AA36" s="78">
        <f t="shared" si="10"/>
        <v>99335</v>
      </c>
      <c r="AB36" s="79">
        <f t="shared" si="13"/>
        <v>220038</v>
      </c>
      <c r="AC36" s="78">
        <f t="shared" si="11"/>
        <v>0</v>
      </c>
      <c r="AD36" s="78">
        <f t="shared" si="12"/>
        <v>5917</v>
      </c>
    </row>
    <row r="37" spans="1:30" s="51" customFormat="1" ht="12" customHeight="1">
      <c r="A37" s="55" t="s">
        <v>130</v>
      </c>
      <c r="B37" s="56" t="s">
        <v>238</v>
      </c>
      <c r="C37" s="55" t="s">
        <v>239</v>
      </c>
      <c r="D37" s="78">
        <f t="shared" si="1"/>
        <v>46602</v>
      </c>
      <c r="E37" s="78">
        <f t="shared" si="2"/>
        <v>46602</v>
      </c>
      <c r="F37" s="78">
        <v>0</v>
      </c>
      <c r="G37" s="78">
        <v>0</v>
      </c>
      <c r="H37" s="78">
        <v>0</v>
      </c>
      <c r="I37" s="78">
        <v>46592</v>
      </c>
      <c r="J37" s="79">
        <v>200279</v>
      </c>
      <c r="K37" s="78">
        <v>10</v>
      </c>
      <c r="L37" s="78">
        <v>0</v>
      </c>
      <c r="M37" s="78">
        <f t="shared" si="3"/>
        <v>70926</v>
      </c>
      <c r="N37" s="78">
        <f t="shared" si="4"/>
        <v>70926</v>
      </c>
      <c r="O37" s="78">
        <v>0</v>
      </c>
      <c r="P37" s="78">
        <v>0</v>
      </c>
      <c r="Q37" s="78">
        <v>0</v>
      </c>
      <c r="R37" s="78">
        <v>70918</v>
      </c>
      <c r="S37" s="79">
        <v>83571</v>
      </c>
      <c r="T37" s="78">
        <v>8</v>
      </c>
      <c r="U37" s="78">
        <v>0</v>
      </c>
      <c r="V37" s="78">
        <f t="shared" si="5"/>
        <v>117528</v>
      </c>
      <c r="W37" s="78">
        <f t="shared" si="6"/>
        <v>117528</v>
      </c>
      <c r="X37" s="78">
        <f t="shared" si="7"/>
        <v>0</v>
      </c>
      <c r="Y37" s="78">
        <f t="shared" si="8"/>
        <v>0</v>
      </c>
      <c r="Z37" s="78">
        <f t="shared" si="9"/>
        <v>0</v>
      </c>
      <c r="AA37" s="78">
        <f t="shared" si="10"/>
        <v>117510</v>
      </c>
      <c r="AB37" s="79">
        <f t="shared" si="13"/>
        <v>283850</v>
      </c>
      <c r="AC37" s="78">
        <f t="shared" si="11"/>
        <v>18</v>
      </c>
      <c r="AD37" s="78">
        <f t="shared" si="12"/>
        <v>0</v>
      </c>
    </row>
    <row r="38" spans="1:30" s="51" customFormat="1" ht="12" customHeight="1">
      <c r="A38" s="55" t="s">
        <v>130</v>
      </c>
      <c r="B38" s="56" t="s">
        <v>240</v>
      </c>
      <c r="C38" s="55" t="s">
        <v>241</v>
      </c>
      <c r="D38" s="78">
        <f t="shared" si="1"/>
        <v>0</v>
      </c>
      <c r="E38" s="78">
        <f t="shared" si="2"/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78">
        <v>0</v>
      </c>
      <c r="L38" s="78">
        <v>0</v>
      </c>
      <c r="M38" s="78">
        <f t="shared" si="3"/>
        <v>5343</v>
      </c>
      <c r="N38" s="78">
        <f t="shared" si="4"/>
        <v>25</v>
      </c>
      <c r="O38" s="78">
        <v>0</v>
      </c>
      <c r="P38" s="78">
        <v>0</v>
      </c>
      <c r="Q38" s="78">
        <v>0</v>
      </c>
      <c r="R38" s="78">
        <v>0</v>
      </c>
      <c r="S38" s="79">
        <v>68854</v>
      </c>
      <c r="T38" s="78">
        <v>25</v>
      </c>
      <c r="U38" s="78">
        <v>5318</v>
      </c>
      <c r="V38" s="78">
        <f t="shared" si="5"/>
        <v>5343</v>
      </c>
      <c r="W38" s="78">
        <f t="shared" si="6"/>
        <v>25</v>
      </c>
      <c r="X38" s="78">
        <f t="shared" si="7"/>
        <v>0</v>
      </c>
      <c r="Y38" s="78">
        <f t="shared" si="8"/>
        <v>0</v>
      </c>
      <c r="Z38" s="78">
        <f t="shared" si="9"/>
        <v>0</v>
      </c>
      <c r="AA38" s="78">
        <f t="shared" si="10"/>
        <v>0</v>
      </c>
      <c r="AB38" s="79">
        <f t="shared" si="13"/>
        <v>68854</v>
      </c>
      <c r="AC38" s="78">
        <f t="shared" si="11"/>
        <v>25</v>
      </c>
      <c r="AD38" s="78">
        <f t="shared" si="12"/>
        <v>5318</v>
      </c>
    </row>
    <row r="39" spans="1:30" s="51" customFormat="1" ht="12" customHeight="1">
      <c r="A39" s="55" t="s">
        <v>130</v>
      </c>
      <c r="B39" s="56" t="s">
        <v>242</v>
      </c>
      <c r="C39" s="55" t="s">
        <v>243</v>
      </c>
      <c r="D39" s="78">
        <f t="shared" si="1"/>
        <v>45385</v>
      </c>
      <c r="E39" s="78">
        <f t="shared" si="2"/>
        <v>45385</v>
      </c>
      <c r="F39" s="78">
        <v>0</v>
      </c>
      <c r="G39" s="78">
        <v>0</v>
      </c>
      <c r="H39" s="78">
        <v>0</v>
      </c>
      <c r="I39" s="78">
        <v>0</v>
      </c>
      <c r="J39" s="79">
        <v>92021</v>
      </c>
      <c r="K39" s="78">
        <v>45385</v>
      </c>
      <c r="L39" s="78">
        <v>0</v>
      </c>
      <c r="M39" s="78">
        <f t="shared" si="3"/>
        <v>0</v>
      </c>
      <c r="N39" s="78">
        <f t="shared" si="4"/>
        <v>0</v>
      </c>
      <c r="O39" s="78">
        <v>0</v>
      </c>
      <c r="P39" s="78">
        <v>0</v>
      </c>
      <c r="Q39" s="78">
        <v>0</v>
      </c>
      <c r="R39" s="78">
        <v>0</v>
      </c>
      <c r="S39" s="79">
        <v>0</v>
      </c>
      <c r="T39" s="78">
        <v>0</v>
      </c>
      <c r="U39" s="78">
        <v>0</v>
      </c>
      <c r="V39" s="78">
        <f t="shared" si="5"/>
        <v>45385</v>
      </c>
      <c r="W39" s="78">
        <f t="shared" si="6"/>
        <v>45385</v>
      </c>
      <c r="X39" s="78">
        <f t="shared" si="7"/>
        <v>0</v>
      </c>
      <c r="Y39" s="78">
        <f t="shared" si="8"/>
        <v>0</v>
      </c>
      <c r="Z39" s="78">
        <f t="shared" si="9"/>
        <v>0</v>
      </c>
      <c r="AA39" s="78">
        <f t="shared" si="10"/>
        <v>0</v>
      </c>
      <c r="AB39" s="79">
        <f t="shared" si="13"/>
        <v>92021</v>
      </c>
      <c r="AC39" s="78">
        <f t="shared" si="11"/>
        <v>45385</v>
      </c>
      <c r="AD39" s="78">
        <f t="shared" si="12"/>
        <v>0</v>
      </c>
    </row>
    <row r="40" spans="1:30" s="51" customFormat="1" ht="12" customHeight="1">
      <c r="A40" s="55" t="s">
        <v>130</v>
      </c>
      <c r="B40" s="56" t="s">
        <v>244</v>
      </c>
      <c r="C40" s="55" t="s">
        <v>245</v>
      </c>
      <c r="D40" s="78">
        <f t="shared" si="1"/>
        <v>179133</v>
      </c>
      <c r="E40" s="78">
        <f t="shared" si="2"/>
        <v>179133</v>
      </c>
      <c r="F40" s="78">
        <v>0</v>
      </c>
      <c r="G40" s="78">
        <v>0</v>
      </c>
      <c r="H40" s="78">
        <v>0</v>
      </c>
      <c r="I40" s="78">
        <v>41093</v>
      </c>
      <c r="J40" s="79">
        <v>396261</v>
      </c>
      <c r="K40" s="78">
        <v>138040</v>
      </c>
      <c r="L40" s="78">
        <v>0</v>
      </c>
      <c r="M40" s="78">
        <f t="shared" si="3"/>
        <v>0</v>
      </c>
      <c r="N40" s="78">
        <f t="shared" si="4"/>
        <v>0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0</v>
      </c>
      <c r="U40" s="78">
        <v>0</v>
      </c>
      <c r="V40" s="78">
        <f t="shared" si="5"/>
        <v>179133</v>
      </c>
      <c r="W40" s="78">
        <f t="shared" si="6"/>
        <v>179133</v>
      </c>
      <c r="X40" s="78">
        <f t="shared" si="7"/>
        <v>0</v>
      </c>
      <c r="Y40" s="78">
        <f t="shared" si="8"/>
        <v>0</v>
      </c>
      <c r="Z40" s="78">
        <f t="shared" si="9"/>
        <v>0</v>
      </c>
      <c r="AA40" s="78">
        <f t="shared" si="10"/>
        <v>41093</v>
      </c>
      <c r="AB40" s="79">
        <f t="shared" si="13"/>
        <v>396261</v>
      </c>
      <c r="AC40" s="78">
        <f t="shared" si="11"/>
        <v>138040</v>
      </c>
      <c r="AD40" s="78">
        <f t="shared" si="12"/>
        <v>0</v>
      </c>
    </row>
    <row r="41" spans="1:30" s="51" customFormat="1" ht="12" customHeight="1">
      <c r="A41" s="55" t="s">
        <v>130</v>
      </c>
      <c r="B41" s="56" t="s">
        <v>246</v>
      </c>
      <c r="C41" s="55" t="s">
        <v>247</v>
      </c>
      <c r="D41" s="78">
        <f t="shared" si="1"/>
        <v>9254</v>
      </c>
      <c r="E41" s="78">
        <f t="shared" si="2"/>
        <v>873</v>
      </c>
      <c r="F41" s="78">
        <v>0</v>
      </c>
      <c r="G41" s="78">
        <v>0</v>
      </c>
      <c r="H41" s="78">
        <v>0</v>
      </c>
      <c r="I41" s="78">
        <v>818</v>
      </c>
      <c r="J41" s="79">
        <v>96243</v>
      </c>
      <c r="K41" s="78">
        <v>55</v>
      </c>
      <c r="L41" s="78">
        <v>8381</v>
      </c>
      <c r="M41" s="78">
        <f t="shared" si="3"/>
        <v>0</v>
      </c>
      <c r="N41" s="78">
        <f t="shared" si="4"/>
        <v>0</v>
      </c>
      <c r="O41" s="78">
        <v>0</v>
      </c>
      <c r="P41" s="78">
        <v>0</v>
      </c>
      <c r="Q41" s="78">
        <v>0</v>
      </c>
      <c r="R41" s="78">
        <v>0</v>
      </c>
      <c r="S41" s="79">
        <v>0</v>
      </c>
      <c r="T41" s="78">
        <v>0</v>
      </c>
      <c r="U41" s="78">
        <v>0</v>
      </c>
      <c r="V41" s="78">
        <f t="shared" si="5"/>
        <v>9254</v>
      </c>
      <c r="W41" s="78">
        <f t="shared" si="6"/>
        <v>873</v>
      </c>
      <c r="X41" s="78">
        <f t="shared" si="7"/>
        <v>0</v>
      </c>
      <c r="Y41" s="78">
        <f t="shared" si="8"/>
        <v>0</v>
      </c>
      <c r="Z41" s="78">
        <f t="shared" si="9"/>
        <v>0</v>
      </c>
      <c r="AA41" s="78">
        <f t="shared" si="10"/>
        <v>818</v>
      </c>
      <c r="AB41" s="79">
        <f t="shared" si="13"/>
        <v>96243</v>
      </c>
      <c r="AC41" s="78">
        <f t="shared" si="11"/>
        <v>55</v>
      </c>
      <c r="AD41" s="78">
        <f t="shared" si="12"/>
        <v>8381</v>
      </c>
    </row>
    <row r="42" spans="1:30" s="51" customFormat="1" ht="12" customHeight="1">
      <c r="A42" s="55" t="s">
        <v>130</v>
      </c>
      <c r="B42" s="56" t="s">
        <v>248</v>
      </c>
      <c r="C42" s="55" t="s">
        <v>249</v>
      </c>
      <c r="D42" s="78">
        <f t="shared" si="1"/>
        <v>0</v>
      </c>
      <c r="E42" s="78">
        <f t="shared" si="2"/>
        <v>0</v>
      </c>
      <c r="F42" s="78">
        <v>0</v>
      </c>
      <c r="G42" s="78">
        <v>0</v>
      </c>
      <c r="H42" s="78">
        <v>0</v>
      </c>
      <c r="I42" s="78">
        <v>0</v>
      </c>
      <c r="J42" s="79">
        <v>0</v>
      </c>
      <c r="K42" s="78">
        <v>0</v>
      </c>
      <c r="L42" s="78">
        <v>0</v>
      </c>
      <c r="M42" s="78">
        <f t="shared" si="3"/>
        <v>10090</v>
      </c>
      <c r="N42" s="78">
        <f t="shared" si="4"/>
        <v>0</v>
      </c>
      <c r="O42" s="78">
        <v>0</v>
      </c>
      <c r="P42" s="78">
        <v>0</v>
      </c>
      <c r="Q42" s="78">
        <v>0</v>
      </c>
      <c r="R42" s="78">
        <v>0</v>
      </c>
      <c r="S42" s="79">
        <v>166123</v>
      </c>
      <c r="T42" s="78">
        <v>0</v>
      </c>
      <c r="U42" s="78">
        <v>10090</v>
      </c>
      <c r="V42" s="78">
        <f t="shared" si="5"/>
        <v>10090</v>
      </c>
      <c r="W42" s="78">
        <f t="shared" si="6"/>
        <v>0</v>
      </c>
      <c r="X42" s="78">
        <f t="shared" si="7"/>
        <v>0</v>
      </c>
      <c r="Y42" s="78">
        <f t="shared" si="8"/>
        <v>0</v>
      </c>
      <c r="Z42" s="78">
        <f t="shared" si="9"/>
        <v>0</v>
      </c>
      <c r="AA42" s="78">
        <f t="shared" si="10"/>
        <v>0</v>
      </c>
      <c r="AB42" s="79">
        <f t="shared" si="13"/>
        <v>166123</v>
      </c>
      <c r="AC42" s="78">
        <f t="shared" si="11"/>
        <v>0</v>
      </c>
      <c r="AD42" s="78">
        <f t="shared" si="12"/>
        <v>10090</v>
      </c>
    </row>
    <row r="43" spans="1:30" s="51" customFormat="1" ht="12" customHeight="1">
      <c r="A43" s="55" t="s">
        <v>130</v>
      </c>
      <c r="B43" s="56" t="s">
        <v>250</v>
      </c>
      <c r="C43" s="55" t="s">
        <v>251</v>
      </c>
      <c r="D43" s="78">
        <f t="shared" si="1"/>
        <v>279617</v>
      </c>
      <c r="E43" s="78">
        <f t="shared" si="2"/>
        <v>279617</v>
      </c>
      <c r="F43" s="78">
        <v>70517</v>
      </c>
      <c r="G43" s="78">
        <v>0</v>
      </c>
      <c r="H43" s="78">
        <v>209100</v>
      </c>
      <c r="I43" s="78">
        <v>0</v>
      </c>
      <c r="J43" s="79">
        <v>360762</v>
      </c>
      <c r="K43" s="78">
        <v>0</v>
      </c>
      <c r="L43" s="78">
        <v>0</v>
      </c>
      <c r="M43" s="78">
        <f t="shared" si="3"/>
        <v>0</v>
      </c>
      <c r="N43" s="78">
        <f t="shared" si="4"/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0</v>
      </c>
      <c r="V43" s="78">
        <f t="shared" si="5"/>
        <v>279617</v>
      </c>
      <c r="W43" s="78">
        <f t="shared" si="6"/>
        <v>279617</v>
      </c>
      <c r="X43" s="78">
        <f t="shared" si="7"/>
        <v>70517</v>
      </c>
      <c r="Y43" s="78">
        <f t="shared" si="8"/>
        <v>0</v>
      </c>
      <c r="Z43" s="78">
        <f t="shared" si="9"/>
        <v>209100</v>
      </c>
      <c r="AA43" s="78">
        <f t="shared" si="10"/>
        <v>0</v>
      </c>
      <c r="AB43" s="79">
        <f t="shared" si="13"/>
        <v>360762</v>
      </c>
      <c r="AC43" s="78">
        <f t="shared" si="11"/>
        <v>0</v>
      </c>
      <c r="AD43" s="78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252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52</v>
      </c>
      <c r="B2" s="151" t="s">
        <v>53</v>
      </c>
      <c r="C2" s="160" t="s">
        <v>214</v>
      </c>
      <c r="D2" s="85" t="s">
        <v>253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254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255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256</v>
      </c>
      <c r="E3" s="86"/>
      <c r="F3" s="86"/>
      <c r="G3" s="86"/>
      <c r="H3" s="86"/>
      <c r="I3" s="86"/>
      <c r="J3" s="86"/>
      <c r="K3" s="93"/>
      <c r="L3" s="94" t="s">
        <v>257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226</v>
      </c>
      <c r="AE3" s="98" t="s">
        <v>217</v>
      </c>
      <c r="AF3" s="92" t="s">
        <v>256</v>
      </c>
      <c r="AG3" s="86"/>
      <c r="AH3" s="86"/>
      <c r="AI3" s="86"/>
      <c r="AJ3" s="86"/>
      <c r="AK3" s="86"/>
      <c r="AL3" s="86"/>
      <c r="AM3" s="93"/>
      <c r="AN3" s="94" t="s">
        <v>257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226</v>
      </c>
      <c r="BG3" s="98" t="s">
        <v>217</v>
      </c>
      <c r="BH3" s="92" t="s">
        <v>256</v>
      </c>
      <c r="BI3" s="86"/>
      <c r="BJ3" s="86"/>
      <c r="BK3" s="86"/>
      <c r="BL3" s="86"/>
      <c r="BM3" s="86"/>
      <c r="BN3" s="86"/>
      <c r="BO3" s="93"/>
      <c r="BP3" s="94" t="s">
        <v>257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226</v>
      </c>
      <c r="CI3" s="98" t="s">
        <v>217</v>
      </c>
    </row>
    <row r="4" spans="1:87" s="46" customFormat="1" ht="13.5" customHeight="1">
      <c r="A4" s="152"/>
      <c r="B4" s="152"/>
      <c r="C4" s="158"/>
      <c r="D4" s="98" t="s">
        <v>217</v>
      </c>
      <c r="E4" s="97" t="s">
        <v>258</v>
      </c>
      <c r="F4" s="97"/>
      <c r="G4" s="102"/>
      <c r="H4" s="86"/>
      <c r="I4" s="103"/>
      <c r="J4" s="104" t="s">
        <v>259</v>
      </c>
      <c r="K4" s="150" t="s">
        <v>260</v>
      </c>
      <c r="L4" s="98" t="s">
        <v>217</v>
      </c>
      <c r="M4" s="92" t="s">
        <v>261</v>
      </c>
      <c r="N4" s="95"/>
      <c r="O4" s="95"/>
      <c r="P4" s="95"/>
      <c r="Q4" s="96"/>
      <c r="R4" s="92" t="s">
        <v>262</v>
      </c>
      <c r="S4" s="86"/>
      <c r="T4" s="86"/>
      <c r="U4" s="103"/>
      <c r="V4" s="97" t="s">
        <v>263</v>
      </c>
      <c r="W4" s="92" t="s">
        <v>264</v>
      </c>
      <c r="X4" s="94"/>
      <c r="Y4" s="95"/>
      <c r="Z4" s="95"/>
      <c r="AA4" s="96"/>
      <c r="AB4" s="105" t="s">
        <v>265</v>
      </c>
      <c r="AC4" s="105" t="s">
        <v>266</v>
      </c>
      <c r="AD4" s="98"/>
      <c r="AE4" s="98"/>
      <c r="AF4" s="98" t="s">
        <v>217</v>
      </c>
      <c r="AG4" s="97" t="s">
        <v>258</v>
      </c>
      <c r="AH4" s="97"/>
      <c r="AI4" s="102"/>
      <c r="AJ4" s="86"/>
      <c r="AK4" s="103"/>
      <c r="AL4" s="104" t="s">
        <v>259</v>
      </c>
      <c r="AM4" s="150" t="s">
        <v>260</v>
      </c>
      <c r="AN4" s="98" t="s">
        <v>217</v>
      </c>
      <c r="AO4" s="92" t="s">
        <v>261</v>
      </c>
      <c r="AP4" s="95"/>
      <c r="AQ4" s="95"/>
      <c r="AR4" s="95"/>
      <c r="AS4" s="96"/>
      <c r="AT4" s="92" t="s">
        <v>262</v>
      </c>
      <c r="AU4" s="86"/>
      <c r="AV4" s="86"/>
      <c r="AW4" s="103"/>
      <c r="AX4" s="97" t="s">
        <v>263</v>
      </c>
      <c r="AY4" s="92" t="s">
        <v>264</v>
      </c>
      <c r="AZ4" s="106"/>
      <c r="BA4" s="106"/>
      <c r="BB4" s="107"/>
      <c r="BC4" s="96"/>
      <c r="BD4" s="105" t="s">
        <v>265</v>
      </c>
      <c r="BE4" s="105" t="s">
        <v>266</v>
      </c>
      <c r="BF4" s="98"/>
      <c r="BG4" s="98"/>
      <c r="BH4" s="98" t="s">
        <v>217</v>
      </c>
      <c r="BI4" s="97" t="s">
        <v>258</v>
      </c>
      <c r="BJ4" s="97"/>
      <c r="BK4" s="102"/>
      <c r="BL4" s="86"/>
      <c r="BM4" s="103"/>
      <c r="BN4" s="104" t="s">
        <v>259</v>
      </c>
      <c r="BO4" s="150" t="s">
        <v>260</v>
      </c>
      <c r="BP4" s="98" t="s">
        <v>217</v>
      </c>
      <c r="BQ4" s="92" t="s">
        <v>261</v>
      </c>
      <c r="BR4" s="95"/>
      <c r="BS4" s="95"/>
      <c r="BT4" s="95"/>
      <c r="BU4" s="96"/>
      <c r="BV4" s="92" t="s">
        <v>262</v>
      </c>
      <c r="BW4" s="86"/>
      <c r="BX4" s="86"/>
      <c r="BY4" s="103"/>
      <c r="BZ4" s="97" t="s">
        <v>263</v>
      </c>
      <c r="CA4" s="92" t="s">
        <v>264</v>
      </c>
      <c r="CB4" s="95"/>
      <c r="CC4" s="95"/>
      <c r="CD4" s="95"/>
      <c r="CE4" s="96"/>
      <c r="CF4" s="105" t="s">
        <v>265</v>
      </c>
      <c r="CG4" s="105" t="s">
        <v>266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217</v>
      </c>
      <c r="F5" s="104" t="s">
        <v>267</v>
      </c>
      <c r="G5" s="104" t="s">
        <v>268</v>
      </c>
      <c r="H5" s="104" t="s">
        <v>269</v>
      </c>
      <c r="I5" s="104" t="s">
        <v>226</v>
      </c>
      <c r="J5" s="109"/>
      <c r="K5" s="150"/>
      <c r="L5" s="98"/>
      <c r="M5" s="98" t="s">
        <v>217</v>
      </c>
      <c r="N5" s="98" t="s">
        <v>270</v>
      </c>
      <c r="O5" s="98" t="s">
        <v>271</v>
      </c>
      <c r="P5" s="98" t="s">
        <v>272</v>
      </c>
      <c r="Q5" s="98" t="s">
        <v>273</v>
      </c>
      <c r="R5" s="98" t="s">
        <v>217</v>
      </c>
      <c r="S5" s="97" t="s">
        <v>274</v>
      </c>
      <c r="T5" s="97" t="s">
        <v>275</v>
      </c>
      <c r="U5" s="97" t="s">
        <v>276</v>
      </c>
      <c r="V5" s="98"/>
      <c r="W5" s="98" t="s">
        <v>217</v>
      </c>
      <c r="X5" s="97" t="s">
        <v>274</v>
      </c>
      <c r="Y5" s="97" t="s">
        <v>275</v>
      </c>
      <c r="Z5" s="97" t="s">
        <v>276</v>
      </c>
      <c r="AA5" s="105" t="s">
        <v>226</v>
      </c>
      <c r="AB5" s="98"/>
      <c r="AC5" s="98"/>
      <c r="AD5" s="98"/>
      <c r="AE5" s="98"/>
      <c r="AF5" s="98"/>
      <c r="AG5" s="98" t="s">
        <v>217</v>
      </c>
      <c r="AH5" s="104" t="s">
        <v>267</v>
      </c>
      <c r="AI5" s="104" t="s">
        <v>268</v>
      </c>
      <c r="AJ5" s="104" t="s">
        <v>269</v>
      </c>
      <c r="AK5" s="104" t="s">
        <v>226</v>
      </c>
      <c r="AL5" s="109"/>
      <c r="AM5" s="150"/>
      <c r="AN5" s="98"/>
      <c r="AO5" s="98" t="s">
        <v>217</v>
      </c>
      <c r="AP5" s="98" t="s">
        <v>270</v>
      </c>
      <c r="AQ5" s="98" t="s">
        <v>271</v>
      </c>
      <c r="AR5" s="98" t="s">
        <v>272</v>
      </c>
      <c r="AS5" s="98" t="s">
        <v>273</v>
      </c>
      <c r="AT5" s="98" t="s">
        <v>217</v>
      </c>
      <c r="AU5" s="97" t="s">
        <v>274</v>
      </c>
      <c r="AV5" s="97" t="s">
        <v>275</v>
      </c>
      <c r="AW5" s="97" t="s">
        <v>276</v>
      </c>
      <c r="AX5" s="98"/>
      <c r="AY5" s="98" t="s">
        <v>217</v>
      </c>
      <c r="AZ5" s="97" t="s">
        <v>274</v>
      </c>
      <c r="BA5" s="97" t="s">
        <v>275</v>
      </c>
      <c r="BB5" s="97" t="s">
        <v>276</v>
      </c>
      <c r="BC5" s="105" t="s">
        <v>226</v>
      </c>
      <c r="BD5" s="98"/>
      <c r="BE5" s="98"/>
      <c r="BF5" s="98"/>
      <c r="BG5" s="98"/>
      <c r="BH5" s="98"/>
      <c r="BI5" s="98" t="s">
        <v>217</v>
      </c>
      <c r="BJ5" s="104" t="s">
        <v>267</v>
      </c>
      <c r="BK5" s="104" t="s">
        <v>268</v>
      </c>
      <c r="BL5" s="104" t="s">
        <v>269</v>
      </c>
      <c r="BM5" s="104" t="s">
        <v>226</v>
      </c>
      <c r="BN5" s="109"/>
      <c r="BO5" s="150"/>
      <c r="BP5" s="98"/>
      <c r="BQ5" s="98" t="s">
        <v>217</v>
      </c>
      <c r="BR5" s="98" t="s">
        <v>270</v>
      </c>
      <c r="BS5" s="98" t="s">
        <v>271</v>
      </c>
      <c r="BT5" s="98" t="s">
        <v>272</v>
      </c>
      <c r="BU5" s="98" t="s">
        <v>273</v>
      </c>
      <c r="BV5" s="98" t="s">
        <v>217</v>
      </c>
      <c r="BW5" s="97" t="s">
        <v>274</v>
      </c>
      <c r="BX5" s="97" t="s">
        <v>275</v>
      </c>
      <c r="BY5" s="97" t="s">
        <v>276</v>
      </c>
      <c r="BZ5" s="98"/>
      <c r="CA5" s="98" t="s">
        <v>217</v>
      </c>
      <c r="CB5" s="97" t="s">
        <v>274</v>
      </c>
      <c r="CC5" s="97" t="s">
        <v>275</v>
      </c>
      <c r="CD5" s="97" t="s">
        <v>276</v>
      </c>
      <c r="CE5" s="105" t="s">
        <v>226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227</v>
      </c>
      <c r="E6" s="113" t="s">
        <v>227</v>
      </c>
      <c r="F6" s="114" t="s">
        <v>227</v>
      </c>
      <c r="G6" s="114" t="s">
        <v>227</v>
      </c>
      <c r="H6" s="114" t="s">
        <v>227</v>
      </c>
      <c r="I6" s="114" t="s">
        <v>227</v>
      </c>
      <c r="J6" s="115" t="s">
        <v>227</v>
      </c>
      <c r="K6" s="115" t="s">
        <v>227</v>
      </c>
      <c r="L6" s="113" t="s">
        <v>227</v>
      </c>
      <c r="M6" s="113" t="s">
        <v>227</v>
      </c>
      <c r="N6" s="113" t="s">
        <v>227</v>
      </c>
      <c r="O6" s="113" t="s">
        <v>227</v>
      </c>
      <c r="P6" s="113" t="s">
        <v>227</v>
      </c>
      <c r="Q6" s="113" t="s">
        <v>227</v>
      </c>
      <c r="R6" s="113" t="s">
        <v>227</v>
      </c>
      <c r="S6" s="116" t="s">
        <v>227</v>
      </c>
      <c r="T6" s="116" t="s">
        <v>227</v>
      </c>
      <c r="U6" s="116" t="s">
        <v>227</v>
      </c>
      <c r="V6" s="113" t="s">
        <v>227</v>
      </c>
      <c r="W6" s="113" t="s">
        <v>227</v>
      </c>
      <c r="X6" s="113" t="s">
        <v>227</v>
      </c>
      <c r="Y6" s="113" t="s">
        <v>227</v>
      </c>
      <c r="Z6" s="113" t="s">
        <v>227</v>
      </c>
      <c r="AA6" s="113" t="s">
        <v>227</v>
      </c>
      <c r="AB6" s="113" t="s">
        <v>227</v>
      </c>
      <c r="AC6" s="113" t="s">
        <v>227</v>
      </c>
      <c r="AD6" s="113" t="s">
        <v>227</v>
      </c>
      <c r="AE6" s="113" t="s">
        <v>227</v>
      </c>
      <c r="AF6" s="113" t="s">
        <v>227</v>
      </c>
      <c r="AG6" s="113" t="s">
        <v>227</v>
      </c>
      <c r="AH6" s="114" t="s">
        <v>227</v>
      </c>
      <c r="AI6" s="114" t="s">
        <v>227</v>
      </c>
      <c r="AJ6" s="114" t="s">
        <v>227</v>
      </c>
      <c r="AK6" s="114" t="s">
        <v>227</v>
      </c>
      <c r="AL6" s="115" t="s">
        <v>227</v>
      </c>
      <c r="AM6" s="115" t="s">
        <v>227</v>
      </c>
      <c r="AN6" s="113" t="s">
        <v>227</v>
      </c>
      <c r="AO6" s="113" t="s">
        <v>227</v>
      </c>
      <c r="AP6" s="113" t="s">
        <v>227</v>
      </c>
      <c r="AQ6" s="113" t="s">
        <v>227</v>
      </c>
      <c r="AR6" s="113" t="s">
        <v>227</v>
      </c>
      <c r="AS6" s="113" t="s">
        <v>227</v>
      </c>
      <c r="AT6" s="113" t="s">
        <v>227</v>
      </c>
      <c r="AU6" s="116" t="s">
        <v>227</v>
      </c>
      <c r="AV6" s="116" t="s">
        <v>227</v>
      </c>
      <c r="AW6" s="116" t="s">
        <v>227</v>
      </c>
      <c r="AX6" s="113" t="s">
        <v>227</v>
      </c>
      <c r="AY6" s="113" t="s">
        <v>227</v>
      </c>
      <c r="AZ6" s="113" t="s">
        <v>227</v>
      </c>
      <c r="BA6" s="113" t="s">
        <v>227</v>
      </c>
      <c r="BB6" s="113" t="s">
        <v>227</v>
      </c>
      <c r="BC6" s="113" t="s">
        <v>227</v>
      </c>
      <c r="BD6" s="113" t="s">
        <v>227</v>
      </c>
      <c r="BE6" s="113" t="s">
        <v>227</v>
      </c>
      <c r="BF6" s="113" t="s">
        <v>227</v>
      </c>
      <c r="BG6" s="113" t="s">
        <v>227</v>
      </c>
      <c r="BH6" s="113" t="s">
        <v>227</v>
      </c>
      <c r="BI6" s="113" t="s">
        <v>227</v>
      </c>
      <c r="BJ6" s="114" t="s">
        <v>227</v>
      </c>
      <c r="BK6" s="114" t="s">
        <v>227</v>
      </c>
      <c r="BL6" s="114" t="s">
        <v>227</v>
      </c>
      <c r="BM6" s="114" t="s">
        <v>227</v>
      </c>
      <c r="BN6" s="115" t="s">
        <v>227</v>
      </c>
      <c r="BO6" s="115" t="s">
        <v>227</v>
      </c>
      <c r="BP6" s="113" t="s">
        <v>227</v>
      </c>
      <c r="BQ6" s="113" t="s">
        <v>227</v>
      </c>
      <c r="BR6" s="114" t="s">
        <v>227</v>
      </c>
      <c r="BS6" s="114" t="s">
        <v>227</v>
      </c>
      <c r="BT6" s="114" t="s">
        <v>227</v>
      </c>
      <c r="BU6" s="114" t="s">
        <v>227</v>
      </c>
      <c r="BV6" s="113" t="s">
        <v>227</v>
      </c>
      <c r="BW6" s="116" t="s">
        <v>227</v>
      </c>
      <c r="BX6" s="116" t="s">
        <v>227</v>
      </c>
      <c r="BY6" s="116" t="s">
        <v>227</v>
      </c>
      <c r="BZ6" s="113" t="s">
        <v>227</v>
      </c>
      <c r="CA6" s="113" t="s">
        <v>227</v>
      </c>
      <c r="CB6" s="113" t="s">
        <v>227</v>
      </c>
      <c r="CC6" s="113" t="s">
        <v>227</v>
      </c>
      <c r="CD6" s="113" t="s">
        <v>227</v>
      </c>
      <c r="CE6" s="113" t="s">
        <v>227</v>
      </c>
      <c r="CF6" s="113" t="s">
        <v>227</v>
      </c>
      <c r="CG6" s="113" t="s">
        <v>227</v>
      </c>
      <c r="CH6" s="113" t="s">
        <v>227</v>
      </c>
      <c r="CI6" s="113" t="s">
        <v>227</v>
      </c>
    </row>
    <row r="7" spans="1:87" s="51" customFormat="1" ht="12" customHeight="1">
      <c r="A7" s="49" t="s">
        <v>228</v>
      </c>
      <c r="B7" s="65" t="s">
        <v>229</v>
      </c>
      <c r="C7" s="49" t="s">
        <v>217</v>
      </c>
      <c r="D7" s="74">
        <f aca="true" t="shared" si="0" ref="D7:AI7">SUM(D8:D43)</f>
        <v>1161486</v>
      </c>
      <c r="E7" s="74">
        <f t="shared" si="0"/>
        <v>1145675</v>
      </c>
      <c r="F7" s="74">
        <f t="shared" si="0"/>
        <v>0</v>
      </c>
      <c r="G7" s="74">
        <f t="shared" si="0"/>
        <v>466214</v>
      </c>
      <c r="H7" s="74">
        <f t="shared" si="0"/>
        <v>660828</v>
      </c>
      <c r="I7" s="74">
        <f t="shared" si="0"/>
        <v>18633</v>
      </c>
      <c r="J7" s="74">
        <f t="shared" si="0"/>
        <v>15811</v>
      </c>
      <c r="K7" s="74">
        <f t="shared" si="0"/>
        <v>65032</v>
      </c>
      <c r="L7" s="74">
        <f t="shared" si="0"/>
        <v>11900329</v>
      </c>
      <c r="M7" s="74">
        <f t="shared" si="0"/>
        <v>3226919</v>
      </c>
      <c r="N7" s="74">
        <f t="shared" si="0"/>
        <v>1009614</v>
      </c>
      <c r="O7" s="74">
        <f t="shared" si="0"/>
        <v>1694349</v>
      </c>
      <c r="P7" s="74">
        <f t="shared" si="0"/>
        <v>455156</v>
      </c>
      <c r="Q7" s="74">
        <f t="shared" si="0"/>
        <v>67800</v>
      </c>
      <c r="R7" s="74">
        <f t="shared" si="0"/>
        <v>1674418</v>
      </c>
      <c r="S7" s="74">
        <f t="shared" si="0"/>
        <v>454647</v>
      </c>
      <c r="T7" s="74">
        <f t="shared" si="0"/>
        <v>1048141</v>
      </c>
      <c r="U7" s="74">
        <f t="shared" si="0"/>
        <v>171630</v>
      </c>
      <c r="V7" s="74">
        <f t="shared" si="0"/>
        <v>68455</v>
      </c>
      <c r="W7" s="74">
        <f t="shared" si="0"/>
        <v>6927612</v>
      </c>
      <c r="X7" s="74">
        <f t="shared" si="0"/>
        <v>2934116</v>
      </c>
      <c r="Y7" s="74">
        <f t="shared" si="0"/>
        <v>3521717</v>
      </c>
      <c r="Z7" s="74">
        <f t="shared" si="0"/>
        <v>428001</v>
      </c>
      <c r="AA7" s="74">
        <f t="shared" si="0"/>
        <v>43778</v>
      </c>
      <c r="AB7" s="74">
        <f t="shared" si="0"/>
        <v>1091888</v>
      </c>
      <c r="AC7" s="74">
        <f t="shared" si="0"/>
        <v>2925</v>
      </c>
      <c r="AD7" s="74">
        <f t="shared" si="0"/>
        <v>811392</v>
      </c>
      <c r="AE7" s="74">
        <f t="shared" si="0"/>
        <v>13873207</v>
      </c>
      <c r="AF7" s="74">
        <f t="shared" si="0"/>
        <v>3623</v>
      </c>
      <c r="AG7" s="74">
        <f t="shared" si="0"/>
        <v>3623</v>
      </c>
      <c r="AH7" s="74">
        <f t="shared" si="0"/>
        <v>0</v>
      </c>
      <c r="AI7" s="74">
        <f t="shared" si="0"/>
        <v>3623</v>
      </c>
      <c r="AJ7" s="74">
        <f aca="true" t="shared" si="1" ref="AJ7:BO7">SUM(AJ8:AJ43)</f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2578653</v>
      </c>
      <c r="AO7" s="74">
        <f t="shared" si="1"/>
        <v>419261</v>
      </c>
      <c r="AP7" s="74">
        <f t="shared" si="1"/>
        <v>272524</v>
      </c>
      <c r="AQ7" s="74">
        <f t="shared" si="1"/>
        <v>0</v>
      </c>
      <c r="AR7" s="74">
        <f t="shared" si="1"/>
        <v>146737</v>
      </c>
      <c r="AS7" s="74">
        <f t="shared" si="1"/>
        <v>0</v>
      </c>
      <c r="AT7" s="74">
        <f t="shared" si="1"/>
        <v>1055022</v>
      </c>
      <c r="AU7" s="74">
        <f t="shared" si="1"/>
        <v>9518</v>
      </c>
      <c r="AV7" s="74">
        <f t="shared" si="1"/>
        <v>1045504</v>
      </c>
      <c r="AW7" s="74">
        <f t="shared" si="1"/>
        <v>0</v>
      </c>
      <c r="AX7" s="74">
        <f t="shared" si="1"/>
        <v>0</v>
      </c>
      <c r="AY7" s="74">
        <f t="shared" si="1"/>
        <v>1102281</v>
      </c>
      <c r="AZ7" s="74">
        <f t="shared" si="1"/>
        <v>495801</v>
      </c>
      <c r="BA7" s="74">
        <f t="shared" si="1"/>
        <v>488193</v>
      </c>
      <c r="BB7" s="74">
        <f t="shared" si="1"/>
        <v>61887</v>
      </c>
      <c r="BC7" s="74">
        <f t="shared" si="1"/>
        <v>56400</v>
      </c>
      <c r="BD7" s="74">
        <f t="shared" si="1"/>
        <v>747437</v>
      </c>
      <c r="BE7" s="74">
        <f t="shared" si="1"/>
        <v>2089</v>
      </c>
      <c r="BF7" s="74">
        <f t="shared" si="1"/>
        <v>178076</v>
      </c>
      <c r="BG7" s="74">
        <f t="shared" si="1"/>
        <v>2760352</v>
      </c>
      <c r="BH7" s="74">
        <f t="shared" si="1"/>
        <v>1165109</v>
      </c>
      <c r="BI7" s="74">
        <f t="shared" si="1"/>
        <v>1149298</v>
      </c>
      <c r="BJ7" s="74">
        <f t="shared" si="1"/>
        <v>0</v>
      </c>
      <c r="BK7" s="74">
        <f t="shared" si="1"/>
        <v>469837</v>
      </c>
      <c r="BL7" s="74">
        <f t="shared" si="1"/>
        <v>660828</v>
      </c>
      <c r="BM7" s="74">
        <f t="shared" si="1"/>
        <v>18633</v>
      </c>
      <c r="BN7" s="74">
        <f t="shared" si="1"/>
        <v>15811</v>
      </c>
      <c r="BO7" s="74">
        <f t="shared" si="1"/>
        <v>65032</v>
      </c>
      <c r="BP7" s="74">
        <f aca="true" t="shared" si="2" ref="BP7:CU7">SUM(BP8:BP43)</f>
        <v>14478982</v>
      </c>
      <c r="BQ7" s="74">
        <f t="shared" si="2"/>
        <v>3646180</v>
      </c>
      <c r="BR7" s="74">
        <f t="shared" si="2"/>
        <v>1282138</v>
      </c>
      <c r="BS7" s="74">
        <f t="shared" si="2"/>
        <v>1694349</v>
      </c>
      <c r="BT7" s="74">
        <f t="shared" si="2"/>
        <v>601893</v>
      </c>
      <c r="BU7" s="74">
        <f t="shared" si="2"/>
        <v>67800</v>
      </c>
      <c r="BV7" s="74">
        <f t="shared" si="2"/>
        <v>2729440</v>
      </c>
      <c r="BW7" s="74">
        <f t="shared" si="2"/>
        <v>464165</v>
      </c>
      <c r="BX7" s="74">
        <f t="shared" si="2"/>
        <v>2093645</v>
      </c>
      <c r="BY7" s="74">
        <f t="shared" si="2"/>
        <v>171630</v>
      </c>
      <c r="BZ7" s="74">
        <f t="shared" si="2"/>
        <v>68455</v>
      </c>
      <c r="CA7" s="74">
        <f t="shared" si="2"/>
        <v>8029893</v>
      </c>
      <c r="CB7" s="74">
        <f t="shared" si="2"/>
        <v>3429917</v>
      </c>
      <c r="CC7" s="74">
        <f t="shared" si="2"/>
        <v>4009910</v>
      </c>
      <c r="CD7" s="74">
        <f t="shared" si="2"/>
        <v>489888</v>
      </c>
      <c r="CE7" s="74">
        <f t="shared" si="2"/>
        <v>100178</v>
      </c>
      <c r="CF7" s="74">
        <f t="shared" si="2"/>
        <v>1839325</v>
      </c>
      <c r="CG7" s="74">
        <f t="shared" si="2"/>
        <v>5014</v>
      </c>
      <c r="CH7" s="74">
        <f t="shared" si="2"/>
        <v>989468</v>
      </c>
      <c r="CI7" s="74">
        <f t="shared" si="2"/>
        <v>16633559</v>
      </c>
    </row>
    <row r="8" spans="1:87" s="51" customFormat="1" ht="12" customHeight="1">
      <c r="A8" s="52" t="s">
        <v>277</v>
      </c>
      <c r="B8" s="66" t="s">
        <v>278</v>
      </c>
      <c r="C8" s="52" t="s">
        <v>279</v>
      </c>
      <c r="D8" s="76">
        <f aca="true" t="shared" si="3" ref="D8:D43">+SUM(E8,J8)</f>
        <v>14339</v>
      </c>
      <c r="E8" s="76">
        <f aca="true" t="shared" si="4" ref="E8:E43">+SUM(F8:I8)</f>
        <v>14339</v>
      </c>
      <c r="F8" s="76">
        <v>0</v>
      </c>
      <c r="G8" s="76">
        <v>0</v>
      </c>
      <c r="H8" s="76">
        <v>0</v>
      </c>
      <c r="I8" s="76">
        <v>14339</v>
      </c>
      <c r="J8" s="76">
        <v>0</v>
      </c>
      <c r="K8" s="77">
        <v>0</v>
      </c>
      <c r="L8" s="76">
        <f aca="true" t="shared" si="5" ref="L8:L43">+SUM(M8,R8,V8,W8,AC8)</f>
        <v>4024185</v>
      </c>
      <c r="M8" s="76">
        <f aca="true" t="shared" si="6" ref="M8:M43">+SUM(N8:Q8)</f>
        <v>1116329</v>
      </c>
      <c r="N8" s="76">
        <v>278732</v>
      </c>
      <c r="O8" s="76">
        <v>800637</v>
      </c>
      <c r="P8" s="76">
        <v>22176</v>
      </c>
      <c r="Q8" s="76">
        <v>14784</v>
      </c>
      <c r="R8" s="76">
        <f aca="true" t="shared" si="7" ref="R8:R43">+SUM(S8:U8)</f>
        <v>162733</v>
      </c>
      <c r="S8" s="76">
        <v>162733</v>
      </c>
      <c r="T8" s="76">
        <v>0</v>
      </c>
      <c r="U8" s="76">
        <v>0</v>
      </c>
      <c r="V8" s="76">
        <v>212</v>
      </c>
      <c r="W8" s="76">
        <f aca="true" t="shared" si="8" ref="W8:W43">+SUM(X8:AA8)</f>
        <v>2744911</v>
      </c>
      <c r="X8" s="76">
        <v>967635</v>
      </c>
      <c r="Y8" s="76">
        <v>1629218</v>
      </c>
      <c r="Z8" s="76">
        <v>148058</v>
      </c>
      <c r="AA8" s="76">
        <v>0</v>
      </c>
      <c r="AB8" s="77">
        <v>11354</v>
      </c>
      <c r="AC8" s="76">
        <v>0</v>
      </c>
      <c r="AD8" s="76">
        <v>403010</v>
      </c>
      <c r="AE8" s="76">
        <f aca="true" t="shared" si="9" ref="AE8:AE43">+SUM(D8,L8,AD8)</f>
        <v>4441534</v>
      </c>
      <c r="AF8" s="76">
        <f aca="true" t="shared" si="10" ref="AF8:AF43">+SUM(AG8,AL8)</f>
        <v>0</v>
      </c>
      <c r="AG8" s="76">
        <f aca="true" t="shared" si="11" ref="AG8:AG43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43">+SUM(AO8,AT8,AX8,AY8,BE8)</f>
        <v>433710</v>
      </c>
      <c r="AO8" s="76">
        <f aca="true" t="shared" si="13" ref="AO8:AO43">+SUM(AP8:AS8)</f>
        <v>35716</v>
      </c>
      <c r="AP8" s="76">
        <v>20932</v>
      </c>
      <c r="AQ8" s="76">
        <v>0</v>
      </c>
      <c r="AR8" s="76">
        <v>14784</v>
      </c>
      <c r="AS8" s="76">
        <v>0</v>
      </c>
      <c r="AT8" s="76">
        <f aca="true" t="shared" si="14" ref="AT8:AT43">+SUM(AU8:AW8)</f>
        <v>149045</v>
      </c>
      <c r="AU8" s="76">
        <v>0</v>
      </c>
      <c r="AV8" s="76">
        <v>149045</v>
      </c>
      <c r="AW8" s="76">
        <v>0</v>
      </c>
      <c r="AX8" s="76">
        <v>0</v>
      </c>
      <c r="AY8" s="76">
        <f aca="true" t="shared" si="15" ref="AY8:AY43">+SUM(AZ8:BC8)</f>
        <v>248949</v>
      </c>
      <c r="AZ8" s="76">
        <v>160966</v>
      </c>
      <c r="BA8" s="76">
        <v>87983</v>
      </c>
      <c r="BB8" s="76">
        <v>0</v>
      </c>
      <c r="BC8" s="76">
        <v>0</v>
      </c>
      <c r="BD8" s="77">
        <v>146500</v>
      </c>
      <c r="BE8" s="76">
        <v>0</v>
      </c>
      <c r="BF8" s="76">
        <v>17767</v>
      </c>
      <c r="BG8" s="76">
        <f aca="true" t="shared" si="16" ref="BG8:BG43">+SUM(BF8,AN8,AF8)</f>
        <v>451477</v>
      </c>
      <c r="BH8" s="76">
        <f aca="true" t="shared" si="17" ref="BH8:BH33">SUM(D8,AF8)</f>
        <v>14339</v>
      </c>
      <c r="BI8" s="76">
        <f aca="true" t="shared" si="18" ref="BI8:BI33">SUM(E8,AG8)</f>
        <v>14339</v>
      </c>
      <c r="BJ8" s="76">
        <f aca="true" t="shared" si="19" ref="BJ8:BJ33">SUM(F8,AH8)</f>
        <v>0</v>
      </c>
      <c r="BK8" s="76">
        <f aca="true" t="shared" si="20" ref="BK8:BK33">SUM(G8,AI8)</f>
        <v>0</v>
      </c>
      <c r="BL8" s="76">
        <f aca="true" t="shared" si="21" ref="BL8:BL33">SUM(H8,AJ8)</f>
        <v>0</v>
      </c>
      <c r="BM8" s="76">
        <f aca="true" t="shared" si="22" ref="BM8:BM33">SUM(I8,AK8)</f>
        <v>14339</v>
      </c>
      <c r="BN8" s="76">
        <f aca="true" t="shared" si="23" ref="BN8:BN33">SUM(J8,AL8)</f>
        <v>0</v>
      </c>
      <c r="BO8" s="77">
        <f aca="true" t="shared" si="24" ref="BO8:BO33">SUM(K8,AM8)</f>
        <v>0</v>
      </c>
      <c r="BP8" s="76">
        <f aca="true" t="shared" si="25" ref="BP8:BP33">SUM(L8,AN8)</f>
        <v>4457895</v>
      </c>
      <c r="BQ8" s="76">
        <f aca="true" t="shared" si="26" ref="BQ8:BQ33">SUM(M8,AO8)</f>
        <v>1152045</v>
      </c>
      <c r="BR8" s="76">
        <f aca="true" t="shared" si="27" ref="BR8:BR33">SUM(N8,AP8)</f>
        <v>299664</v>
      </c>
      <c r="BS8" s="76">
        <f aca="true" t="shared" si="28" ref="BS8:BS33">SUM(O8,AQ8)</f>
        <v>800637</v>
      </c>
      <c r="BT8" s="76">
        <f aca="true" t="shared" si="29" ref="BT8:BT33">SUM(P8,AR8)</f>
        <v>36960</v>
      </c>
      <c r="BU8" s="76">
        <f aca="true" t="shared" si="30" ref="BU8:BU33">SUM(Q8,AS8)</f>
        <v>14784</v>
      </c>
      <c r="BV8" s="76">
        <f aca="true" t="shared" si="31" ref="BV8:BV33">SUM(R8,AT8)</f>
        <v>311778</v>
      </c>
      <c r="BW8" s="76">
        <f aca="true" t="shared" si="32" ref="BW8:BW33">SUM(S8,AU8)</f>
        <v>162733</v>
      </c>
      <c r="BX8" s="76">
        <f aca="true" t="shared" si="33" ref="BX8:BX33">SUM(T8,AV8)</f>
        <v>149045</v>
      </c>
      <c r="BY8" s="76">
        <f aca="true" t="shared" si="34" ref="BY8:BY33">SUM(U8,AW8)</f>
        <v>0</v>
      </c>
      <c r="BZ8" s="76">
        <f aca="true" t="shared" si="35" ref="BZ8:BZ33">SUM(V8,AX8)</f>
        <v>212</v>
      </c>
      <c r="CA8" s="76">
        <f aca="true" t="shared" si="36" ref="CA8:CA33">SUM(W8,AY8)</f>
        <v>2993860</v>
      </c>
      <c r="CB8" s="76">
        <f aca="true" t="shared" si="37" ref="CB8:CB33">SUM(X8,AZ8)</f>
        <v>1128601</v>
      </c>
      <c r="CC8" s="76">
        <f aca="true" t="shared" si="38" ref="CC8:CC33">SUM(Y8,BA8)</f>
        <v>1717201</v>
      </c>
      <c r="CD8" s="76">
        <f aca="true" t="shared" si="39" ref="CD8:CD33">SUM(Z8,BB8)</f>
        <v>148058</v>
      </c>
      <c r="CE8" s="76">
        <f aca="true" t="shared" si="40" ref="CE8:CE33">SUM(AA8,BC8)</f>
        <v>0</v>
      </c>
      <c r="CF8" s="77">
        <f aca="true" t="shared" si="41" ref="CF8:CF33">SUM(AB8,BD8)</f>
        <v>157854</v>
      </c>
      <c r="CG8" s="76">
        <f aca="true" t="shared" si="42" ref="CG8:CG33">SUM(AC8,BE8)</f>
        <v>0</v>
      </c>
      <c r="CH8" s="76">
        <f aca="true" t="shared" si="43" ref="CH8:CH33">SUM(AD8,BF8)</f>
        <v>420777</v>
      </c>
      <c r="CI8" s="76">
        <f aca="true" t="shared" si="44" ref="CI8:CI33">SUM(AE8,BG8)</f>
        <v>4893011</v>
      </c>
    </row>
    <row r="9" spans="1:87" s="51" customFormat="1" ht="12" customHeight="1">
      <c r="A9" s="52" t="s">
        <v>280</v>
      </c>
      <c r="B9" s="53" t="s">
        <v>281</v>
      </c>
      <c r="C9" s="52" t="s">
        <v>282</v>
      </c>
      <c r="D9" s="76">
        <f t="shared" si="3"/>
        <v>259228</v>
      </c>
      <c r="E9" s="76">
        <f t="shared" si="4"/>
        <v>244442</v>
      </c>
      <c r="F9" s="76">
        <v>0</v>
      </c>
      <c r="G9" s="76">
        <v>87056</v>
      </c>
      <c r="H9" s="76">
        <v>157386</v>
      </c>
      <c r="I9" s="76">
        <v>0</v>
      </c>
      <c r="J9" s="76">
        <v>14786</v>
      </c>
      <c r="K9" s="77">
        <v>0</v>
      </c>
      <c r="L9" s="76">
        <f t="shared" si="5"/>
        <v>1801206</v>
      </c>
      <c r="M9" s="76">
        <f t="shared" si="6"/>
        <v>604515</v>
      </c>
      <c r="N9" s="76">
        <v>207836</v>
      </c>
      <c r="O9" s="76">
        <v>201684</v>
      </c>
      <c r="P9" s="76">
        <v>194995</v>
      </c>
      <c r="Q9" s="76">
        <v>0</v>
      </c>
      <c r="R9" s="76">
        <f t="shared" si="7"/>
        <v>413010</v>
      </c>
      <c r="S9" s="76">
        <v>102851</v>
      </c>
      <c r="T9" s="76">
        <v>252893</v>
      </c>
      <c r="U9" s="76">
        <v>57266</v>
      </c>
      <c r="V9" s="76">
        <v>8978</v>
      </c>
      <c r="W9" s="76">
        <f t="shared" si="8"/>
        <v>774703</v>
      </c>
      <c r="X9" s="76">
        <v>431422</v>
      </c>
      <c r="Y9" s="76">
        <v>250415</v>
      </c>
      <c r="Z9" s="76">
        <v>90630</v>
      </c>
      <c r="AA9" s="76">
        <v>2236</v>
      </c>
      <c r="AB9" s="77">
        <v>0</v>
      </c>
      <c r="AC9" s="76">
        <v>0</v>
      </c>
      <c r="AD9" s="76">
        <v>0</v>
      </c>
      <c r="AE9" s="76">
        <f t="shared" si="9"/>
        <v>2060434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226656</v>
      </c>
      <c r="AO9" s="76">
        <f t="shared" si="13"/>
        <v>9217</v>
      </c>
      <c r="AP9" s="76">
        <v>9217</v>
      </c>
      <c r="AQ9" s="76">
        <v>0</v>
      </c>
      <c r="AR9" s="76">
        <v>0</v>
      </c>
      <c r="AS9" s="76">
        <v>0</v>
      </c>
      <c r="AT9" s="76">
        <f t="shared" si="14"/>
        <v>51609</v>
      </c>
      <c r="AU9" s="76">
        <v>0</v>
      </c>
      <c r="AV9" s="76">
        <v>51609</v>
      </c>
      <c r="AW9" s="76">
        <v>0</v>
      </c>
      <c r="AX9" s="76">
        <v>0</v>
      </c>
      <c r="AY9" s="76">
        <f t="shared" si="15"/>
        <v>165830</v>
      </c>
      <c r="AZ9" s="76">
        <v>0</v>
      </c>
      <c r="BA9" s="76">
        <v>163568</v>
      </c>
      <c r="BB9" s="76">
        <v>0</v>
      </c>
      <c r="BC9" s="76">
        <v>2262</v>
      </c>
      <c r="BD9" s="77">
        <v>0</v>
      </c>
      <c r="BE9" s="76">
        <v>0</v>
      </c>
      <c r="BF9" s="76">
        <v>0</v>
      </c>
      <c r="BG9" s="76">
        <f t="shared" si="16"/>
        <v>226656</v>
      </c>
      <c r="BH9" s="76">
        <f t="shared" si="17"/>
        <v>259228</v>
      </c>
      <c r="BI9" s="76">
        <f t="shared" si="18"/>
        <v>244442</v>
      </c>
      <c r="BJ9" s="76">
        <f t="shared" si="19"/>
        <v>0</v>
      </c>
      <c r="BK9" s="76">
        <f t="shared" si="20"/>
        <v>87056</v>
      </c>
      <c r="BL9" s="76">
        <f t="shared" si="21"/>
        <v>157386</v>
      </c>
      <c r="BM9" s="76">
        <f t="shared" si="22"/>
        <v>0</v>
      </c>
      <c r="BN9" s="76">
        <f t="shared" si="23"/>
        <v>14786</v>
      </c>
      <c r="BO9" s="77">
        <f t="shared" si="24"/>
        <v>0</v>
      </c>
      <c r="BP9" s="76">
        <f t="shared" si="25"/>
        <v>2027862</v>
      </c>
      <c r="BQ9" s="76">
        <f t="shared" si="26"/>
        <v>613732</v>
      </c>
      <c r="BR9" s="76">
        <f t="shared" si="27"/>
        <v>217053</v>
      </c>
      <c r="BS9" s="76">
        <f t="shared" si="28"/>
        <v>201684</v>
      </c>
      <c r="BT9" s="76">
        <f t="shared" si="29"/>
        <v>194995</v>
      </c>
      <c r="BU9" s="76">
        <f t="shared" si="30"/>
        <v>0</v>
      </c>
      <c r="BV9" s="76">
        <f t="shared" si="31"/>
        <v>464619</v>
      </c>
      <c r="BW9" s="76">
        <f t="shared" si="32"/>
        <v>102851</v>
      </c>
      <c r="BX9" s="76">
        <f t="shared" si="33"/>
        <v>304502</v>
      </c>
      <c r="BY9" s="76">
        <f t="shared" si="34"/>
        <v>57266</v>
      </c>
      <c r="BZ9" s="76">
        <f t="shared" si="35"/>
        <v>8978</v>
      </c>
      <c r="CA9" s="76">
        <f t="shared" si="36"/>
        <v>940533</v>
      </c>
      <c r="CB9" s="76">
        <f t="shared" si="37"/>
        <v>431422</v>
      </c>
      <c r="CC9" s="76">
        <f t="shared" si="38"/>
        <v>413983</v>
      </c>
      <c r="CD9" s="76">
        <f t="shared" si="39"/>
        <v>90630</v>
      </c>
      <c r="CE9" s="76">
        <f t="shared" si="40"/>
        <v>4498</v>
      </c>
      <c r="CF9" s="77">
        <f t="shared" si="41"/>
        <v>0</v>
      </c>
      <c r="CG9" s="76">
        <f t="shared" si="42"/>
        <v>0</v>
      </c>
      <c r="CH9" s="76">
        <f t="shared" si="43"/>
        <v>0</v>
      </c>
      <c r="CI9" s="76">
        <f t="shared" si="44"/>
        <v>2287090</v>
      </c>
    </row>
    <row r="10" spans="1:87" s="51" customFormat="1" ht="12" customHeight="1">
      <c r="A10" s="52" t="s">
        <v>280</v>
      </c>
      <c r="B10" s="66" t="s">
        <v>283</v>
      </c>
      <c r="C10" s="52" t="s">
        <v>284</v>
      </c>
      <c r="D10" s="76">
        <f t="shared" si="3"/>
        <v>405975</v>
      </c>
      <c r="E10" s="76">
        <f t="shared" si="4"/>
        <v>404950</v>
      </c>
      <c r="F10" s="76">
        <v>0</v>
      </c>
      <c r="G10" s="76">
        <v>45520</v>
      </c>
      <c r="H10" s="76">
        <v>359430</v>
      </c>
      <c r="I10" s="76">
        <v>0</v>
      </c>
      <c r="J10" s="76">
        <v>1025</v>
      </c>
      <c r="K10" s="77">
        <v>0</v>
      </c>
      <c r="L10" s="76">
        <f t="shared" si="5"/>
        <v>1553264</v>
      </c>
      <c r="M10" s="76">
        <f t="shared" si="6"/>
        <v>601550</v>
      </c>
      <c r="N10" s="76">
        <v>130402</v>
      </c>
      <c r="O10" s="76">
        <v>329853</v>
      </c>
      <c r="P10" s="76">
        <v>128926</v>
      </c>
      <c r="Q10" s="76">
        <v>12369</v>
      </c>
      <c r="R10" s="76">
        <f t="shared" si="7"/>
        <v>221218</v>
      </c>
      <c r="S10" s="76">
        <v>45089</v>
      </c>
      <c r="T10" s="76">
        <v>146210</v>
      </c>
      <c r="U10" s="76">
        <v>29919</v>
      </c>
      <c r="V10" s="76">
        <v>5566</v>
      </c>
      <c r="W10" s="76">
        <f t="shared" si="8"/>
        <v>724930</v>
      </c>
      <c r="X10" s="76">
        <v>353911</v>
      </c>
      <c r="Y10" s="76">
        <v>342262</v>
      </c>
      <c r="Z10" s="76">
        <v>28757</v>
      </c>
      <c r="AA10" s="76">
        <v>0</v>
      </c>
      <c r="AB10" s="77">
        <v>0</v>
      </c>
      <c r="AC10" s="76">
        <v>0</v>
      </c>
      <c r="AD10" s="76">
        <v>27815</v>
      </c>
      <c r="AE10" s="76">
        <f t="shared" si="9"/>
        <v>1987054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167057</v>
      </c>
      <c r="AO10" s="76">
        <f t="shared" si="13"/>
        <v>9366</v>
      </c>
      <c r="AP10" s="76">
        <v>9366</v>
      </c>
      <c r="AQ10" s="76">
        <v>0</v>
      </c>
      <c r="AR10" s="76">
        <v>0</v>
      </c>
      <c r="AS10" s="76">
        <v>0</v>
      </c>
      <c r="AT10" s="76">
        <f t="shared" si="14"/>
        <v>64013</v>
      </c>
      <c r="AU10" s="76">
        <v>9249</v>
      </c>
      <c r="AV10" s="76">
        <v>54764</v>
      </c>
      <c r="AW10" s="76">
        <v>0</v>
      </c>
      <c r="AX10" s="76">
        <v>0</v>
      </c>
      <c r="AY10" s="76">
        <f t="shared" si="15"/>
        <v>93678</v>
      </c>
      <c r="AZ10" s="76">
        <v>93678</v>
      </c>
      <c r="BA10" s="76">
        <v>0</v>
      </c>
      <c r="BB10" s="76">
        <v>0</v>
      </c>
      <c r="BC10" s="76">
        <v>0</v>
      </c>
      <c r="BD10" s="77">
        <v>0</v>
      </c>
      <c r="BE10" s="76">
        <v>0</v>
      </c>
      <c r="BF10" s="76">
        <v>0</v>
      </c>
      <c r="BG10" s="76">
        <f t="shared" si="16"/>
        <v>167057</v>
      </c>
      <c r="BH10" s="76">
        <f t="shared" si="17"/>
        <v>405975</v>
      </c>
      <c r="BI10" s="76">
        <f t="shared" si="18"/>
        <v>404950</v>
      </c>
      <c r="BJ10" s="76">
        <f t="shared" si="19"/>
        <v>0</v>
      </c>
      <c r="BK10" s="76">
        <f t="shared" si="20"/>
        <v>45520</v>
      </c>
      <c r="BL10" s="76">
        <f t="shared" si="21"/>
        <v>359430</v>
      </c>
      <c r="BM10" s="76">
        <f t="shared" si="22"/>
        <v>0</v>
      </c>
      <c r="BN10" s="76">
        <f t="shared" si="23"/>
        <v>1025</v>
      </c>
      <c r="BO10" s="77">
        <f t="shared" si="24"/>
        <v>0</v>
      </c>
      <c r="BP10" s="76">
        <f t="shared" si="25"/>
        <v>1720321</v>
      </c>
      <c r="BQ10" s="76">
        <f t="shared" si="26"/>
        <v>610916</v>
      </c>
      <c r="BR10" s="76">
        <f t="shared" si="27"/>
        <v>139768</v>
      </c>
      <c r="BS10" s="76">
        <f t="shared" si="28"/>
        <v>329853</v>
      </c>
      <c r="BT10" s="76">
        <f t="shared" si="29"/>
        <v>128926</v>
      </c>
      <c r="BU10" s="76">
        <f t="shared" si="30"/>
        <v>12369</v>
      </c>
      <c r="BV10" s="76">
        <f t="shared" si="31"/>
        <v>285231</v>
      </c>
      <c r="BW10" s="76">
        <f t="shared" si="32"/>
        <v>54338</v>
      </c>
      <c r="BX10" s="76">
        <f t="shared" si="33"/>
        <v>200974</v>
      </c>
      <c r="BY10" s="76">
        <f t="shared" si="34"/>
        <v>29919</v>
      </c>
      <c r="BZ10" s="76">
        <f t="shared" si="35"/>
        <v>5566</v>
      </c>
      <c r="CA10" s="76">
        <f t="shared" si="36"/>
        <v>818608</v>
      </c>
      <c r="CB10" s="76">
        <f t="shared" si="37"/>
        <v>447589</v>
      </c>
      <c r="CC10" s="76">
        <f t="shared" si="38"/>
        <v>342262</v>
      </c>
      <c r="CD10" s="76">
        <f t="shared" si="39"/>
        <v>28757</v>
      </c>
      <c r="CE10" s="76">
        <f t="shared" si="40"/>
        <v>0</v>
      </c>
      <c r="CF10" s="77">
        <f t="shared" si="41"/>
        <v>0</v>
      </c>
      <c r="CG10" s="76">
        <f t="shared" si="42"/>
        <v>0</v>
      </c>
      <c r="CH10" s="76">
        <f t="shared" si="43"/>
        <v>27815</v>
      </c>
      <c r="CI10" s="76">
        <f t="shared" si="44"/>
        <v>2154111</v>
      </c>
    </row>
    <row r="11" spans="1:87" s="51" customFormat="1" ht="12" customHeight="1">
      <c r="A11" s="52" t="s">
        <v>280</v>
      </c>
      <c r="B11" s="53" t="s">
        <v>285</v>
      </c>
      <c r="C11" s="52" t="s">
        <v>286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546245</v>
      </c>
      <c r="M11" s="76">
        <f t="shared" si="6"/>
        <v>168729</v>
      </c>
      <c r="N11" s="76">
        <v>75512</v>
      </c>
      <c r="O11" s="76">
        <v>91074</v>
      </c>
      <c r="P11" s="76">
        <v>2143</v>
      </c>
      <c r="Q11" s="76">
        <v>0</v>
      </c>
      <c r="R11" s="76">
        <f t="shared" si="7"/>
        <v>121074</v>
      </c>
      <c r="S11" s="76">
        <v>5793</v>
      </c>
      <c r="T11" s="76">
        <v>115281</v>
      </c>
      <c r="U11" s="76">
        <v>0</v>
      </c>
      <c r="V11" s="76">
        <v>11674</v>
      </c>
      <c r="W11" s="76">
        <f t="shared" si="8"/>
        <v>243121</v>
      </c>
      <c r="X11" s="76">
        <v>137930</v>
      </c>
      <c r="Y11" s="76">
        <v>91602</v>
      </c>
      <c r="Z11" s="76">
        <v>0</v>
      </c>
      <c r="AA11" s="76">
        <v>13589</v>
      </c>
      <c r="AB11" s="77">
        <v>67810</v>
      </c>
      <c r="AC11" s="76">
        <v>1647</v>
      </c>
      <c r="AD11" s="76">
        <v>64227</v>
      </c>
      <c r="AE11" s="76">
        <f t="shared" si="9"/>
        <v>610472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111588</v>
      </c>
      <c r="AO11" s="76">
        <f t="shared" si="13"/>
        <v>34984</v>
      </c>
      <c r="AP11" s="76">
        <v>22146</v>
      </c>
      <c r="AQ11" s="76">
        <v>0</v>
      </c>
      <c r="AR11" s="76">
        <v>12838</v>
      </c>
      <c r="AS11" s="76">
        <v>0</v>
      </c>
      <c r="AT11" s="76">
        <f t="shared" si="14"/>
        <v>59407</v>
      </c>
      <c r="AU11" s="76">
        <v>0</v>
      </c>
      <c r="AV11" s="76">
        <v>59407</v>
      </c>
      <c r="AW11" s="76">
        <v>0</v>
      </c>
      <c r="AX11" s="76">
        <v>0</v>
      </c>
      <c r="AY11" s="76">
        <f t="shared" si="15"/>
        <v>15874</v>
      </c>
      <c r="AZ11" s="76">
        <v>0</v>
      </c>
      <c r="BA11" s="76">
        <v>0</v>
      </c>
      <c r="BB11" s="76">
        <v>0</v>
      </c>
      <c r="BC11" s="76">
        <v>15874</v>
      </c>
      <c r="BD11" s="77">
        <v>0</v>
      </c>
      <c r="BE11" s="76">
        <v>1323</v>
      </c>
      <c r="BF11" s="76">
        <v>1647</v>
      </c>
      <c r="BG11" s="76">
        <f t="shared" si="16"/>
        <v>113235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657833</v>
      </c>
      <c r="BQ11" s="76">
        <f t="shared" si="26"/>
        <v>203713</v>
      </c>
      <c r="BR11" s="76">
        <f t="shared" si="27"/>
        <v>97658</v>
      </c>
      <c r="BS11" s="76">
        <f t="shared" si="28"/>
        <v>91074</v>
      </c>
      <c r="BT11" s="76">
        <f t="shared" si="29"/>
        <v>14981</v>
      </c>
      <c r="BU11" s="76">
        <f t="shared" si="30"/>
        <v>0</v>
      </c>
      <c r="BV11" s="76">
        <f t="shared" si="31"/>
        <v>180481</v>
      </c>
      <c r="BW11" s="76">
        <f t="shared" si="32"/>
        <v>5793</v>
      </c>
      <c r="BX11" s="76">
        <f t="shared" si="33"/>
        <v>174688</v>
      </c>
      <c r="BY11" s="76">
        <f t="shared" si="34"/>
        <v>0</v>
      </c>
      <c r="BZ11" s="76">
        <f t="shared" si="35"/>
        <v>11674</v>
      </c>
      <c r="CA11" s="76">
        <f t="shared" si="36"/>
        <v>258995</v>
      </c>
      <c r="CB11" s="76">
        <f t="shared" si="37"/>
        <v>137930</v>
      </c>
      <c r="CC11" s="76">
        <f t="shared" si="38"/>
        <v>91602</v>
      </c>
      <c r="CD11" s="76">
        <f t="shared" si="39"/>
        <v>0</v>
      </c>
      <c r="CE11" s="76">
        <f t="shared" si="40"/>
        <v>29463</v>
      </c>
      <c r="CF11" s="77">
        <f t="shared" si="41"/>
        <v>67810</v>
      </c>
      <c r="CG11" s="76">
        <f t="shared" si="42"/>
        <v>2970</v>
      </c>
      <c r="CH11" s="76">
        <f t="shared" si="43"/>
        <v>65874</v>
      </c>
      <c r="CI11" s="76">
        <f t="shared" si="44"/>
        <v>723707</v>
      </c>
    </row>
    <row r="12" spans="1:87" s="51" customFormat="1" ht="12" customHeight="1">
      <c r="A12" s="55" t="s">
        <v>280</v>
      </c>
      <c r="B12" s="56" t="s">
        <v>287</v>
      </c>
      <c r="C12" s="55" t="s">
        <v>288</v>
      </c>
      <c r="D12" s="78">
        <f t="shared" si="3"/>
        <v>32595</v>
      </c>
      <c r="E12" s="78">
        <f t="shared" si="4"/>
        <v>32595</v>
      </c>
      <c r="F12" s="78">
        <v>0</v>
      </c>
      <c r="G12" s="78">
        <v>0</v>
      </c>
      <c r="H12" s="78">
        <v>32595</v>
      </c>
      <c r="I12" s="78">
        <v>0</v>
      </c>
      <c r="J12" s="78">
        <v>0</v>
      </c>
      <c r="K12" s="79">
        <v>0</v>
      </c>
      <c r="L12" s="78">
        <f t="shared" si="5"/>
        <v>354916</v>
      </c>
      <c r="M12" s="78">
        <f t="shared" si="6"/>
        <v>62225</v>
      </c>
      <c r="N12" s="78">
        <v>7549</v>
      </c>
      <c r="O12" s="78">
        <v>26928</v>
      </c>
      <c r="P12" s="78">
        <v>15010</v>
      </c>
      <c r="Q12" s="78">
        <v>12738</v>
      </c>
      <c r="R12" s="78">
        <f t="shared" si="7"/>
        <v>57272</v>
      </c>
      <c r="S12" s="78">
        <v>47351</v>
      </c>
      <c r="T12" s="78">
        <v>5395</v>
      </c>
      <c r="U12" s="78">
        <v>4526</v>
      </c>
      <c r="V12" s="78">
        <v>29158</v>
      </c>
      <c r="W12" s="78">
        <f t="shared" si="8"/>
        <v>206261</v>
      </c>
      <c r="X12" s="78">
        <v>121906</v>
      </c>
      <c r="Y12" s="78">
        <v>73289</v>
      </c>
      <c r="Z12" s="78">
        <v>11066</v>
      </c>
      <c r="AA12" s="78">
        <v>0</v>
      </c>
      <c r="AB12" s="79">
        <v>35832</v>
      </c>
      <c r="AC12" s="78">
        <v>0</v>
      </c>
      <c r="AD12" s="78">
        <v>0</v>
      </c>
      <c r="AE12" s="78">
        <f t="shared" si="9"/>
        <v>387511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0</v>
      </c>
      <c r="AO12" s="78">
        <f t="shared" si="13"/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 t="shared" si="14"/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 t="shared" si="15"/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133563</v>
      </c>
      <c r="BE12" s="78">
        <v>0</v>
      </c>
      <c r="BF12" s="78">
        <v>0</v>
      </c>
      <c r="BG12" s="78">
        <f t="shared" si="16"/>
        <v>0</v>
      </c>
      <c r="BH12" s="78">
        <f t="shared" si="17"/>
        <v>32595</v>
      </c>
      <c r="BI12" s="78">
        <f t="shared" si="18"/>
        <v>32595</v>
      </c>
      <c r="BJ12" s="78">
        <f t="shared" si="19"/>
        <v>0</v>
      </c>
      <c r="BK12" s="78">
        <f t="shared" si="20"/>
        <v>0</v>
      </c>
      <c r="BL12" s="78">
        <f t="shared" si="21"/>
        <v>32595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354916</v>
      </c>
      <c r="BQ12" s="78">
        <f t="shared" si="26"/>
        <v>62225</v>
      </c>
      <c r="BR12" s="78">
        <f t="shared" si="27"/>
        <v>7549</v>
      </c>
      <c r="BS12" s="78">
        <f t="shared" si="28"/>
        <v>26928</v>
      </c>
      <c r="BT12" s="78">
        <f t="shared" si="29"/>
        <v>15010</v>
      </c>
      <c r="BU12" s="78">
        <f t="shared" si="30"/>
        <v>12738</v>
      </c>
      <c r="BV12" s="78">
        <f t="shared" si="31"/>
        <v>57272</v>
      </c>
      <c r="BW12" s="78">
        <f t="shared" si="32"/>
        <v>47351</v>
      </c>
      <c r="BX12" s="78">
        <f t="shared" si="33"/>
        <v>5395</v>
      </c>
      <c r="BY12" s="78">
        <f t="shared" si="34"/>
        <v>4526</v>
      </c>
      <c r="BZ12" s="78">
        <f t="shared" si="35"/>
        <v>29158</v>
      </c>
      <c r="CA12" s="78">
        <f t="shared" si="36"/>
        <v>206261</v>
      </c>
      <c r="CB12" s="78">
        <f t="shared" si="37"/>
        <v>121906</v>
      </c>
      <c r="CC12" s="78">
        <f t="shared" si="38"/>
        <v>73289</v>
      </c>
      <c r="CD12" s="78">
        <f t="shared" si="39"/>
        <v>11066</v>
      </c>
      <c r="CE12" s="78">
        <f t="shared" si="40"/>
        <v>0</v>
      </c>
      <c r="CF12" s="79">
        <f t="shared" si="41"/>
        <v>169395</v>
      </c>
      <c r="CG12" s="78">
        <f t="shared" si="42"/>
        <v>0</v>
      </c>
      <c r="CH12" s="78">
        <f t="shared" si="43"/>
        <v>0</v>
      </c>
      <c r="CI12" s="78">
        <f t="shared" si="44"/>
        <v>387511</v>
      </c>
    </row>
    <row r="13" spans="1:87" s="51" customFormat="1" ht="12" customHeight="1">
      <c r="A13" s="55" t="s">
        <v>280</v>
      </c>
      <c r="B13" s="56" t="s">
        <v>289</v>
      </c>
      <c r="C13" s="55" t="s">
        <v>290</v>
      </c>
      <c r="D13" s="78">
        <f t="shared" si="3"/>
        <v>19000</v>
      </c>
      <c r="E13" s="78">
        <f t="shared" si="4"/>
        <v>19000</v>
      </c>
      <c r="F13" s="78">
        <v>0</v>
      </c>
      <c r="G13" s="78">
        <v>0</v>
      </c>
      <c r="H13" s="78">
        <v>19000</v>
      </c>
      <c r="I13" s="78">
        <v>0</v>
      </c>
      <c r="J13" s="78">
        <v>0</v>
      </c>
      <c r="K13" s="79">
        <v>41437</v>
      </c>
      <c r="L13" s="78">
        <f t="shared" si="5"/>
        <v>640301</v>
      </c>
      <c r="M13" s="78">
        <f t="shared" si="6"/>
        <v>254638</v>
      </c>
      <c r="N13" s="78">
        <v>28374</v>
      </c>
      <c r="O13" s="78">
        <v>208394</v>
      </c>
      <c r="P13" s="78">
        <v>0</v>
      </c>
      <c r="Q13" s="78">
        <v>17870</v>
      </c>
      <c r="R13" s="78">
        <f t="shared" si="7"/>
        <v>101903</v>
      </c>
      <c r="S13" s="78">
        <v>35790</v>
      </c>
      <c r="T13" s="78">
        <v>60014</v>
      </c>
      <c r="U13" s="78">
        <v>6099</v>
      </c>
      <c r="V13" s="78">
        <v>0</v>
      </c>
      <c r="W13" s="78">
        <f t="shared" si="8"/>
        <v>283760</v>
      </c>
      <c r="X13" s="78">
        <v>141150</v>
      </c>
      <c r="Y13" s="78">
        <v>139704</v>
      </c>
      <c r="Z13" s="78">
        <v>2906</v>
      </c>
      <c r="AA13" s="78">
        <v>0</v>
      </c>
      <c r="AB13" s="79">
        <v>179683</v>
      </c>
      <c r="AC13" s="78">
        <v>0</v>
      </c>
      <c r="AD13" s="78">
        <v>0</v>
      </c>
      <c r="AE13" s="78">
        <f t="shared" si="9"/>
        <v>659301</v>
      </c>
      <c r="AF13" s="78">
        <f t="shared" si="10"/>
        <v>3623</v>
      </c>
      <c r="AG13" s="78">
        <f t="shared" si="11"/>
        <v>3623</v>
      </c>
      <c r="AH13" s="78">
        <v>0</v>
      </c>
      <c r="AI13" s="78">
        <v>3623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70619</v>
      </c>
      <c r="AO13" s="78">
        <f t="shared" si="13"/>
        <v>17100</v>
      </c>
      <c r="AP13" s="78">
        <v>0</v>
      </c>
      <c r="AQ13" s="78">
        <v>0</v>
      </c>
      <c r="AR13" s="78">
        <v>17100</v>
      </c>
      <c r="AS13" s="78">
        <v>0</v>
      </c>
      <c r="AT13" s="78">
        <f t="shared" si="14"/>
        <v>30011</v>
      </c>
      <c r="AU13" s="78">
        <v>0</v>
      </c>
      <c r="AV13" s="78">
        <v>30011</v>
      </c>
      <c r="AW13" s="78">
        <v>0</v>
      </c>
      <c r="AX13" s="78">
        <v>0</v>
      </c>
      <c r="AY13" s="78">
        <f t="shared" si="15"/>
        <v>23508</v>
      </c>
      <c r="AZ13" s="78">
        <v>0</v>
      </c>
      <c r="BA13" s="78">
        <v>23508</v>
      </c>
      <c r="BB13" s="78">
        <v>0</v>
      </c>
      <c r="BC13" s="78">
        <v>0</v>
      </c>
      <c r="BD13" s="79">
        <v>0</v>
      </c>
      <c r="BE13" s="78">
        <v>0</v>
      </c>
      <c r="BF13" s="78">
        <v>0</v>
      </c>
      <c r="BG13" s="78">
        <f t="shared" si="16"/>
        <v>74242</v>
      </c>
      <c r="BH13" s="78">
        <f t="shared" si="17"/>
        <v>22623</v>
      </c>
      <c r="BI13" s="78">
        <f t="shared" si="18"/>
        <v>22623</v>
      </c>
      <c r="BJ13" s="78">
        <f t="shared" si="19"/>
        <v>0</v>
      </c>
      <c r="BK13" s="78">
        <f t="shared" si="20"/>
        <v>3623</v>
      </c>
      <c r="BL13" s="78">
        <f t="shared" si="21"/>
        <v>19000</v>
      </c>
      <c r="BM13" s="78">
        <f t="shared" si="22"/>
        <v>0</v>
      </c>
      <c r="BN13" s="78">
        <f t="shared" si="23"/>
        <v>0</v>
      </c>
      <c r="BO13" s="79">
        <f t="shared" si="24"/>
        <v>41437</v>
      </c>
      <c r="BP13" s="78">
        <f t="shared" si="25"/>
        <v>710920</v>
      </c>
      <c r="BQ13" s="78">
        <f t="shared" si="26"/>
        <v>271738</v>
      </c>
      <c r="BR13" s="78">
        <f t="shared" si="27"/>
        <v>28374</v>
      </c>
      <c r="BS13" s="78">
        <f t="shared" si="28"/>
        <v>208394</v>
      </c>
      <c r="BT13" s="78">
        <f t="shared" si="29"/>
        <v>17100</v>
      </c>
      <c r="BU13" s="78">
        <f t="shared" si="30"/>
        <v>17870</v>
      </c>
      <c r="BV13" s="78">
        <f t="shared" si="31"/>
        <v>131914</v>
      </c>
      <c r="BW13" s="78">
        <f t="shared" si="32"/>
        <v>35790</v>
      </c>
      <c r="BX13" s="78">
        <f t="shared" si="33"/>
        <v>90025</v>
      </c>
      <c r="BY13" s="78">
        <f t="shared" si="34"/>
        <v>6099</v>
      </c>
      <c r="BZ13" s="78">
        <f t="shared" si="35"/>
        <v>0</v>
      </c>
      <c r="CA13" s="78">
        <f t="shared" si="36"/>
        <v>307268</v>
      </c>
      <c r="CB13" s="78">
        <f t="shared" si="37"/>
        <v>141150</v>
      </c>
      <c r="CC13" s="78">
        <f t="shared" si="38"/>
        <v>163212</v>
      </c>
      <c r="CD13" s="78">
        <f t="shared" si="39"/>
        <v>2906</v>
      </c>
      <c r="CE13" s="78">
        <f t="shared" si="40"/>
        <v>0</v>
      </c>
      <c r="CF13" s="79">
        <f t="shared" si="41"/>
        <v>179683</v>
      </c>
      <c r="CG13" s="78">
        <f t="shared" si="42"/>
        <v>0</v>
      </c>
      <c r="CH13" s="78">
        <f t="shared" si="43"/>
        <v>0</v>
      </c>
      <c r="CI13" s="78">
        <f t="shared" si="44"/>
        <v>733543</v>
      </c>
    </row>
    <row r="14" spans="1:87" s="51" customFormat="1" ht="12" customHeight="1">
      <c r="A14" s="55" t="s">
        <v>280</v>
      </c>
      <c r="B14" s="56" t="s">
        <v>291</v>
      </c>
      <c r="C14" s="55" t="s">
        <v>292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219208</v>
      </c>
      <c r="M14" s="78">
        <f t="shared" si="6"/>
        <v>15750</v>
      </c>
      <c r="N14" s="78">
        <v>15750</v>
      </c>
      <c r="O14" s="78">
        <v>0</v>
      </c>
      <c r="P14" s="78">
        <v>0</v>
      </c>
      <c r="Q14" s="78">
        <v>0</v>
      </c>
      <c r="R14" s="78">
        <f t="shared" si="7"/>
        <v>79651</v>
      </c>
      <c r="S14" s="78">
        <v>3663</v>
      </c>
      <c r="T14" s="78">
        <v>75988</v>
      </c>
      <c r="U14" s="78">
        <v>0</v>
      </c>
      <c r="V14" s="78">
        <v>4857</v>
      </c>
      <c r="W14" s="78">
        <f t="shared" si="8"/>
        <v>118950</v>
      </c>
      <c r="X14" s="78">
        <v>82320</v>
      </c>
      <c r="Y14" s="78">
        <v>36536</v>
      </c>
      <c r="Z14" s="78">
        <v>0</v>
      </c>
      <c r="AA14" s="78">
        <v>94</v>
      </c>
      <c r="AB14" s="79">
        <v>24211</v>
      </c>
      <c r="AC14" s="78">
        <v>0</v>
      </c>
      <c r="AD14" s="78">
        <v>25216</v>
      </c>
      <c r="AE14" s="78">
        <f t="shared" si="9"/>
        <v>244424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95395</v>
      </c>
      <c r="AO14" s="78">
        <f t="shared" si="13"/>
        <v>10069</v>
      </c>
      <c r="AP14" s="78">
        <v>10069</v>
      </c>
      <c r="AQ14" s="78">
        <v>0</v>
      </c>
      <c r="AR14" s="78">
        <v>0</v>
      </c>
      <c r="AS14" s="78">
        <v>0</v>
      </c>
      <c r="AT14" s="78">
        <f t="shared" si="14"/>
        <v>55747</v>
      </c>
      <c r="AU14" s="78">
        <v>0</v>
      </c>
      <c r="AV14" s="78">
        <v>55747</v>
      </c>
      <c r="AW14" s="78">
        <v>0</v>
      </c>
      <c r="AX14" s="78">
        <v>0</v>
      </c>
      <c r="AY14" s="78">
        <f t="shared" si="15"/>
        <v>29579</v>
      </c>
      <c r="AZ14" s="78">
        <v>0</v>
      </c>
      <c r="BA14" s="78">
        <v>29579</v>
      </c>
      <c r="BB14" s="78">
        <v>0</v>
      </c>
      <c r="BC14" s="78">
        <v>0</v>
      </c>
      <c r="BD14" s="79">
        <v>0</v>
      </c>
      <c r="BE14" s="78">
        <v>0</v>
      </c>
      <c r="BF14" s="78">
        <v>36598</v>
      </c>
      <c r="BG14" s="78">
        <f t="shared" si="16"/>
        <v>131993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314603</v>
      </c>
      <c r="BQ14" s="78">
        <f t="shared" si="26"/>
        <v>25819</v>
      </c>
      <c r="BR14" s="78">
        <f t="shared" si="27"/>
        <v>25819</v>
      </c>
      <c r="BS14" s="78">
        <f t="shared" si="28"/>
        <v>0</v>
      </c>
      <c r="BT14" s="78">
        <f t="shared" si="29"/>
        <v>0</v>
      </c>
      <c r="BU14" s="78">
        <f t="shared" si="30"/>
        <v>0</v>
      </c>
      <c r="BV14" s="78">
        <f t="shared" si="31"/>
        <v>135398</v>
      </c>
      <c r="BW14" s="78">
        <f t="shared" si="32"/>
        <v>3663</v>
      </c>
      <c r="BX14" s="78">
        <f t="shared" si="33"/>
        <v>131735</v>
      </c>
      <c r="BY14" s="78">
        <f t="shared" si="34"/>
        <v>0</v>
      </c>
      <c r="BZ14" s="78">
        <f t="shared" si="35"/>
        <v>4857</v>
      </c>
      <c r="CA14" s="78">
        <f t="shared" si="36"/>
        <v>148529</v>
      </c>
      <c r="CB14" s="78">
        <f t="shared" si="37"/>
        <v>82320</v>
      </c>
      <c r="CC14" s="78">
        <f t="shared" si="38"/>
        <v>66115</v>
      </c>
      <c r="CD14" s="78">
        <f t="shared" si="39"/>
        <v>0</v>
      </c>
      <c r="CE14" s="78">
        <f t="shared" si="40"/>
        <v>94</v>
      </c>
      <c r="CF14" s="79">
        <f t="shared" si="41"/>
        <v>24211</v>
      </c>
      <c r="CG14" s="78">
        <f t="shared" si="42"/>
        <v>0</v>
      </c>
      <c r="CH14" s="78">
        <f t="shared" si="43"/>
        <v>61814</v>
      </c>
      <c r="CI14" s="78">
        <f t="shared" si="44"/>
        <v>376417</v>
      </c>
    </row>
    <row r="15" spans="1:87" s="51" customFormat="1" ht="12" customHeight="1">
      <c r="A15" s="55" t="s">
        <v>280</v>
      </c>
      <c r="B15" s="56" t="s">
        <v>293</v>
      </c>
      <c r="C15" s="55" t="s">
        <v>294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 t="shared" si="5"/>
        <v>112416</v>
      </c>
      <c r="M15" s="78">
        <f t="shared" si="6"/>
        <v>0</v>
      </c>
      <c r="N15" s="78">
        <v>0</v>
      </c>
      <c r="O15" s="78">
        <v>0</v>
      </c>
      <c r="P15" s="78">
        <v>0</v>
      </c>
      <c r="Q15" s="78">
        <v>0</v>
      </c>
      <c r="R15" s="78">
        <f t="shared" si="7"/>
        <v>40</v>
      </c>
      <c r="S15" s="78">
        <v>0</v>
      </c>
      <c r="T15" s="78">
        <v>40</v>
      </c>
      <c r="U15" s="78">
        <v>0</v>
      </c>
      <c r="V15" s="78">
        <v>0</v>
      </c>
      <c r="W15" s="78">
        <f t="shared" si="8"/>
        <v>111392</v>
      </c>
      <c r="X15" s="78">
        <v>99134</v>
      </c>
      <c r="Y15" s="78">
        <v>2118</v>
      </c>
      <c r="Z15" s="78">
        <v>87</v>
      </c>
      <c r="AA15" s="78">
        <v>10053</v>
      </c>
      <c r="AB15" s="79">
        <v>109500</v>
      </c>
      <c r="AC15" s="78">
        <v>984</v>
      </c>
      <c r="AD15" s="78">
        <v>31693</v>
      </c>
      <c r="AE15" s="78">
        <f t="shared" si="9"/>
        <v>144109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117375</v>
      </c>
      <c r="AO15" s="78">
        <f t="shared" si="13"/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 t="shared" si="14"/>
        <v>37993</v>
      </c>
      <c r="AU15" s="78">
        <v>0</v>
      </c>
      <c r="AV15" s="78">
        <v>37993</v>
      </c>
      <c r="AW15" s="78">
        <v>0</v>
      </c>
      <c r="AX15" s="78">
        <v>0</v>
      </c>
      <c r="AY15" s="78">
        <f t="shared" si="15"/>
        <v>79115</v>
      </c>
      <c r="AZ15" s="78">
        <v>38259</v>
      </c>
      <c r="BA15" s="78">
        <v>40856</v>
      </c>
      <c r="BB15" s="78">
        <v>0</v>
      </c>
      <c r="BC15" s="78">
        <v>0</v>
      </c>
      <c r="BD15" s="79">
        <v>0</v>
      </c>
      <c r="BE15" s="78">
        <v>267</v>
      </c>
      <c r="BF15" s="78"/>
      <c r="BG15" s="78">
        <f t="shared" si="16"/>
        <v>117375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0</v>
      </c>
      <c r="BP15" s="78">
        <f t="shared" si="25"/>
        <v>229791</v>
      </c>
      <c r="BQ15" s="78">
        <f t="shared" si="26"/>
        <v>0</v>
      </c>
      <c r="BR15" s="78">
        <f t="shared" si="27"/>
        <v>0</v>
      </c>
      <c r="BS15" s="78">
        <f t="shared" si="28"/>
        <v>0</v>
      </c>
      <c r="BT15" s="78">
        <f t="shared" si="29"/>
        <v>0</v>
      </c>
      <c r="BU15" s="78">
        <f t="shared" si="30"/>
        <v>0</v>
      </c>
      <c r="BV15" s="78">
        <f t="shared" si="31"/>
        <v>38033</v>
      </c>
      <c r="BW15" s="78">
        <f t="shared" si="32"/>
        <v>0</v>
      </c>
      <c r="BX15" s="78">
        <f t="shared" si="33"/>
        <v>38033</v>
      </c>
      <c r="BY15" s="78">
        <f t="shared" si="34"/>
        <v>0</v>
      </c>
      <c r="BZ15" s="78">
        <f t="shared" si="35"/>
        <v>0</v>
      </c>
      <c r="CA15" s="78">
        <f t="shared" si="36"/>
        <v>190507</v>
      </c>
      <c r="CB15" s="78">
        <f t="shared" si="37"/>
        <v>137393</v>
      </c>
      <c r="CC15" s="78">
        <f t="shared" si="38"/>
        <v>42974</v>
      </c>
      <c r="CD15" s="78">
        <f t="shared" si="39"/>
        <v>87</v>
      </c>
      <c r="CE15" s="78">
        <f t="shared" si="40"/>
        <v>10053</v>
      </c>
      <c r="CF15" s="79">
        <f t="shared" si="41"/>
        <v>109500</v>
      </c>
      <c r="CG15" s="78">
        <f t="shared" si="42"/>
        <v>1251</v>
      </c>
      <c r="CH15" s="78">
        <f t="shared" si="43"/>
        <v>31693</v>
      </c>
      <c r="CI15" s="78">
        <f t="shared" si="44"/>
        <v>261484</v>
      </c>
    </row>
    <row r="16" spans="1:87" s="51" customFormat="1" ht="12" customHeight="1">
      <c r="A16" s="55" t="s">
        <v>280</v>
      </c>
      <c r="B16" s="56" t="s">
        <v>295</v>
      </c>
      <c r="C16" s="55" t="s">
        <v>296</v>
      </c>
      <c r="D16" s="78">
        <f t="shared" si="3"/>
        <v>73635</v>
      </c>
      <c r="E16" s="78">
        <f t="shared" si="4"/>
        <v>73635</v>
      </c>
      <c r="F16" s="78">
        <v>0</v>
      </c>
      <c r="G16" s="78">
        <v>0</v>
      </c>
      <c r="H16" s="78">
        <v>73635</v>
      </c>
      <c r="I16" s="78">
        <v>0</v>
      </c>
      <c r="J16" s="78">
        <v>0</v>
      </c>
      <c r="K16" s="79">
        <v>0</v>
      </c>
      <c r="L16" s="78">
        <f t="shared" si="5"/>
        <v>363977</v>
      </c>
      <c r="M16" s="78">
        <f t="shared" si="6"/>
        <v>47119</v>
      </c>
      <c r="N16" s="78">
        <v>35353</v>
      </c>
      <c r="O16" s="78">
        <v>11766</v>
      </c>
      <c r="P16" s="78">
        <v>0</v>
      </c>
      <c r="Q16" s="78">
        <v>0</v>
      </c>
      <c r="R16" s="78">
        <f t="shared" si="7"/>
        <v>180198</v>
      </c>
      <c r="S16" s="78">
        <v>3063</v>
      </c>
      <c r="T16" s="78">
        <v>156896</v>
      </c>
      <c r="U16" s="78">
        <v>20239</v>
      </c>
      <c r="V16" s="78">
        <v>0</v>
      </c>
      <c r="W16" s="78">
        <f t="shared" si="8"/>
        <v>136660</v>
      </c>
      <c r="X16" s="78">
        <v>40334</v>
      </c>
      <c r="Y16" s="78">
        <v>86806</v>
      </c>
      <c r="Z16" s="78">
        <v>9457</v>
      </c>
      <c r="AA16" s="78">
        <v>63</v>
      </c>
      <c r="AB16" s="79">
        <v>0</v>
      </c>
      <c r="AC16" s="78">
        <v>0</v>
      </c>
      <c r="AD16" s="78">
        <v>5852</v>
      </c>
      <c r="AE16" s="78">
        <f t="shared" si="9"/>
        <v>443464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96263</v>
      </c>
      <c r="AO16" s="78">
        <f t="shared" si="13"/>
        <v>5876</v>
      </c>
      <c r="AP16" s="78">
        <v>5876</v>
      </c>
      <c r="AQ16" s="78">
        <v>0</v>
      </c>
      <c r="AR16" s="78">
        <v>0</v>
      </c>
      <c r="AS16" s="78">
        <v>0</v>
      </c>
      <c r="AT16" s="78">
        <f t="shared" si="14"/>
        <v>65612</v>
      </c>
      <c r="AU16" s="78">
        <v>0</v>
      </c>
      <c r="AV16" s="78">
        <v>65612</v>
      </c>
      <c r="AW16" s="78">
        <v>0</v>
      </c>
      <c r="AX16" s="78">
        <v>0</v>
      </c>
      <c r="AY16" s="78">
        <f t="shared" si="15"/>
        <v>24775</v>
      </c>
      <c r="AZ16" s="78">
        <v>0</v>
      </c>
      <c r="BA16" s="78">
        <v>24775</v>
      </c>
      <c r="BB16" s="78">
        <v>0</v>
      </c>
      <c r="BC16" s="78">
        <v>0</v>
      </c>
      <c r="BD16" s="79">
        <v>0</v>
      </c>
      <c r="BE16" s="78">
        <v>0</v>
      </c>
      <c r="BF16" s="78">
        <v>20</v>
      </c>
      <c r="BG16" s="78">
        <f t="shared" si="16"/>
        <v>96283</v>
      </c>
      <c r="BH16" s="78">
        <f t="shared" si="17"/>
        <v>73635</v>
      </c>
      <c r="BI16" s="78">
        <f t="shared" si="18"/>
        <v>73635</v>
      </c>
      <c r="BJ16" s="78">
        <f t="shared" si="19"/>
        <v>0</v>
      </c>
      <c r="BK16" s="78">
        <f t="shared" si="20"/>
        <v>0</v>
      </c>
      <c r="BL16" s="78">
        <f t="shared" si="21"/>
        <v>73635</v>
      </c>
      <c r="BM16" s="78">
        <f t="shared" si="22"/>
        <v>0</v>
      </c>
      <c r="BN16" s="78">
        <f t="shared" si="23"/>
        <v>0</v>
      </c>
      <c r="BO16" s="79">
        <f t="shared" si="24"/>
        <v>0</v>
      </c>
      <c r="BP16" s="78">
        <f t="shared" si="25"/>
        <v>460240</v>
      </c>
      <c r="BQ16" s="78">
        <f t="shared" si="26"/>
        <v>52995</v>
      </c>
      <c r="BR16" s="78">
        <f t="shared" si="27"/>
        <v>41229</v>
      </c>
      <c r="BS16" s="78">
        <f t="shared" si="28"/>
        <v>11766</v>
      </c>
      <c r="BT16" s="78">
        <f t="shared" si="29"/>
        <v>0</v>
      </c>
      <c r="BU16" s="78">
        <f t="shared" si="30"/>
        <v>0</v>
      </c>
      <c r="BV16" s="78">
        <f t="shared" si="31"/>
        <v>245810</v>
      </c>
      <c r="BW16" s="78">
        <f t="shared" si="32"/>
        <v>3063</v>
      </c>
      <c r="BX16" s="78">
        <f t="shared" si="33"/>
        <v>222508</v>
      </c>
      <c r="BY16" s="78">
        <f t="shared" si="34"/>
        <v>20239</v>
      </c>
      <c r="BZ16" s="78">
        <f t="shared" si="35"/>
        <v>0</v>
      </c>
      <c r="CA16" s="78">
        <f t="shared" si="36"/>
        <v>161435</v>
      </c>
      <c r="CB16" s="78">
        <f t="shared" si="37"/>
        <v>40334</v>
      </c>
      <c r="CC16" s="78">
        <f t="shared" si="38"/>
        <v>111581</v>
      </c>
      <c r="CD16" s="78">
        <f t="shared" si="39"/>
        <v>9457</v>
      </c>
      <c r="CE16" s="78">
        <f t="shared" si="40"/>
        <v>63</v>
      </c>
      <c r="CF16" s="79">
        <f t="shared" si="41"/>
        <v>0</v>
      </c>
      <c r="CG16" s="78">
        <f t="shared" si="42"/>
        <v>0</v>
      </c>
      <c r="CH16" s="78">
        <f t="shared" si="43"/>
        <v>5872</v>
      </c>
      <c r="CI16" s="78">
        <f t="shared" si="44"/>
        <v>539747</v>
      </c>
    </row>
    <row r="17" spans="1:87" s="51" customFormat="1" ht="12" customHeight="1">
      <c r="A17" s="55" t="s">
        <v>280</v>
      </c>
      <c r="B17" s="56" t="s">
        <v>297</v>
      </c>
      <c r="C17" s="55" t="s">
        <v>298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273393</v>
      </c>
      <c r="M17" s="78">
        <f t="shared" si="6"/>
        <v>12154</v>
      </c>
      <c r="N17" s="78">
        <v>2431</v>
      </c>
      <c r="O17" s="78">
        <v>0</v>
      </c>
      <c r="P17" s="78">
        <v>7292</v>
      </c>
      <c r="Q17" s="78">
        <v>2431</v>
      </c>
      <c r="R17" s="78">
        <f t="shared" si="7"/>
        <v>8385</v>
      </c>
      <c r="S17" s="78">
        <v>0</v>
      </c>
      <c r="T17" s="78">
        <v>126</v>
      </c>
      <c r="U17" s="78">
        <v>8259</v>
      </c>
      <c r="V17" s="78">
        <v>0</v>
      </c>
      <c r="W17" s="78">
        <f t="shared" si="8"/>
        <v>252854</v>
      </c>
      <c r="X17" s="78">
        <v>44119</v>
      </c>
      <c r="Y17" s="78">
        <v>141878</v>
      </c>
      <c r="Z17" s="78">
        <v>66220</v>
      </c>
      <c r="AA17" s="78">
        <v>637</v>
      </c>
      <c r="AB17" s="79">
        <v>0</v>
      </c>
      <c r="AC17" s="78">
        <v>0</v>
      </c>
      <c r="AD17" s="78">
        <v>0</v>
      </c>
      <c r="AE17" s="78">
        <f t="shared" si="9"/>
        <v>273393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151595</v>
      </c>
      <c r="AO17" s="78">
        <f t="shared" si="13"/>
        <v>49986</v>
      </c>
      <c r="AP17" s="78">
        <v>9856</v>
      </c>
      <c r="AQ17" s="78">
        <v>0</v>
      </c>
      <c r="AR17" s="78">
        <v>40130</v>
      </c>
      <c r="AS17" s="78">
        <v>0</v>
      </c>
      <c r="AT17" s="78">
        <f t="shared" si="14"/>
        <v>83127</v>
      </c>
      <c r="AU17" s="78">
        <v>0</v>
      </c>
      <c r="AV17" s="78">
        <v>83127</v>
      </c>
      <c r="AW17" s="78">
        <v>0</v>
      </c>
      <c r="AX17" s="78">
        <v>0</v>
      </c>
      <c r="AY17" s="78">
        <f t="shared" si="15"/>
        <v>18482</v>
      </c>
      <c r="AZ17" s="78">
        <v>0</v>
      </c>
      <c r="BA17" s="78">
        <v>18482</v>
      </c>
      <c r="BB17" s="78">
        <v>0</v>
      </c>
      <c r="BC17" s="78">
        <v>0</v>
      </c>
      <c r="BD17" s="79">
        <v>0</v>
      </c>
      <c r="BE17" s="78">
        <v>0</v>
      </c>
      <c r="BF17" s="78">
        <v>0</v>
      </c>
      <c r="BG17" s="78">
        <f t="shared" si="16"/>
        <v>151595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424988</v>
      </c>
      <c r="BQ17" s="78">
        <f t="shared" si="26"/>
        <v>62140</v>
      </c>
      <c r="BR17" s="78">
        <f t="shared" si="27"/>
        <v>12287</v>
      </c>
      <c r="BS17" s="78">
        <f t="shared" si="28"/>
        <v>0</v>
      </c>
      <c r="BT17" s="78">
        <f t="shared" si="29"/>
        <v>47422</v>
      </c>
      <c r="BU17" s="78">
        <f t="shared" si="30"/>
        <v>2431</v>
      </c>
      <c r="BV17" s="78">
        <f t="shared" si="31"/>
        <v>91512</v>
      </c>
      <c r="BW17" s="78">
        <f t="shared" si="32"/>
        <v>0</v>
      </c>
      <c r="BX17" s="78">
        <f t="shared" si="33"/>
        <v>83253</v>
      </c>
      <c r="BY17" s="78">
        <f t="shared" si="34"/>
        <v>8259</v>
      </c>
      <c r="BZ17" s="78">
        <f t="shared" si="35"/>
        <v>0</v>
      </c>
      <c r="CA17" s="78">
        <f t="shared" si="36"/>
        <v>271336</v>
      </c>
      <c r="CB17" s="78">
        <f t="shared" si="37"/>
        <v>44119</v>
      </c>
      <c r="CC17" s="78">
        <f t="shared" si="38"/>
        <v>160360</v>
      </c>
      <c r="CD17" s="78">
        <f t="shared" si="39"/>
        <v>66220</v>
      </c>
      <c r="CE17" s="78">
        <f t="shared" si="40"/>
        <v>637</v>
      </c>
      <c r="CF17" s="79">
        <f t="shared" si="41"/>
        <v>0</v>
      </c>
      <c r="CG17" s="78">
        <f t="shared" si="42"/>
        <v>0</v>
      </c>
      <c r="CH17" s="78">
        <f t="shared" si="43"/>
        <v>0</v>
      </c>
      <c r="CI17" s="78">
        <f t="shared" si="44"/>
        <v>424988</v>
      </c>
    </row>
    <row r="18" spans="1:87" s="51" customFormat="1" ht="12" customHeight="1">
      <c r="A18" s="55" t="s">
        <v>280</v>
      </c>
      <c r="B18" s="56" t="s">
        <v>299</v>
      </c>
      <c r="C18" s="55" t="s">
        <v>300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 t="shared" si="5"/>
        <v>23220</v>
      </c>
      <c r="M18" s="78">
        <f t="shared" si="6"/>
        <v>0</v>
      </c>
      <c r="N18" s="78">
        <v>0</v>
      </c>
      <c r="O18" s="78">
        <v>0</v>
      </c>
      <c r="P18" s="78">
        <v>0</v>
      </c>
      <c r="Q18" s="78">
        <v>0</v>
      </c>
      <c r="R18" s="78">
        <f t="shared" si="7"/>
        <v>0</v>
      </c>
      <c r="S18" s="78">
        <v>0</v>
      </c>
      <c r="T18" s="78">
        <v>0</v>
      </c>
      <c r="U18" s="78">
        <v>0</v>
      </c>
      <c r="V18" s="78">
        <v>0</v>
      </c>
      <c r="W18" s="78">
        <f t="shared" si="8"/>
        <v>23220</v>
      </c>
      <c r="X18" s="78">
        <v>23220</v>
      </c>
      <c r="Y18" s="78">
        <v>0</v>
      </c>
      <c r="Z18" s="78">
        <v>0</v>
      </c>
      <c r="AA18" s="78">
        <v>0</v>
      </c>
      <c r="AB18" s="79">
        <v>60411</v>
      </c>
      <c r="AC18" s="78">
        <v>0</v>
      </c>
      <c r="AD18" s="78">
        <v>39221</v>
      </c>
      <c r="AE18" s="78">
        <f t="shared" si="9"/>
        <v>62441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32560</v>
      </c>
      <c r="BE18" s="78">
        <v>0</v>
      </c>
      <c r="BF18" s="78">
        <v>47816</v>
      </c>
      <c r="BG18" s="78">
        <f t="shared" si="16"/>
        <v>47816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0</v>
      </c>
      <c r="BP18" s="78">
        <f t="shared" si="25"/>
        <v>23220</v>
      </c>
      <c r="BQ18" s="78">
        <f t="shared" si="26"/>
        <v>0</v>
      </c>
      <c r="BR18" s="78">
        <f t="shared" si="27"/>
        <v>0</v>
      </c>
      <c r="BS18" s="78">
        <f t="shared" si="28"/>
        <v>0</v>
      </c>
      <c r="BT18" s="78">
        <f t="shared" si="29"/>
        <v>0</v>
      </c>
      <c r="BU18" s="78">
        <f t="shared" si="30"/>
        <v>0</v>
      </c>
      <c r="BV18" s="78">
        <f t="shared" si="31"/>
        <v>0</v>
      </c>
      <c r="BW18" s="78">
        <f t="shared" si="32"/>
        <v>0</v>
      </c>
      <c r="BX18" s="78">
        <f t="shared" si="33"/>
        <v>0</v>
      </c>
      <c r="BY18" s="78">
        <f t="shared" si="34"/>
        <v>0</v>
      </c>
      <c r="BZ18" s="78">
        <f t="shared" si="35"/>
        <v>0</v>
      </c>
      <c r="CA18" s="78">
        <f t="shared" si="36"/>
        <v>23220</v>
      </c>
      <c r="CB18" s="78">
        <f t="shared" si="37"/>
        <v>23220</v>
      </c>
      <c r="CC18" s="78">
        <f t="shared" si="38"/>
        <v>0</v>
      </c>
      <c r="CD18" s="78">
        <f t="shared" si="39"/>
        <v>0</v>
      </c>
      <c r="CE18" s="78">
        <f t="shared" si="40"/>
        <v>0</v>
      </c>
      <c r="CF18" s="79">
        <f t="shared" si="41"/>
        <v>92971</v>
      </c>
      <c r="CG18" s="78">
        <f t="shared" si="42"/>
        <v>0</v>
      </c>
      <c r="CH18" s="78">
        <f t="shared" si="43"/>
        <v>87037</v>
      </c>
      <c r="CI18" s="78">
        <f t="shared" si="44"/>
        <v>110257</v>
      </c>
    </row>
    <row r="19" spans="1:87" s="51" customFormat="1" ht="12" customHeight="1">
      <c r="A19" s="55" t="s">
        <v>280</v>
      </c>
      <c r="B19" s="56" t="s">
        <v>301</v>
      </c>
      <c r="C19" s="55" t="s">
        <v>302</v>
      </c>
      <c r="D19" s="78">
        <f t="shared" si="3"/>
        <v>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 t="shared" si="5"/>
        <v>185842</v>
      </c>
      <c r="M19" s="78">
        <f t="shared" si="6"/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7"/>
        <v>0</v>
      </c>
      <c r="S19" s="78">
        <v>0</v>
      </c>
      <c r="T19" s="78">
        <v>0</v>
      </c>
      <c r="U19" s="78">
        <v>0</v>
      </c>
      <c r="V19" s="78">
        <v>0</v>
      </c>
      <c r="W19" s="78">
        <f t="shared" si="8"/>
        <v>185842</v>
      </c>
      <c r="X19" s="78">
        <v>90708</v>
      </c>
      <c r="Y19" s="78">
        <v>86616</v>
      </c>
      <c r="Z19" s="78">
        <v>6870</v>
      </c>
      <c r="AA19" s="78">
        <v>1648</v>
      </c>
      <c r="AB19" s="79">
        <v>0</v>
      </c>
      <c r="AC19" s="78">
        <v>0</v>
      </c>
      <c r="AD19" s="78">
        <v>32917</v>
      </c>
      <c r="AE19" s="78">
        <f t="shared" si="9"/>
        <v>218759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0</v>
      </c>
      <c r="AO19" s="78">
        <f t="shared" si="13"/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62184</v>
      </c>
      <c r="BE19" s="78">
        <v>0</v>
      </c>
      <c r="BF19" s="78">
        <v>0</v>
      </c>
      <c r="BG19" s="78">
        <f t="shared" si="16"/>
        <v>0</v>
      </c>
      <c r="BH19" s="78">
        <f t="shared" si="17"/>
        <v>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185842</v>
      </c>
      <c r="BQ19" s="78">
        <f t="shared" si="26"/>
        <v>0</v>
      </c>
      <c r="BR19" s="78">
        <f t="shared" si="27"/>
        <v>0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0</v>
      </c>
      <c r="BW19" s="78">
        <f t="shared" si="32"/>
        <v>0</v>
      </c>
      <c r="BX19" s="78">
        <f t="shared" si="33"/>
        <v>0</v>
      </c>
      <c r="BY19" s="78">
        <f t="shared" si="34"/>
        <v>0</v>
      </c>
      <c r="BZ19" s="78">
        <f t="shared" si="35"/>
        <v>0</v>
      </c>
      <c r="CA19" s="78">
        <f t="shared" si="36"/>
        <v>185842</v>
      </c>
      <c r="CB19" s="78">
        <f t="shared" si="37"/>
        <v>90708</v>
      </c>
      <c r="CC19" s="78">
        <f t="shared" si="38"/>
        <v>86616</v>
      </c>
      <c r="CD19" s="78">
        <f t="shared" si="39"/>
        <v>6870</v>
      </c>
      <c r="CE19" s="78">
        <f t="shared" si="40"/>
        <v>1648</v>
      </c>
      <c r="CF19" s="79">
        <f t="shared" si="41"/>
        <v>62184</v>
      </c>
      <c r="CG19" s="78">
        <f t="shared" si="42"/>
        <v>0</v>
      </c>
      <c r="CH19" s="78">
        <f t="shared" si="43"/>
        <v>32917</v>
      </c>
      <c r="CI19" s="78">
        <f t="shared" si="44"/>
        <v>218759</v>
      </c>
    </row>
    <row r="20" spans="1:87" s="51" customFormat="1" ht="12" customHeight="1">
      <c r="A20" s="55" t="s">
        <v>280</v>
      </c>
      <c r="B20" s="56" t="s">
        <v>303</v>
      </c>
      <c r="C20" s="55" t="s">
        <v>304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73504</v>
      </c>
      <c r="M20" s="78">
        <f t="shared" si="6"/>
        <v>14018</v>
      </c>
      <c r="N20" s="78">
        <v>8270</v>
      </c>
      <c r="O20" s="78">
        <v>5748</v>
      </c>
      <c r="P20" s="78"/>
      <c r="Q20" s="78">
        <v>0</v>
      </c>
      <c r="R20" s="78">
        <f t="shared" si="7"/>
        <v>8461</v>
      </c>
      <c r="S20" s="78">
        <v>2511</v>
      </c>
      <c r="T20" s="78">
        <v>3973</v>
      </c>
      <c r="U20" s="78">
        <v>1977</v>
      </c>
      <c r="V20" s="78">
        <v>0</v>
      </c>
      <c r="W20" s="78">
        <f t="shared" si="8"/>
        <v>51025</v>
      </c>
      <c r="X20" s="78">
        <v>7153</v>
      </c>
      <c r="Y20" s="78">
        <v>39334</v>
      </c>
      <c r="Z20" s="78">
        <v>4538</v>
      </c>
      <c r="AA20" s="78">
        <v>0</v>
      </c>
      <c r="AB20" s="79">
        <v>0</v>
      </c>
      <c r="AC20" s="78">
        <v>0</v>
      </c>
      <c r="AD20" s="78">
        <v>0</v>
      </c>
      <c r="AE20" s="78">
        <f t="shared" si="9"/>
        <v>73504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11450</v>
      </c>
      <c r="AO20" s="78">
        <f t="shared" si="13"/>
        <v>2333</v>
      </c>
      <c r="AP20" s="78">
        <v>0</v>
      </c>
      <c r="AQ20" s="78">
        <v>0</v>
      </c>
      <c r="AR20" s="78">
        <v>2333</v>
      </c>
      <c r="AS20" s="78">
        <v>0</v>
      </c>
      <c r="AT20" s="78">
        <f t="shared" si="14"/>
        <v>6501</v>
      </c>
      <c r="AU20" s="78">
        <v>0</v>
      </c>
      <c r="AV20" s="78">
        <v>6501</v>
      </c>
      <c r="AW20" s="78">
        <v>0</v>
      </c>
      <c r="AX20" s="78">
        <v>0</v>
      </c>
      <c r="AY20" s="78">
        <f t="shared" si="15"/>
        <v>2616</v>
      </c>
      <c r="AZ20" s="78">
        <v>0</v>
      </c>
      <c r="BA20" s="78">
        <v>2616</v>
      </c>
      <c r="BB20" s="78">
        <v>0</v>
      </c>
      <c r="BC20" s="78">
        <v>0</v>
      </c>
      <c r="BD20" s="79">
        <v>0</v>
      </c>
      <c r="BE20" s="78">
        <v>0</v>
      </c>
      <c r="BF20" s="78">
        <v>0</v>
      </c>
      <c r="BG20" s="78">
        <f t="shared" si="16"/>
        <v>11450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84954</v>
      </c>
      <c r="BQ20" s="78">
        <f t="shared" si="26"/>
        <v>16351</v>
      </c>
      <c r="BR20" s="78">
        <f t="shared" si="27"/>
        <v>8270</v>
      </c>
      <c r="BS20" s="78">
        <f t="shared" si="28"/>
        <v>5748</v>
      </c>
      <c r="BT20" s="78">
        <f t="shared" si="29"/>
        <v>2333</v>
      </c>
      <c r="BU20" s="78">
        <f t="shared" si="30"/>
        <v>0</v>
      </c>
      <c r="BV20" s="78">
        <f t="shared" si="31"/>
        <v>14962</v>
      </c>
      <c r="BW20" s="78">
        <f t="shared" si="32"/>
        <v>2511</v>
      </c>
      <c r="BX20" s="78">
        <f t="shared" si="33"/>
        <v>10474</v>
      </c>
      <c r="BY20" s="78">
        <f t="shared" si="34"/>
        <v>1977</v>
      </c>
      <c r="BZ20" s="78">
        <f t="shared" si="35"/>
        <v>0</v>
      </c>
      <c r="CA20" s="78">
        <f t="shared" si="36"/>
        <v>53641</v>
      </c>
      <c r="CB20" s="78">
        <f t="shared" si="37"/>
        <v>7153</v>
      </c>
      <c r="CC20" s="78">
        <f t="shared" si="38"/>
        <v>41950</v>
      </c>
      <c r="CD20" s="78">
        <f t="shared" si="39"/>
        <v>4538</v>
      </c>
      <c r="CE20" s="78">
        <f t="shared" si="40"/>
        <v>0</v>
      </c>
      <c r="CF20" s="79">
        <f t="shared" si="41"/>
        <v>0</v>
      </c>
      <c r="CG20" s="78">
        <f t="shared" si="42"/>
        <v>0</v>
      </c>
      <c r="CH20" s="78">
        <f t="shared" si="43"/>
        <v>0</v>
      </c>
      <c r="CI20" s="78">
        <f t="shared" si="44"/>
        <v>84954</v>
      </c>
    </row>
    <row r="21" spans="1:87" s="51" customFormat="1" ht="12" customHeight="1">
      <c r="A21" s="55" t="s">
        <v>280</v>
      </c>
      <c r="B21" s="56" t="s">
        <v>305</v>
      </c>
      <c r="C21" s="55" t="s">
        <v>306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52175</v>
      </c>
      <c r="M21" s="78">
        <f t="shared" si="6"/>
        <v>0</v>
      </c>
      <c r="N21" s="78">
        <v>0</v>
      </c>
      <c r="O21" s="78">
        <v>0</v>
      </c>
      <c r="P21" s="78">
        <v>0</v>
      </c>
      <c r="Q21" s="78">
        <v>0</v>
      </c>
      <c r="R21" s="78">
        <f t="shared" si="7"/>
        <v>391</v>
      </c>
      <c r="S21" s="78">
        <v>391</v>
      </c>
      <c r="T21" s="78">
        <v>0</v>
      </c>
      <c r="U21" s="78">
        <v>0</v>
      </c>
      <c r="V21" s="78">
        <v>5044</v>
      </c>
      <c r="W21" s="78">
        <f t="shared" si="8"/>
        <v>46740</v>
      </c>
      <c r="X21" s="78">
        <v>45297</v>
      </c>
      <c r="Y21" s="78">
        <v>0</v>
      </c>
      <c r="Z21" s="78">
        <v>0</v>
      </c>
      <c r="AA21" s="78">
        <v>1443</v>
      </c>
      <c r="AB21" s="79">
        <v>93934</v>
      </c>
      <c r="AC21" s="78">
        <v>0</v>
      </c>
      <c r="AD21" s="78">
        <v>0</v>
      </c>
      <c r="AE21" s="78">
        <f t="shared" si="9"/>
        <v>52175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30474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30474</v>
      </c>
      <c r="AZ21" s="78">
        <v>30474</v>
      </c>
      <c r="BA21" s="78">
        <v>0</v>
      </c>
      <c r="BB21" s="78">
        <v>0</v>
      </c>
      <c r="BC21" s="78">
        <v>0</v>
      </c>
      <c r="BD21" s="79">
        <v>88556</v>
      </c>
      <c r="BE21" s="78">
        <v>0</v>
      </c>
      <c r="BF21" s="78">
        <v>0</v>
      </c>
      <c r="BG21" s="78">
        <f t="shared" si="16"/>
        <v>30474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82649</v>
      </c>
      <c r="BQ21" s="78">
        <f t="shared" si="26"/>
        <v>0</v>
      </c>
      <c r="BR21" s="78">
        <f t="shared" si="27"/>
        <v>0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391</v>
      </c>
      <c r="BW21" s="78">
        <f t="shared" si="32"/>
        <v>391</v>
      </c>
      <c r="BX21" s="78">
        <f t="shared" si="33"/>
        <v>0</v>
      </c>
      <c r="BY21" s="78">
        <f t="shared" si="34"/>
        <v>0</v>
      </c>
      <c r="BZ21" s="78">
        <f t="shared" si="35"/>
        <v>5044</v>
      </c>
      <c r="CA21" s="78">
        <f t="shared" si="36"/>
        <v>77214</v>
      </c>
      <c r="CB21" s="78">
        <f t="shared" si="37"/>
        <v>75771</v>
      </c>
      <c r="CC21" s="78">
        <f t="shared" si="38"/>
        <v>0</v>
      </c>
      <c r="CD21" s="78">
        <f t="shared" si="39"/>
        <v>0</v>
      </c>
      <c r="CE21" s="78">
        <f t="shared" si="40"/>
        <v>1443</v>
      </c>
      <c r="CF21" s="79">
        <f t="shared" si="41"/>
        <v>182490</v>
      </c>
      <c r="CG21" s="78">
        <f t="shared" si="42"/>
        <v>0</v>
      </c>
      <c r="CH21" s="78">
        <f t="shared" si="43"/>
        <v>0</v>
      </c>
      <c r="CI21" s="78">
        <f t="shared" si="44"/>
        <v>82649</v>
      </c>
    </row>
    <row r="22" spans="1:87" s="51" customFormat="1" ht="12" customHeight="1">
      <c r="A22" s="55" t="s">
        <v>280</v>
      </c>
      <c r="B22" s="56" t="s">
        <v>307</v>
      </c>
      <c r="C22" s="55" t="s">
        <v>308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75727</v>
      </c>
      <c r="M22" s="78">
        <f t="shared" si="6"/>
        <v>21273</v>
      </c>
      <c r="N22" s="78">
        <v>21273</v>
      </c>
      <c r="O22" s="78">
        <v>0</v>
      </c>
      <c r="P22" s="78">
        <v>0</v>
      </c>
      <c r="Q22" s="78">
        <v>0</v>
      </c>
      <c r="R22" s="78">
        <f t="shared" si="7"/>
        <v>17103</v>
      </c>
      <c r="S22" s="78">
        <v>6772</v>
      </c>
      <c r="T22" s="78">
        <v>10331</v>
      </c>
      <c r="U22" s="78">
        <v>0</v>
      </c>
      <c r="V22" s="78">
        <v>0</v>
      </c>
      <c r="W22" s="78">
        <f t="shared" si="8"/>
        <v>37351</v>
      </c>
      <c r="X22" s="78">
        <v>37351</v>
      </c>
      <c r="Y22" s="78">
        <v>0</v>
      </c>
      <c r="Z22" s="78">
        <v>0</v>
      </c>
      <c r="AA22" s="78">
        <v>0</v>
      </c>
      <c r="AB22" s="79">
        <v>72287</v>
      </c>
      <c r="AC22" s="78">
        <v>0</v>
      </c>
      <c r="AD22" s="78">
        <v>0</v>
      </c>
      <c r="AE22" s="78">
        <f t="shared" si="9"/>
        <v>75727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103184</v>
      </c>
      <c r="AO22" s="78">
        <f t="shared" si="13"/>
        <v>3664</v>
      </c>
      <c r="AP22" s="78">
        <v>3664</v>
      </c>
      <c r="AQ22" s="78">
        <v>0</v>
      </c>
      <c r="AR22" s="78">
        <v>0</v>
      </c>
      <c r="AS22" s="78">
        <v>0</v>
      </c>
      <c r="AT22" s="78">
        <f t="shared" si="14"/>
        <v>38445</v>
      </c>
      <c r="AU22" s="78">
        <v>269</v>
      </c>
      <c r="AV22" s="78">
        <v>38176</v>
      </c>
      <c r="AW22" s="78">
        <v>0</v>
      </c>
      <c r="AX22" s="78">
        <v>0</v>
      </c>
      <c r="AY22" s="78">
        <f t="shared" si="15"/>
        <v>61075</v>
      </c>
      <c r="AZ22" s="78">
        <v>0</v>
      </c>
      <c r="BA22" s="78">
        <v>0</v>
      </c>
      <c r="BB22" s="78">
        <v>42482</v>
      </c>
      <c r="BC22" s="78">
        <v>18593</v>
      </c>
      <c r="BD22" s="79">
        <v>0</v>
      </c>
      <c r="BE22" s="78">
        <v>0</v>
      </c>
      <c r="BF22" s="78">
        <v>0</v>
      </c>
      <c r="BG22" s="78">
        <f t="shared" si="16"/>
        <v>103184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0</v>
      </c>
      <c r="BP22" s="78">
        <f t="shared" si="25"/>
        <v>178911</v>
      </c>
      <c r="BQ22" s="78">
        <f t="shared" si="26"/>
        <v>24937</v>
      </c>
      <c r="BR22" s="78">
        <f t="shared" si="27"/>
        <v>24937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55548</v>
      </c>
      <c r="BW22" s="78">
        <f t="shared" si="32"/>
        <v>7041</v>
      </c>
      <c r="BX22" s="78">
        <f t="shared" si="33"/>
        <v>48507</v>
      </c>
      <c r="BY22" s="78">
        <f t="shared" si="34"/>
        <v>0</v>
      </c>
      <c r="BZ22" s="78">
        <f t="shared" si="35"/>
        <v>0</v>
      </c>
      <c r="CA22" s="78">
        <f t="shared" si="36"/>
        <v>98426</v>
      </c>
      <c r="CB22" s="78">
        <f t="shared" si="37"/>
        <v>37351</v>
      </c>
      <c r="CC22" s="78">
        <f t="shared" si="38"/>
        <v>0</v>
      </c>
      <c r="CD22" s="78">
        <f t="shared" si="39"/>
        <v>42482</v>
      </c>
      <c r="CE22" s="78">
        <f t="shared" si="40"/>
        <v>18593</v>
      </c>
      <c r="CF22" s="79">
        <f t="shared" si="41"/>
        <v>72287</v>
      </c>
      <c r="CG22" s="78">
        <f t="shared" si="42"/>
        <v>0</v>
      </c>
      <c r="CH22" s="78">
        <f t="shared" si="43"/>
        <v>0</v>
      </c>
      <c r="CI22" s="78">
        <f t="shared" si="44"/>
        <v>178911</v>
      </c>
    </row>
    <row r="23" spans="1:87" s="51" customFormat="1" ht="12" customHeight="1">
      <c r="A23" s="55" t="s">
        <v>280</v>
      </c>
      <c r="B23" s="56" t="s">
        <v>309</v>
      </c>
      <c r="C23" s="55" t="s">
        <v>310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 t="shared" si="5"/>
        <v>7649</v>
      </c>
      <c r="M23" s="78">
        <f t="shared" si="6"/>
        <v>4115</v>
      </c>
      <c r="N23" s="78">
        <v>0</v>
      </c>
      <c r="O23" s="78">
        <v>4115</v>
      </c>
      <c r="P23" s="78">
        <v>0</v>
      </c>
      <c r="Q23" s="78">
        <v>0</v>
      </c>
      <c r="R23" s="78">
        <f t="shared" si="7"/>
        <v>0</v>
      </c>
      <c r="S23" s="78">
        <v>0</v>
      </c>
      <c r="T23" s="78">
        <v>0</v>
      </c>
      <c r="U23" s="78">
        <v>0</v>
      </c>
      <c r="V23" s="78">
        <v>0</v>
      </c>
      <c r="W23" s="78">
        <f t="shared" si="8"/>
        <v>3534</v>
      </c>
      <c r="X23" s="78">
        <v>3156</v>
      </c>
      <c r="Y23" s="78">
        <v>0</v>
      </c>
      <c r="Z23" s="78">
        <v>0</v>
      </c>
      <c r="AA23" s="78">
        <v>378</v>
      </c>
      <c r="AB23" s="79">
        <v>8599</v>
      </c>
      <c r="AC23" s="78">
        <v>0</v>
      </c>
      <c r="AD23" s="78">
        <v>0</v>
      </c>
      <c r="AE23" s="78">
        <f t="shared" si="9"/>
        <v>7649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0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0</v>
      </c>
      <c r="BE23" s="78">
        <v>0</v>
      </c>
      <c r="BF23" s="78">
        <v>1878</v>
      </c>
      <c r="BG23" s="78">
        <f t="shared" si="16"/>
        <v>1878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0</v>
      </c>
      <c r="BP23" s="78">
        <f t="shared" si="25"/>
        <v>7649</v>
      </c>
      <c r="BQ23" s="78">
        <f t="shared" si="26"/>
        <v>4115</v>
      </c>
      <c r="BR23" s="78">
        <f t="shared" si="27"/>
        <v>0</v>
      </c>
      <c r="BS23" s="78">
        <f t="shared" si="28"/>
        <v>4115</v>
      </c>
      <c r="BT23" s="78">
        <f t="shared" si="29"/>
        <v>0</v>
      </c>
      <c r="BU23" s="78">
        <f t="shared" si="30"/>
        <v>0</v>
      </c>
      <c r="BV23" s="78">
        <f t="shared" si="31"/>
        <v>0</v>
      </c>
      <c r="BW23" s="78">
        <f t="shared" si="32"/>
        <v>0</v>
      </c>
      <c r="BX23" s="78">
        <f t="shared" si="33"/>
        <v>0</v>
      </c>
      <c r="BY23" s="78">
        <f t="shared" si="34"/>
        <v>0</v>
      </c>
      <c r="BZ23" s="78">
        <f t="shared" si="35"/>
        <v>0</v>
      </c>
      <c r="CA23" s="78">
        <f t="shared" si="36"/>
        <v>3534</v>
      </c>
      <c r="CB23" s="78">
        <f t="shared" si="37"/>
        <v>3156</v>
      </c>
      <c r="CC23" s="78">
        <f t="shared" si="38"/>
        <v>0</v>
      </c>
      <c r="CD23" s="78">
        <f t="shared" si="39"/>
        <v>0</v>
      </c>
      <c r="CE23" s="78">
        <f t="shared" si="40"/>
        <v>378</v>
      </c>
      <c r="CF23" s="79">
        <f t="shared" si="41"/>
        <v>8599</v>
      </c>
      <c r="CG23" s="78">
        <f t="shared" si="42"/>
        <v>0</v>
      </c>
      <c r="CH23" s="78">
        <f t="shared" si="43"/>
        <v>1878</v>
      </c>
      <c r="CI23" s="78">
        <f t="shared" si="44"/>
        <v>9527</v>
      </c>
    </row>
    <row r="24" spans="1:87" s="51" customFormat="1" ht="12" customHeight="1">
      <c r="A24" s="55" t="s">
        <v>280</v>
      </c>
      <c r="B24" s="56" t="s">
        <v>311</v>
      </c>
      <c r="C24" s="55" t="s">
        <v>312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 t="shared" si="5"/>
        <v>28077</v>
      </c>
      <c r="M24" s="78">
        <f t="shared" si="6"/>
        <v>2758</v>
      </c>
      <c r="N24" s="78">
        <v>2758</v>
      </c>
      <c r="O24" s="78">
        <v>0</v>
      </c>
      <c r="P24" s="78">
        <v>0</v>
      </c>
      <c r="Q24" s="78">
        <v>0</v>
      </c>
      <c r="R24" s="78">
        <f t="shared" si="7"/>
        <v>0</v>
      </c>
      <c r="S24" s="78">
        <v>0</v>
      </c>
      <c r="T24" s="78">
        <v>0</v>
      </c>
      <c r="U24" s="78">
        <v>0</v>
      </c>
      <c r="V24" s="78">
        <v>0</v>
      </c>
      <c r="W24" s="78">
        <f t="shared" si="8"/>
        <v>25319</v>
      </c>
      <c r="X24" s="78">
        <v>19652</v>
      </c>
      <c r="Y24" s="78">
        <v>0</v>
      </c>
      <c r="Z24" s="78">
        <v>0</v>
      </c>
      <c r="AA24" s="78">
        <v>5667</v>
      </c>
      <c r="AB24" s="79">
        <v>21682</v>
      </c>
      <c r="AC24" s="78">
        <v>0</v>
      </c>
      <c r="AD24" s="78">
        <v>30429</v>
      </c>
      <c r="AE24" s="78">
        <f t="shared" si="9"/>
        <v>58506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 t="shared" si="12"/>
        <v>0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22139</v>
      </c>
      <c r="BE24" s="78">
        <v>0</v>
      </c>
      <c r="BF24" s="78">
        <v>0</v>
      </c>
      <c r="BG24" s="78">
        <f t="shared" si="16"/>
        <v>0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0</v>
      </c>
      <c r="BP24" s="78">
        <f t="shared" si="25"/>
        <v>28077</v>
      </c>
      <c r="BQ24" s="78">
        <f t="shared" si="26"/>
        <v>2758</v>
      </c>
      <c r="BR24" s="78">
        <f t="shared" si="27"/>
        <v>2758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0</v>
      </c>
      <c r="BW24" s="78">
        <f t="shared" si="32"/>
        <v>0</v>
      </c>
      <c r="BX24" s="78">
        <f t="shared" si="33"/>
        <v>0</v>
      </c>
      <c r="BY24" s="78">
        <f t="shared" si="34"/>
        <v>0</v>
      </c>
      <c r="BZ24" s="78">
        <f t="shared" si="35"/>
        <v>0</v>
      </c>
      <c r="CA24" s="78">
        <f t="shared" si="36"/>
        <v>25319</v>
      </c>
      <c r="CB24" s="78">
        <f t="shared" si="37"/>
        <v>19652</v>
      </c>
      <c r="CC24" s="78">
        <f t="shared" si="38"/>
        <v>0</v>
      </c>
      <c r="CD24" s="78">
        <f t="shared" si="39"/>
        <v>0</v>
      </c>
      <c r="CE24" s="78">
        <f t="shared" si="40"/>
        <v>5667</v>
      </c>
      <c r="CF24" s="79">
        <f t="shared" si="41"/>
        <v>43821</v>
      </c>
      <c r="CG24" s="78">
        <f t="shared" si="42"/>
        <v>0</v>
      </c>
      <c r="CH24" s="78">
        <f t="shared" si="43"/>
        <v>30429</v>
      </c>
      <c r="CI24" s="78">
        <f t="shared" si="44"/>
        <v>58506</v>
      </c>
    </row>
    <row r="25" spans="1:87" s="51" customFormat="1" ht="12" customHeight="1">
      <c r="A25" s="55" t="s">
        <v>280</v>
      </c>
      <c r="B25" s="56" t="s">
        <v>313</v>
      </c>
      <c r="C25" s="55" t="s">
        <v>314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 t="shared" si="5"/>
        <v>52677</v>
      </c>
      <c r="M25" s="78">
        <f t="shared" si="6"/>
        <v>25063</v>
      </c>
      <c r="N25" s="78">
        <v>25063</v>
      </c>
      <c r="O25" s="78">
        <v>0</v>
      </c>
      <c r="P25" s="78">
        <v>0</v>
      </c>
      <c r="Q25" s="78">
        <v>0</v>
      </c>
      <c r="R25" s="78">
        <f t="shared" si="7"/>
        <v>2597</v>
      </c>
      <c r="S25" s="78">
        <v>2597</v>
      </c>
      <c r="T25" s="78">
        <v>0</v>
      </c>
      <c r="U25" s="78">
        <v>0</v>
      </c>
      <c r="V25" s="78">
        <v>0</v>
      </c>
      <c r="W25" s="78">
        <f t="shared" si="8"/>
        <v>25017</v>
      </c>
      <c r="X25" s="78">
        <v>24350</v>
      </c>
      <c r="Y25" s="78">
        <v>667</v>
      </c>
      <c r="Z25" s="78">
        <v>0</v>
      </c>
      <c r="AA25" s="78">
        <v>0</v>
      </c>
      <c r="AB25" s="79">
        <v>57371</v>
      </c>
      <c r="AC25" s="78">
        <v>0</v>
      </c>
      <c r="AD25" s="78">
        <v>0</v>
      </c>
      <c r="AE25" s="78">
        <f t="shared" si="9"/>
        <v>52677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 t="shared" si="12"/>
        <v>0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62062</v>
      </c>
      <c r="BE25" s="78">
        <v>0</v>
      </c>
      <c r="BF25" s="78">
        <v>0</v>
      </c>
      <c r="BG25" s="78">
        <f t="shared" si="16"/>
        <v>0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0</v>
      </c>
      <c r="BP25" s="78">
        <f t="shared" si="25"/>
        <v>52677</v>
      </c>
      <c r="BQ25" s="78">
        <f t="shared" si="26"/>
        <v>25063</v>
      </c>
      <c r="BR25" s="78">
        <f t="shared" si="27"/>
        <v>25063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2597</v>
      </c>
      <c r="BW25" s="78">
        <f t="shared" si="32"/>
        <v>2597</v>
      </c>
      <c r="BX25" s="78">
        <f t="shared" si="33"/>
        <v>0</v>
      </c>
      <c r="BY25" s="78">
        <f t="shared" si="34"/>
        <v>0</v>
      </c>
      <c r="BZ25" s="78">
        <f t="shared" si="35"/>
        <v>0</v>
      </c>
      <c r="CA25" s="78">
        <f t="shared" si="36"/>
        <v>25017</v>
      </c>
      <c r="CB25" s="78">
        <f t="shared" si="37"/>
        <v>24350</v>
      </c>
      <c r="CC25" s="78">
        <f t="shared" si="38"/>
        <v>667</v>
      </c>
      <c r="CD25" s="78">
        <f t="shared" si="39"/>
        <v>0</v>
      </c>
      <c r="CE25" s="78">
        <f t="shared" si="40"/>
        <v>0</v>
      </c>
      <c r="CF25" s="79">
        <f t="shared" si="41"/>
        <v>119433</v>
      </c>
      <c r="CG25" s="78">
        <f t="shared" si="42"/>
        <v>0</v>
      </c>
      <c r="CH25" s="78">
        <f t="shared" si="43"/>
        <v>0</v>
      </c>
      <c r="CI25" s="78">
        <f t="shared" si="44"/>
        <v>52677</v>
      </c>
    </row>
    <row r="26" spans="1:87" s="51" customFormat="1" ht="12" customHeight="1">
      <c r="A26" s="55" t="s">
        <v>280</v>
      </c>
      <c r="B26" s="56" t="s">
        <v>315</v>
      </c>
      <c r="C26" s="55" t="s">
        <v>316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0</v>
      </c>
      <c r="L26" s="78">
        <f t="shared" si="5"/>
        <v>43581</v>
      </c>
      <c r="M26" s="78">
        <f t="shared" si="6"/>
        <v>13385</v>
      </c>
      <c r="N26" s="78">
        <v>13385</v>
      </c>
      <c r="O26" s="78">
        <v>0</v>
      </c>
      <c r="P26" s="78">
        <v>0</v>
      </c>
      <c r="Q26" s="78">
        <v>0</v>
      </c>
      <c r="R26" s="78">
        <f t="shared" si="7"/>
        <v>0</v>
      </c>
      <c r="S26" s="78">
        <v>0</v>
      </c>
      <c r="T26" s="78">
        <v>0</v>
      </c>
      <c r="U26" s="78">
        <v>0</v>
      </c>
      <c r="V26" s="78">
        <v>0</v>
      </c>
      <c r="W26" s="78">
        <f t="shared" si="8"/>
        <v>30196</v>
      </c>
      <c r="X26" s="78">
        <v>30000</v>
      </c>
      <c r="Y26" s="78">
        <v>196</v>
      </c>
      <c r="Z26" s="78">
        <v>0</v>
      </c>
      <c r="AA26" s="78">
        <v>0</v>
      </c>
      <c r="AB26" s="79">
        <v>32888</v>
      </c>
      <c r="AC26" s="78">
        <v>0</v>
      </c>
      <c r="AD26" s="78">
        <v>58477</v>
      </c>
      <c r="AE26" s="78">
        <f t="shared" si="9"/>
        <v>102058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7882</v>
      </c>
      <c r="AO26" s="78">
        <f t="shared" si="13"/>
        <v>7882</v>
      </c>
      <c r="AP26" s="78">
        <v>7882</v>
      </c>
      <c r="AQ26" s="78">
        <v>0</v>
      </c>
      <c r="AR26" s="78">
        <v>0</v>
      </c>
      <c r="AS26" s="78">
        <v>0</v>
      </c>
      <c r="AT26" s="78">
        <f t="shared" si="14"/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 t="shared" si="15"/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47448</v>
      </c>
      <c r="BE26" s="78">
        <v>0</v>
      </c>
      <c r="BF26" s="78">
        <v>0</v>
      </c>
      <c r="BG26" s="78">
        <f t="shared" si="16"/>
        <v>7882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0</v>
      </c>
      <c r="BP26" s="78">
        <f t="shared" si="25"/>
        <v>51463</v>
      </c>
      <c r="BQ26" s="78">
        <f t="shared" si="26"/>
        <v>21267</v>
      </c>
      <c r="BR26" s="78">
        <f t="shared" si="27"/>
        <v>21267</v>
      </c>
      <c r="BS26" s="78">
        <f t="shared" si="28"/>
        <v>0</v>
      </c>
      <c r="BT26" s="78">
        <f t="shared" si="29"/>
        <v>0</v>
      </c>
      <c r="BU26" s="78">
        <f t="shared" si="30"/>
        <v>0</v>
      </c>
      <c r="BV26" s="78">
        <f t="shared" si="31"/>
        <v>0</v>
      </c>
      <c r="BW26" s="78">
        <f t="shared" si="32"/>
        <v>0</v>
      </c>
      <c r="BX26" s="78">
        <f t="shared" si="33"/>
        <v>0</v>
      </c>
      <c r="BY26" s="78">
        <f t="shared" si="34"/>
        <v>0</v>
      </c>
      <c r="BZ26" s="78">
        <f t="shared" si="35"/>
        <v>0</v>
      </c>
      <c r="CA26" s="78">
        <f t="shared" si="36"/>
        <v>30196</v>
      </c>
      <c r="CB26" s="78">
        <f t="shared" si="37"/>
        <v>30000</v>
      </c>
      <c r="CC26" s="78">
        <f t="shared" si="38"/>
        <v>196</v>
      </c>
      <c r="CD26" s="78">
        <f t="shared" si="39"/>
        <v>0</v>
      </c>
      <c r="CE26" s="78">
        <f t="shared" si="40"/>
        <v>0</v>
      </c>
      <c r="CF26" s="79">
        <f t="shared" si="41"/>
        <v>80336</v>
      </c>
      <c r="CG26" s="78">
        <f t="shared" si="42"/>
        <v>0</v>
      </c>
      <c r="CH26" s="78">
        <f t="shared" si="43"/>
        <v>58477</v>
      </c>
      <c r="CI26" s="78">
        <f t="shared" si="44"/>
        <v>109940</v>
      </c>
    </row>
    <row r="27" spans="1:87" s="51" customFormat="1" ht="12" customHeight="1">
      <c r="A27" s="55" t="s">
        <v>280</v>
      </c>
      <c r="B27" s="56" t="s">
        <v>317</v>
      </c>
      <c r="C27" s="55" t="s">
        <v>318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12413</v>
      </c>
      <c r="L27" s="78">
        <f t="shared" si="5"/>
        <v>97884</v>
      </c>
      <c r="M27" s="78">
        <f t="shared" si="6"/>
        <v>684</v>
      </c>
      <c r="N27" s="78">
        <v>684</v>
      </c>
      <c r="O27" s="78">
        <v>0</v>
      </c>
      <c r="P27" s="78">
        <v>0</v>
      </c>
      <c r="Q27" s="78">
        <v>0</v>
      </c>
      <c r="R27" s="78">
        <f t="shared" si="7"/>
        <v>4024</v>
      </c>
      <c r="S27" s="78">
        <v>907</v>
      </c>
      <c r="T27" s="78">
        <v>3117</v>
      </c>
      <c r="U27" s="78">
        <v>0</v>
      </c>
      <c r="V27" s="78">
        <v>2966</v>
      </c>
      <c r="W27" s="78">
        <f t="shared" si="8"/>
        <v>89916</v>
      </c>
      <c r="X27" s="78">
        <v>34807</v>
      </c>
      <c r="Y27" s="78">
        <v>55109</v>
      </c>
      <c r="Z27" s="78">
        <v>0</v>
      </c>
      <c r="AA27" s="78">
        <v>0</v>
      </c>
      <c r="AB27" s="79">
        <v>60954</v>
      </c>
      <c r="AC27" s="78">
        <v>294</v>
      </c>
      <c r="AD27" s="78">
        <v>0</v>
      </c>
      <c r="AE27" s="78">
        <f t="shared" si="9"/>
        <v>97884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63645</v>
      </c>
      <c r="AO27" s="78">
        <f t="shared" si="13"/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 t="shared" si="14"/>
        <v>31636</v>
      </c>
      <c r="AU27" s="78">
        <v>0</v>
      </c>
      <c r="AV27" s="78">
        <v>31636</v>
      </c>
      <c r="AW27" s="78">
        <v>0</v>
      </c>
      <c r="AX27" s="78">
        <v>0</v>
      </c>
      <c r="AY27" s="78">
        <f t="shared" si="15"/>
        <v>31779</v>
      </c>
      <c r="AZ27" s="78">
        <v>0</v>
      </c>
      <c r="BA27" s="78">
        <v>31779</v>
      </c>
      <c r="BB27" s="78">
        <v>0</v>
      </c>
      <c r="BC27" s="78">
        <v>0</v>
      </c>
      <c r="BD27" s="79">
        <v>0</v>
      </c>
      <c r="BE27" s="78">
        <v>230</v>
      </c>
      <c r="BF27" s="78">
        <v>0</v>
      </c>
      <c r="BG27" s="78">
        <f t="shared" si="16"/>
        <v>63645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12413</v>
      </c>
      <c r="BP27" s="78">
        <f t="shared" si="25"/>
        <v>161529</v>
      </c>
      <c r="BQ27" s="78">
        <f t="shared" si="26"/>
        <v>684</v>
      </c>
      <c r="BR27" s="78">
        <f t="shared" si="27"/>
        <v>684</v>
      </c>
      <c r="BS27" s="78">
        <f t="shared" si="28"/>
        <v>0</v>
      </c>
      <c r="BT27" s="78">
        <f t="shared" si="29"/>
        <v>0</v>
      </c>
      <c r="BU27" s="78">
        <f t="shared" si="30"/>
        <v>0</v>
      </c>
      <c r="BV27" s="78">
        <f t="shared" si="31"/>
        <v>35660</v>
      </c>
      <c r="BW27" s="78">
        <f t="shared" si="32"/>
        <v>907</v>
      </c>
      <c r="BX27" s="78">
        <f t="shared" si="33"/>
        <v>34753</v>
      </c>
      <c r="BY27" s="78">
        <f t="shared" si="34"/>
        <v>0</v>
      </c>
      <c r="BZ27" s="78">
        <f t="shared" si="35"/>
        <v>2966</v>
      </c>
      <c r="CA27" s="78">
        <f t="shared" si="36"/>
        <v>121695</v>
      </c>
      <c r="CB27" s="78">
        <f t="shared" si="37"/>
        <v>34807</v>
      </c>
      <c r="CC27" s="78">
        <f t="shared" si="38"/>
        <v>86888</v>
      </c>
      <c r="CD27" s="78">
        <f t="shared" si="39"/>
        <v>0</v>
      </c>
      <c r="CE27" s="78">
        <f t="shared" si="40"/>
        <v>0</v>
      </c>
      <c r="CF27" s="79">
        <f t="shared" si="41"/>
        <v>60954</v>
      </c>
      <c r="CG27" s="78">
        <f t="shared" si="42"/>
        <v>524</v>
      </c>
      <c r="CH27" s="78">
        <f t="shared" si="43"/>
        <v>0</v>
      </c>
      <c r="CI27" s="78">
        <f t="shared" si="44"/>
        <v>161529</v>
      </c>
    </row>
    <row r="28" spans="1:87" s="51" customFormat="1" ht="12" customHeight="1">
      <c r="A28" s="55" t="s">
        <v>280</v>
      </c>
      <c r="B28" s="56" t="s">
        <v>319</v>
      </c>
      <c r="C28" s="55" t="s">
        <v>320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2100</v>
      </c>
      <c r="L28" s="78">
        <f t="shared" si="5"/>
        <v>15763</v>
      </c>
      <c r="M28" s="78">
        <f t="shared" si="6"/>
        <v>0</v>
      </c>
      <c r="N28" s="78">
        <v>0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15763</v>
      </c>
      <c r="X28" s="78">
        <v>14252</v>
      </c>
      <c r="Y28" s="78">
        <v>1511</v>
      </c>
      <c r="Z28" s="78">
        <v>0</v>
      </c>
      <c r="AA28" s="78">
        <v>0</v>
      </c>
      <c r="AB28" s="79">
        <v>16393</v>
      </c>
      <c r="AC28" s="78">
        <v>0</v>
      </c>
      <c r="AD28" s="78">
        <v>0</v>
      </c>
      <c r="AE28" s="78">
        <f t="shared" si="9"/>
        <v>15763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14958</v>
      </c>
      <c r="BE28" s="78">
        <v>0</v>
      </c>
      <c r="BF28" s="78">
        <v>10068</v>
      </c>
      <c r="BG28" s="78">
        <f t="shared" si="16"/>
        <v>10068</v>
      </c>
      <c r="BH28" s="78">
        <f t="shared" si="17"/>
        <v>0</v>
      </c>
      <c r="BI28" s="78">
        <f t="shared" si="18"/>
        <v>0</v>
      </c>
      <c r="BJ28" s="78">
        <f t="shared" si="19"/>
        <v>0</v>
      </c>
      <c r="BK28" s="78">
        <f t="shared" si="20"/>
        <v>0</v>
      </c>
      <c r="BL28" s="78">
        <f t="shared" si="21"/>
        <v>0</v>
      </c>
      <c r="BM28" s="78">
        <f t="shared" si="22"/>
        <v>0</v>
      </c>
      <c r="BN28" s="78">
        <f t="shared" si="23"/>
        <v>0</v>
      </c>
      <c r="BO28" s="79">
        <f t="shared" si="24"/>
        <v>2100</v>
      </c>
      <c r="BP28" s="78">
        <f t="shared" si="25"/>
        <v>15763</v>
      </c>
      <c r="BQ28" s="78">
        <f t="shared" si="26"/>
        <v>0</v>
      </c>
      <c r="BR28" s="78">
        <f t="shared" si="27"/>
        <v>0</v>
      </c>
      <c r="BS28" s="78">
        <f t="shared" si="28"/>
        <v>0</v>
      </c>
      <c r="BT28" s="78">
        <f t="shared" si="29"/>
        <v>0</v>
      </c>
      <c r="BU28" s="78">
        <f t="shared" si="30"/>
        <v>0</v>
      </c>
      <c r="BV28" s="78">
        <f t="shared" si="31"/>
        <v>0</v>
      </c>
      <c r="BW28" s="78">
        <f t="shared" si="32"/>
        <v>0</v>
      </c>
      <c r="BX28" s="78">
        <f t="shared" si="33"/>
        <v>0</v>
      </c>
      <c r="BY28" s="78">
        <f t="shared" si="34"/>
        <v>0</v>
      </c>
      <c r="BZ28" s="78">
        <f t="shared" si="35"/>
        <v>0</v>
      </c>
      <c r="CA28" s="78">
        <f t="shared" si="36"/>
        <v>15763</v>
      </c>
      <c r="CB28" s="78">
        <f t="shared" si="37"/>
        <v>14252</v>
      </c>
      <c r="CC28" s="78">
        <f t="shared" si="38"/>
        <v>1511</v>
      </c>
      <c r="CD28" s="78">
        <f t="shared" si="39"/>
        <v>0</v>
      </c>
      <c r="CE28" s="78">
        <f t="shared" si="40"/>
        <v>0</v>
      </c>
      <c r="CF28" s="79">
        <f t="shared" si="41"/>
        <v>31351</v>
      </c>
      <c r="CG28" s="78">
        <f t="shared" si="42"/>
        <v>0</v>
      </c>
      <c r="CH28" s="78">
        <f t="shared" si="43"/>
        <v>10068</v>
      </c>
      <c r="CI28" s="78">
        <f t="shared" si="44"/>
        <v>25831</v>
      </c>
    </row>
    <row r="29" spans="1:87" s="51" customFormat="1" ht="12" customHeight="1">
      <c r="A29" s="55" t="s">
        <v>280</v>
      </c>
      <c r="B29" s="56" t="s">
        <v>321</v>
      </c>
      <c r="C29" s="55" t="s">
        <v>322</v>
      </c>
      <c r="D29" s="78">
        <f t="shared" si="3"/>
        <v>0</v>
      </c>
      <c r="E29" s="78">
        <f t="shared" si="4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2444</v>
      </c>
      <c r="L29" s="78">
        <f t="shared" si="5"/>
        <v>28679</v>
      </c>
      <c r="M29" s="78">
        <f t="shared" si="6"/>
        <v>378</v>
      </c>
      <c r="N29" s="78">
        <v>378</v>
      </c>
      <c r="O29" s="78">
        <v>0</v>
      </c>
      <c r="P29" s="78">
        <v>0</v>
      </c>
      <c r="Q29" s="78">
        <v>0</v>
      </c>
      <c r="R29" s="78">
        <f t="shared" si="7"/>
        <v>574</v>
      </c>
      <c r="S29" s="78"/>
      <c r="T29" s="78">
        <v>574</v>
      </c>
      <c r="U29" s="78">
        <v>0</v>
      </c>
      <c r="V29" s="78">
        <v>0</v>
      </c>
      <c r="W29" s="78">
        <f t="shared" si="8"/>
        <v>27727</v>
      </c>
      <c r="X29" s="78">
        <v>17766</v>
      </c>
      <c r="Y29" s="78">
        <v>9961</v>
      </c>
      <c r="Z29" s="78">
        <v>0</v>
      </c>
      <c r="AA29" s="78">
        <v>0</v>
      </c>
      <c r="AB29" s="79">
        <v>17625</v>
      </c>
      <c r="AC29" s="78">
        <v>0</v>
      </c>
      <c r="AD29" s="78">
        <v>0</v>
      </c>
      <c r="AE29" s="78">
        <f t="shared" si="9"/>
        <v>28679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7154</v>
      </c>
      <c r="AO29" s="78">
        <f t="shared" si="13"/>
        <v>98</v>
      </c>
      <c r="AP29" s="78">
        <v>98</v>
      </c>
      <c r="AQ29" s="78">
        <v>0</v>
      </c>
      <c r="AR29" s="78">
        <v>0</v>
      </c>
      <c r="AS29" s="78">
        <v>0</v>
      </c>
      <c r="AT29" s="78">
        <f t="shared" si="14"/>
        <v>18</v>
      </c>
      <c r="AU29" s="78"/>
      <c r="AV29" s="78">
        <v>18</v>
      </c>
      <c r="AW29" s="78">
        <v>0</v>
      </c>
      <c r="AX29" s="78">
        <v>0</v>
      </c>
      <c r="AY29" s="78">
        <f t="shared" si="15"/>
        <v>7038</v>
      </c>
      <c r="AZ29" s="78">
        <v>7038</v>
      </c>
      <c r="BA29" s="78">
        <v>0</v>
      </c>
      <c r="BB29" s="78">
        <v>0</v>
      </c>
      <c r="BC29" s="78">
        <v>0</v>
      </c>
      <c r="BD29" s="79">
        <v>16348</v>
      </c>
      <c r="BE29" s="78">
        <v>0</v>
      </c>
      <c r="BF29" s="78">
        <v>0</v>
      </c>
      <c r="BG29" s="78">
        <f t="shared" si="16"/>
        <v>7154</v>
      </c>
      <c r="BH29" s="78">
        <f t="shared" si="17"/>
        <v>0</v>
      </c>
      <c r="BI29" s="78">
        <f t="shared" si="18"/>
        <v>0</v>
      </c>
      <c r="BJ29" s="78">
        <f t="shared" si="19"/>
        <v>0</v>
      </c>
      <c r="BK29" s="78">
        <f t="shared" si="20"/>
        <v>0</v>
      </c>
      <c r="BL29" s="78">
        <f t="shared" si="21"/>
        <v>0</v>
      </c>
      <c r="BM29" s="78">
        <f t="shared" si="22"/>
        <v>0</v>
      </c>
      <c r="BN29" s="78">
        <f t="shared" si="23"/>
        <v>0</v>
      </c>
      <c r="BO29" s="79">
        <f t="shared" si="24"/>
        <v>2444</v>
      </c>
      <c r="BP29" s="78">
        <f t="shared" si="25"/>
        <v>35833</v>
      </c>
      <c r="BQ29" s="78">
        <f t="shared" si="26"/>
        <v>476</v>
      </c>
      <c r="BR29" s="78">
        <f t="shared" si="27"/>
        <v>476</v>
      </c>
      <c r="BS29" s="78">
        <f t="shared" si="28"/>
        <v>0</v>
      </c>
      <c r="BT29" s="78">
        <f t="shared" si="29"/>
        <v>0</v>
      </c>
      <c r="BU29" s="78">
        <f t="shared" si="30"/>
        <v>0</v>
      </c>
      <c r="BV29" s="78">
        <f t="shared" si="31"/>
        <v>592</v>
      </c>
      <c r="BW29" s="78">
        <f t="shared" si="32"/>
        <v>0</v>
      </c>
      <c r="BX29" s="78">
        <f t="shared" si="33"/>
        <v>592</v>
      </c>
      <c r="BY29" s="78">
        <f t="shared" si="34"/>
        <v>0</v>
      </c>
      <c r="BZ29" s="78">
        <f t="shared" si="35"/>
        <v>0</v>
      </c>
      <c r="CA29" s="78">
        <f t="shared" si="36"/>
        <v>34765</v>
      </c>
      <c r="CB29" s="78">
        <f t="shared" si="37"/>
        <v>24804</v>
      </c>
      <c r="CC29" s="78">
        <f t="shared" si="38"/>
        <v>9961</v>
      </c>
      <c r="CD29" s="78">
        <f t="shared" si="39"/>
        <v>0</v>
      </c>
      <c r="CE29" s="78">
        <f t="shared" si="40"/>
        <v>0</v>
      </c>
      <c r="CF29" s="79">
        <f t="shared" si="41"/>
        <v>33973</v>
      </c>
      <c r="CG29" s="78">
        <f t="shared" si="42"/>
        <v>0</v>
      </c>
      <c r="CH29" s="78">
        <f t="shared" si="43"/>
        <v>0</v>
      </c>
      <c r="CI29" s="78">
        <f t="shared" si="44"/>
        <v>35833</v>
      </c>
    </row>
    <row r="30" spans="1:87" s="51" customFormat="1" ht="12" customHeight="1">
      <c r="A30" s="55" t="s">
        <v>280</v>
      </c>
      <c r="B30" s="56" t="s">
        <v>323</v>
      </c>
      <c r="C30" s="55" t="s">
        <v>324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6638</v>
      </c>
      <c r="L30" s="78">
        <f t="shared" si="5"/>
        <v>58403</v>
      </c>
      <c r="M30" s="78">
        <f t="shared" si="6"/>
        <v>0</v>
      </c>
      <c r="N30" s="78">
        <v>0</v>
      </c>
      <c r="O30" s="78">
        <v>0</v>
      </c>
      <c r="P30" s="78">
        <v>0</v>
      </c>
      <c r="Q30" s="78">
        <v>0</v>
      </c>
      <c r="R30" s="78">
        <f t="shared" si="7"/>
        <v>0</v>
      </c>
      <c r="S30" s="78">
        <v>0</v>
      </c>
      <c r="T30" s="78">
        <v>0</v>
      </c>
      <c r="U30" s="78">
        <v>0</v>
      </c>
      <c r="V30" s="78">
        <v>0</v>
      </c>
      <c r="W30" s="78">
        <f t="shared" si="8"/>
        <v>58403</v>
      </c>
      <c r="X30" s="78">
        <v>50696</v>
      </c>
      <c r="Y30" s="78">
        <v>1338</v>
      </c>
      <c r="Z30" s="78">
        <v>6369</v>
      </c>
      <c r="AA30" s="78">
        <v>0</v>
      </c>
      <c r="AB30" s="79">
        <v>21075</v>
      </c>
      <c r="AC30" s="78">
        <v>0</v>
      </c>
      <c r="AD30" s="78">
        <v>0</v>
      </c>
      <c r="AE30" s="78">
        <f t="shared" si="9"/>
        <v>58403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0</v>
      </c>
      <c r="AO30" s="78">
        <f t="shared" si="13"/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37548</v>
      </c>
      <c r="BE30" s="78">
        <v>0</v>
      </c>
      <c r="BF30" s="78">
        <v>0</v>
      </c>
      <c r="BG30" s="78">
        <f t="shared" si="16"/>
        <v>0</v>
      </c>
      <c r="BH30" s="78">
        <f t="shared" si="17"/>
        <v>0</v>
      </c>
      <c r="BI30" s="78">
        <f t="shared" si="18"/>
        <v>0</v>
      </c>
      <c r="BJ30" s="78">
        <f t="shared" si="19"/>
        <v>0</v>
      </c>
      <c r="BK30" s="78">
        <f t="shared" si="20"/>
        <v>0</v>
      </c>
      <c r="BL30" s="78">
        <f t="shared" si="21"/>
        <v>0</v>
      </c>
      <c r="BM30" s="78">
        <f t="shared" si="22"/>
        <v>0</v>
      </c>
      <c r="BN30" s="78">
        <f t="shared" si="23"/>
        <v>0</v>
      </c>
      <c r="BO30" s="79">
        <f t="shared" si="24"/>
        <v>6638</v>
      </c>
      <c r="BP30" s="78">
        <f t="shared" si="25"/>
        <v>58403</v>
      </c>
      <c r="BQ30" s="78">
        <f t="shared" si="26"/>
        <v>0</v>
      </c>
      <c r="BR30" s="78">
        <f t="shared" si="27"/>
        <v>0</v>
      </c>
      <c r="BS30" s="78">
        <f t="shared" si="28"/>
        <v>0</v>
      </c>
      <c r="BT30" s="78">
        <f t="shared" si="29"/>
        <v>0</v>
      </c>
      <c r="BU30" s="78">
        <f t="shared" si="30"/>
        <v>0</v>
      </c>
      <c r="BV30" s="78">
        <f t="shared" si="31"/>
        <v>0</v>
      </c>
      <c r="BW30" s="78">
        <f t="shared" si="32"/>
        <v>0</v>
      </c>
      <c r="BX30" s="78">
        <f t="shared" si="33"/>
        <v>0</v>
      </c>
      <c r="BY30" s="78">
        <f t="shared" si="34"/>
        <v>0</v>
      </c>
      <c r="BZ30" s="78">
        <f t="shared" si="35"/>
        <v>0</v>
      </c>
      <c r="CA30" s="78">
        <f t="shared" si="36"/>
        <v>58403</v>
      </c>
      <c r="CB30" s="78">
        <f t="shared" si="37"/>
        <v>50696</v>
      </c>
      <c r="CC30" s="78">
        <f t="shared" si="38"/>
        <v>1338</v>
      </c>
      <c r="CD30" s="78">
        <f t="shared" si="39"/>
        <v>6369</v>
      </c>
      <c r="CE30" s="78">
        <f t="shared" si="40"/>
        <v>0</v>
      </c>
      <c r="CF30" s="79">
        <f t="shared" si="41"/>
        <v>58623</v>
      </c>
      <c r="CG30" s="78">
        <f t="shared" si="42"/>
        <v>0</v>
      </c>
      <c r="CH30" s="78">
        <f t="shared" si="43"/>
        <v>0</v>
      </c>
      <c r="CI30" s="78">
        <f t="shared" si="44"/>
        <v>58403</v>
      </c>
    </row>
    <row r="31" spans="1:87" s="51" customFormat="1" ht="12" customHeight="1">
      <c r="A31" s="55" t="s">
        <v>280</v>
      </c>
      <c r="B31" s="56" t="s">
        <v>325</v>
      </c>
      <c r="C31" s="55" t="s">
        <v>326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0</v>
      </c>
      <c r="M31" s="78">
        <f t="shared" si="6"/>
        <v>0</v>
      </c>
      <c r="N31" s="78">
        <v>0</v>
      </c>
      <c r="O31" s="78">
        <v>0</v>
      </c>
      <c r="P31" s="78">
        <v>0</v>
      </c>
      <c r="Q31" s="78">
        <v>0</v>
      </c>
      <c r="R31" s="78">
        <f t="shared" si="7"/>
        <v>0</v>
      </c>
      <c r="S31" s="78">
        <v>0</v>
      </c>
      <c r="T31" s="78">
        <v>0</v>
      </c>
      <c r="U31" s="78">
        <v>0</v>
      </c>
      <c r="V31" s="78">
        <v>0</v>
      </c>
      <c r="W31" s="78">
        <f t="shared" si="8"/>
        <v>0</v>
      </c>
      <c r="X31" s="78">
        <v>0</v>
      </c>
      <c r="Y31" s="78">
        <v>0</v>
      </c>
      <c r="Z31" s="78">
        <v>0</v>
      </c>
      <c r="AA31" s="78">
        <v>0</v>
      </c>
      <c r="AB31" s="79">
        <v>111275</v>
      </c>
      <c r="AC31" s="78">
        <v>0</v>
      </c>
      <c r="AD31" s="78">
        <v>0</v>
      </c>
      <c r="AE31" s="78">
        <f t="shared" si="9"/>
        <v>0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0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 t="shared" si="15"/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46432</v>
      </c>
      <c r="BE31" s="78">
        <v>0</v>
      </c>
      <c r="BF31" s="78">
        <v>0</v>
      </c>
      <c r="BG31" s="78">
        <f t="shared" si="16"/>
        <v>0</v>
      </c>
      <c r="BH31" s="78">
        <f t="shared" si="17"/>
        <v>0</v>
      </c>
      <c r="BI31" s="78">
        <f t="shared" si="18"/>
        <v>0</v>
      </c>
      <c r="BJ31" s="78">
        <f t="shared" si="19"/>
        <v>0</v>
      </c>
      <c r="BK31" s="78">
        <f t="shared" si="20"/>
        <v>0</v>
      </c>
      <c r="BL31" s="78">
        <f t="shared" si="21"/>
        <v>0</v>
      </c>
      <c r="BM31" s="78">
        <f t="shared" si="22"/>
        <v>0</v>
      </c>
      <c r="BN31" s="78">
        <f t="shared" si="23"/>
        <v>0</v>
      </c>
      <c r="BO31" s="79">
        <f t="shared" si="24"/>
        <v>0</v>
      </c>
      <c r="BP31" s="78">
        <f t="shared" si="25"/>
        <v>0</v>
      </c>
      <c r="BQ31" s="78">
        <f t="shared" si="26"/>
        <v>0</v>
      </c>
      <c r="BR31" s="78">
        <f t="shared" si="27"/>
        <v>0</v>
      </c>
      <c r="BS31" s="78">
        <f t="shared" si="28"/>
        <v>0</v>
      </c>
      <c r="BT31" s="78">
        <f t="shared" si="29"/>
        <v>0</v>
      </c>
      <c r="BU31" s="78">
        <f t="shared" si="30"/>
        <v>0</v>
      </c>
      <c r="BV31" s="78">
        <f t="shared" si="31"/>
        <v>0</v>
      </c>
      <c r="BW31" s="78">
        <f t="shared" si="32"/>
        <v>0</v>
      </c>
      <c r="BX31" s="78">
        <f t="shared" si="33"/>
        <v>0</v>
      </c>
      <c r="BY31" s="78">
        <f t="shared" si="34"/>
        <v>0</v>
      </c>
      <c r="BZ31" s="78">
        <f t="shared" si="35"/>
        <v>0</v>
      </c>
      <c r="CA31" s="78">
        <f t="shared" si="36"/>
        <v>0</v>
      </c>
      <c r="CB31" s="78">
        <f t="shared" si="37"/>
        <v>0</v>
      </c>
      <c r="CC31" s="78">
        <f t="shared" si="38"/>
        <v>0</v>
      </c>
      <c r="CD31" s="78">
        <f t="shared" si="39"/>
        <v>0</v>
      </c>
      <c r="CE31" s="78">
        <f t="shared" si="40"/>
        <v>0</v>
      </c>
      <c r="CF31" s="79">
        <f t="shared" si="41"/>
        <v>157707</v>
      </c>
      <c r="CG31" s="78">
        <f t="shared" si="42"/>
        <v>0</v>
      </c>
      <c r="CH31" s="78">
        <f t="shared" si="43"/>
        <v>0</v>
      </c>
      <c r="CI31" s="78">
        <f t="shared" si="44"/>
        <v>0</v>
      </c>
    </row>
    <row r="32" spans="1:87" s="51" customFormat="1" ht="12" customHeight="1">
      <c r="A32" s="55" t="s">
        <v>280</v>
      </c>
      <c r="B32" s="56" t="s">
        <v>327</v>
      </c>
      <c r="C32" s="55" t="s">
        <v>328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0</v>
      </c>
      <c r="M32" s="78">
        <f t="shared" si="6"/>
        <v>0</v>
      </c>
      <c r="N32" s="78">
        <v>0</v>
      </c>
      <c r="O32" s="78">
        <v>0</v>
      </c>
      <c r="P32" s="78">
        <v>0</v>
      </c>
      <c r="Q32" s="78">
        <v>0</v>
      </c>
      <c r="R32" s="78">
        <f t="shared" si="7"/>
        <v>0</v>
      </c>
      <c r="S32" s="78">
        <v>0</v>
      </c>
      <c r="T32" s="78">
        <v>0</v>
      </c>
      <c r="U32" s="78">
        <v>0</v>
      </c>
      <c r="V32" s="78">
        <v>0</v>
      </c>
      <c r="W32" s="78">
        <f t="shared" si="8"/>
        <v>0</v>
      </c>
      <c r="X32" s="78">
        <v>0</v>
      </c>
      <c r="Y32" s="78">
        <v>0</v>
      </c>
      <c r="Z32" s="78">
        <v>0</v>
      </c>
      <c r="AA32" s="78">
        <v>0</v>
      </c>
      <c r="AB32" s="79">
        <v>44582</v>
      </c>
      <c r="AC32" s="78">
        <v>0</v>
      </c>
      <c r="AD32" s="78">
        <v>0</v>
      </c>
      <c r="AE32" s="78">
        <f t="shared" si="9"/>
        <v>0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0</v>
      </c>
      <c r="AO32" s="78">
        <f t="shared" si="13"/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18603</v>
      </c>
      <c r="BE32" s="78">
        <v>0</v>
      </c>
      <c r="BF32" s="78">
        <v>0</v>
      </c>
      <c r="BG32" s="78">
        <f t="shared" si="16"/>
        <v>0</v>
      </c>
      <c r="BH32" s="78">
        <f t="shared" si="17"/>
        <v>0</v>
      </c>
      <c r="BI32" s="78">
        <f t="shared" si="18"/>
        <v>0</v>
      </c>
      <c r="BJ32" s="78">
        <f t="shared" si="19"/>
        <v>0</v>
      </c>
      <c r="BK32" s="78">
        <f t="shared" si="20"/>
        <v>0</v>
      </c>
      <c r="BL32" s="78">
        <f t="shared" si="21"/>
        <v>0</v>
      </c>
      <c r="BM32" s="78">
        <f t="shared" si="22"/>
        <v>0</v>
      </c>
      <c r="BN32" s="78">
        <f t="shared" si="23"/>
        <v>0</v>
      </c>
      <c r="BO32" s="79">
        <f t="shared" si="24"/>
        <v>0</v>
      </c>
      <c r="BP32" s="78">
        <f t="shared" si="25"/>
        <v>0</v>
      </c>
      <c r="BQ32" s="78">
        <f t="shared" si="26"/>
        <v>0</v>
      </c>
      <c r="BR32" s="78">
        <f t="shared" si="27"/>
        <v>0</v>
      </c>
      <c r="BS32" s="78">
        <f t="shared" si="28"/>
        <v>0</v>
      </c>
      <c r="BT32" s="78">
        <f t="shared" si="29"/>
        <v>0</v>
      </c>
      <c r="BU32" s="78">
        <f t="shared" si="30"/>
        <v>0</v>
      </c>
      <c r="BV32" s="78">
        <f t="shared" si="31"/>
        <v>0</v>
      </c>
      <c r="BW32" s="78">
        <f t="shared" si="32"/>
        <v>0</v>
      </c>
      <c r="BX32" s="78">
        <f t="shared" si="33"/>
        <v>0</v>
      </c>
      <c r="BY32" s="78">
        <f t="shared" si="34"/>
        <v>0</v>
      </c>
      <c r="BZ32" s="78">
        <f t="shared" si="35"/>
        <v>0</v>
      </c>
      <c r="CA32" s="78">
        <f t="shared" si="36"/>
        <v>0</v>
      </c>
      <c r="CB32" s="78">
        <f t="shared" si="37"/>
        <v>0</v>
      </c>
      <c r="CC32" s="78">
        <f t="shared" si="38"/>
        <v>0</v>
      </c>
      <c r="CD32" s="78">
        <f t="shared" si="39"/>
        <v>0</v>
      </c>
      <c r="CE32" s="78">
        <f t="shared" si="40"/>
        <v>0</v>
      </c>
      <c r="CF32" s="79">
        <f t="shared" si="41"/>
        <v>63185</v>
      </c>
      <c r="CG32" s="78">
        <f t="shared" si="42"/>
        <v>0</v>
      </c>
      <c r="CH32" s="78">
        <f t="shared" si="43"/>
        <v>0</v>
      </c>
      <c r="CI32" s="78">
        <f t="shared" si="44"/>
        <v>0</v>
      </c>
    </row>
    <row r="33" spans="1:87" s="51" customFormat="1" ht="12" customHeight="1">
      <c r="A33" s="55" t="s">
        <v>280</v>
      </c>
      <c r="B33" s="56" t="s">
        <v>329</v>
      </c>
      <c r="C33" s="55" t="s">
        <v>330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0</v>
      </c>
      <c r="M33" s="78">
        <f t="shared" si="6"/>
        <v>0</v>
      </c>
      <c r="N33" s="78">
        <v>0</v>
      </c>
      <c r="O33" s="78">
        <v>0</v>
      </c>
      <c r="P33" s="78">
        <v>0</v>
      </c>
      <c r="Q33" s="78">
        <v>0</v>
      </c>
      <c r="R33" s="78">
        <f t="shared" si="7"/>
        <v>0</v>
      </c>
      <c r="S33" s="78">
        <v>0</v>
      </c>
      <c r="T33" s="78">
        <v>0</v>
      </c>
      <c r="U33" s="78">
        <v>0</v>
      </c>
      <c r="V33" s="78">
        <v>0</v>
      </c>
      <c r="W33" s="78">
        <f t="shared" si="8"/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44422</v>
      </c>
      <c r="AC33" s="78">
        <v>0</v>
      </c>
      <c r="AD33" s="78">
        <v>0</v>
      </c>
      <c r="AE33" s="78">
        <f t="shared" si="9"/>
        <v>0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0</v>
      </c>
      <c r="AO33" s="78">
        <f t="shared" si="13"/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 t="shared" si="14"/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 t="shared" si="15"/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18536</v>
      </c>
      <c r="BE33" s="78">
        <v>0</v>
      </c>
      <c r="BF33" s="78">
        <v>0</v>
      </c>
      <c r="BG33" s="78">
        <f t="shared" si="16"/>
        <v>0</v>
      </c>
      <c r="BH33" s="78">
        <f t="shared" si="17"/>
        <v>0</v>
      </c>
      <c r="BI33" s="78">
        <f t="shared" si="18"/>
        <v>0</v>
      </c>
      <c r="BJ33" s="78">
        <f t="shared" si="19"/>
        <v>0</v>
      </c>
      <c r="BK33" s="78">
        <f t="shared" si="20"/>
        <v>0</v>
      </c>
      <c r="BL33" s="78">
        <f t="shared" si="21"/>
        <v>0</v>
      </c>
      <c r="BM33" s="78">
        <f t="shared" si="22"/>
        <v>0</v>
      </c>
      <c r="BN33" s="78">
        <f t="shared" si="23"/>
        <v>0</v>
      </c>
      <c r="BO33" s="79">
        <f t="shared" si="24"/>
        <v>0</v>
      </c>
      <c r="BP33" s="78">
        <f t="shared" si="25"/>
        <v>0</v>
      </c>
      <c r="BQ33" s="78">
        <f t="shared" si="26"/>
        <v>0</v>
      </c>
      <c r="BR33" s="78">
        <f t="shared" si="27"/>
        <v>0</v>
      </c>
      <c r="BS33" s="78">
        <f t="shared" si="28"/>
        <v>0</v>
      </c>
      <c r="BT33" s="78">
        <f t="shared" si="29"/>
        <v>0</v>
      </c>
      <c r="BU33" s="78">
        <f t="shared" si="30"/>
        <v>0</v>
      </c>
      <c r="BV33" s="78">
        <f t="shared" si="31"/>
        <v>0</v>
      </c>
      <c r="BW33" s="78">
        <f t="shared" si="32"/>
        <v>0</v>
      </c>
      <c r="BX33" s="78">
        <f t="shared" si="33"/>
        <v>0</v>
      </c>
      <c r="BY33" s="78">
        <f t="shared" si="34"/>
        <v>0</v>
      </c>
      <c r="BZ33" s="78">
        <f t="shared" si="35"/>
        <v>0</v>
      </c>
      <c r="CA33" s="78">
        <f t="shared" si="36"/>
        <v>0</v>
      </c>
      <c r="CB33" s="78">
        <f t="shared" si="37"/>
        <v>0</v>
      </c>
      <c r="CC33" s="78">
        <f t="shared" si="38"/>
        <v>0</v>
      </c>
      <c r="CD33" s="78">
        <f t="shared" si="39"/>
        <v>0</v>
      </c>
      <c r="CE33" s="78">
        <f t="shared" si="40"/>
        <v>0</v>
      </c>
      <c r="CF33" s="79">
        <f t="shared" si="41"/>
        <v>62958</v>
      </c>
      <c r="CG33" s="78">
        <f t="shared" si="42"/>
        <v>0</v>
      </c>
      <c r="CH33" s="78">
        <f t="shared" si="43"/>
        <v>0</v>
      </c>
      <c r="CI33" s="78">
        <f t="shared" si="44"/>
        <v>0</v>
      </c>
    </row>
    <row r="34" spans="1:87" s="51" customFormat="1" ht="12" customHeight="1">
      <c r="A34" s="55" t="s">
        <v>280</v>
      </c>
      <c r="B34" s="56" t="s">
        <v>331</v>
      </c>
      <c r="C34" s="55" t="s">
        <v>332</v>
      </c>
      <c r="D34" s="78">
        <f t="shared" si="3"/>
        <v>0</v>
      </c>
      <c r="E34" s="78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 t="shared" si="5"/>
        <v>0</v>
      </c>
      <c r="M34" s="78">
        <f t="shared" si="6"/>
        <v>0</v>
      </c>
      <c r="N34" s="78">
        <v>0</v>
      </c>
      <c r="O34" s="78">
        <v>0</v>
      </c>
      <c r="P34" s="78">
        <v>0</v>
      </c>
      <c r="Q34" s="78">
        <v>0</v>
      </c>
      <c r="R34" s="78">
        <f t="shared" si="7"/>
        <v>0</v>
      </c>
      <c r="S34" s="78">
        <v>0</v>
      </c>
      <c r="T34" s="78">
        <v>0</v>
      </c>
      <c r="U34" s="78">
        <v>0</v>
      </c>
      <c r="V34" s="78">
        <v>0</v>
      </c>
      <c r="W34" s="78">
        <f t="shared" si="8"/>
        <v>0</v>
      </c>
      <c r="X34" s="78">
        <v>0</v>
      </c>
      <c r="Y34" s="78">
        <v>0</v>
      </c>
      <c r="Z34" s="78">
        <v>0</v>
      </c>
      <c r="AA34" s="78">
        <v>0</v>
      </c>
      <c r="AB34" s="79">
        <v>0</v>
      </c>
      <c r="AC34" s="78">
        <v>0</v>
      </c>
      <c r="AD34" s="78">
        <v>0</v>
      </c>
      <c r="AE34" s="78">
        <f t="shared" si="9"/>
        <v>0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 t="shared" si="12"/>
        <v>100158</v>
      </c>
      <c r="AO34" s="78">
        <f t="shared" si="13"/>
        <v>30438</v>
      </c>
      <c r="AP34" s="78">
        <v>22170</v>
      </c>
      <c r="AQ34" s="78">
        <v>0</v>
      </c>
      <c r="AR34" s="78">
        <v>8268</v>
      </c>
      <c r="AS34" s="78">
        <v>0</v>
      </c>
      <c r="AT34" s="78">
        <f t="shared" si="14"/>
        <v>64926</v>
      </c>
      <c r="AU34" s="78">
        <v>0</v>
      </c>
      <c r="AV34" s="78">
        <v>64926</v>
      </c>
      <c r="AW34" s="78">
        <v>0</v>
      </c>
      <c r="AX34" s="78">
        <v>0</v>
      </c>
      <c r="AY34" s="78">
        <f t="shared" si="15"/>
        <v>4794</v>
      </c>
      <c r="AZ34" s="78">
        <v>1453</v>
      </c>
      <c r="BA34" s="78">
        <v>0</v>
      </c>
      <c r="BB34" s="78">
        <v>3341</v>
      </c>
      <c r="BC34" s="78"/>
      <c r="BD34" s="79">
        <v>0</v>
      </c>
      <c r="BE34" s="78">
        <v>0</v>
      </c>
      <c r="BF34" s="78">
        <v>15758</v>
      </c>
      <c r="BG34" s="78">
        <f t="shared" si="16"/>
        <v>115916</v>
      </c>
      <c r="BH34" s="78">
        <f aca="true" t="shared" si="45" ref="BH34:BH43">SUM(D34,AF34)</f>
        <v>0</v>
      </c>
      <c r="BI34" s="78">
        <f aca="true" t="shared" si="46" ref="BI34:BI43">SUM(E34,AG34)</f>
        <v>0</v>
      </c>
      <c r="BJ34" s="78">
        <f aca="true" t="shared" si="47" ref="BJ34:BJ43">SUM(F34,AH34)</f>
        <v>0</v>
      </c>
      <c r="BK34" s="78">
        <f aca="true" t="shared" si="48" ref="BK34:BK43">SUM(G34,AI34)</f>
        <v>0</v>
      </c>
      <c r="BL34" s="78">
        <f aca="true" t="shared" si="49" ref="BL34:BL43">SUM(H34,AJ34)</f>
        <v>0</v>
      </c>
      <c r="BM34" s="78">
        <f aca="true" t="shared" si="50" ref="BM34:BM43">SUM(I34,AK34)</f>
        <v>0</v>
      </c>
      <c r="BN34" s="78">
        <f aca="true" t="shared" si="51" ref="BN34:BN43">SUM(J34,AL34)</f>
        <v>0</v>
      </c>
      <c r="BO34" s="79">
        <v>0</v>
      </c>
      <c r="BP34" s="78">
        <f aca="true" t="shared" si="52" ref="BP34:BP43">SUM(L34,AN34)</f>
        <v>100158</v>
      </c>
      <c r="BQ34" s="78">
        <f aca="true" t="shared" si="53" ref="BQ34:BQ43">SUM(M34,AO34)</f>
        <v>30438</v>
      </c>
      <c r="BR34" s="78">
        <f aca="true" t="shared" si="54" ref="BR34:BR43">SUM(N34,AP34)</f>
        <v>22170</v>
      </c>
      <c r="BS34" s="78">
        <f aca="true" t="shared" si="55" ref="BS34:BS43">SUM(O34,AQ34)</f>
        <v>0</v>
      </c>
      <c r="BT34" s="78">
        <f aca="true" t="shared" si="56" ref="BT34:BT43">SUM(P34,AR34)</f>
        <v>8268</v>
      </c>
      <c r="BU34" s="78">
        <f aca="true" t="shared" si="57" ref="BU34:BU43">SUM(Q34,AS34)</f>
        <v>0</v>
      </c>
      <c r="BV34" s="78">
        <f aca="true" t="shared" si="58" ref="BV34:BV43">SUM(R34,AT34)</f>
        <v>64926</v>
      </c>
      <c r="BW34" s="78">
        <f aca="true" t="shared" si="59" ref="BW34:BW43">SUM(S34,AU34)</f>
        <v>0</v>
      </c>
      <c r="BX34" s="78">
        <f aca="true" t="shared" si="60" ref="BX34:BX43">SUM(T34,AV34)</f>
        <v>64926</v>
      </c>
      <c r="BY34" s="78">
        <f aca="true" t="shared" si="61" ref="BY34:BY43">SUM(U34,AW34)</f>
        <v>0</v>
      </c>
      <c r="BZ34" s="78">
        <f aca="true" t="shared" si="62" ref="BZ34:BZ43">SUM(V34,AX34)</f>
        <v>0</v>
      </c>
      <c r="CA34" s="78">
        <f aca="true" t="shared" si="63" ref="CA34:CA43">SUM(W34,AY34)</f>
        <v>4794</v>
      </c>
      <c r="CB34" s="78">
        <f aca="true" t="shared" si="64" ref="CB34:CB43">SUM(X34,AZ34)</f>
        <v>1453</v>
      </c>
      <c r="CC34" s="78">
        <f aca="true" t="shared" si="65" ref="CC34:CC43">SUM(Y34,BA34)</f>
        <v>0</v>
      </c>
      <c r="CD34" s="78">
        <f aca="true" t="shared" si="66" ref="CD34:CD43">SUM(Z34,BB34)</f>
        <v>3341</v>
      </c>
      <c r="CE34" s="78">
        <f aca="true" t="shared" si="67" ref="CE34:CE43">SUM(AA34,BC34)</f>
        <v>0</v>
      </c>
      <c r="CF34" s="79">
        <v>0</v>
      </c>
      <c r="CG34" s="78">
        <f aca="true" t="shared" si="68" ref="CG34:CG43">SUM(AC34,BE34)</f>
        <v>0</v>
      </c>
      <c r="CH34" s="78">
        <f aca="true" t="shared" si="69" ref="CH34:CH43">SUM(AD34,BF34)</f>
        <v>15758</v>
      </c>
      <c r="CI34" s="78">
        <f aca="true" t="shared" si="70" ref="CI34:CI43">SUM(AE34,BG34)</f>
        <v>115916</v>
      </c>
    </row>
    <row r="35" spans="1:87" s="51" customFormat="1" ht="12" customHeight="1">
      <c r="A35" s="55" t="s">
        <v>280</v>
      </c>
      <c r="B35" s="56" t="s">
        <v>333</v>
      </c>
      <c r="C35" s="55" t="s">
        <v>334</v>
      </c>
      <c r="D35" s="78">
        <f t="shared" si="3"/>
        <v>0</v>
      </c>
      <c r="E35" s="78">
        <f t="shared" si="4"/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 t="shared" si="5"/>
        <v>0</v>
      </c>
      <c r="M35" s="78">
        <f t="shared" si="6"/>
        <v>0</v>
      </c>
      <c r="N35" s="78">
        <v>0</v>
      </c>
      <c r="O35" s="78">
        <v>0</v>
      </c>
      <c r="P35" s="78">
        <v>0</v>
      </c>
      <c r="Q35" s="78">
        <v>0</v>
      </c>
      <c r="R35" s="78">
        <f t="shared" si="7"/>
        <v>0</v>
      </c>
      <c r="S35" s="78">
        <v>0</v>
      </c>
      <c r="T35" s="78">
        <v>0</v>
      </c>
      <c r="U35" s="78">
        <v>0</v>
      </c>
      <c r="V35" s="78">
        <v>0</v>
      </c>
      <c r="W35" s="78">
        <f t="shared" si="8"/>
        <v>0</v>
      </c>
      <c r="X35" s="78">
        <v>0</v>
      </c>
      <c r="Y35" s="78">
        <v>0</v>
      </c>
      <c r="Z35" s="78">
        <v>0</v>
      </c>
      <c r="AA35" s="78">
        <v>0</v>
      </c>
      <c r="AB35" s="79">
        <v>0</v>
      </c>
      <c r="AC35" s="78">
        <v>0</v>
      </c>
      <c r="AD35" s="78">
        <v>0</v>
      </c>
      <c r="AE35" s="78">
        <f t="shared" si="9"/>
        <v>0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 t="shared" si="12"/>
        <v>98326</v>
      </c>
      <c r="AO35" s="78">
        <f t="shared" si="13"/>
        <v>10489</v>
      </c>
      <c r="AP35" s="78">
        <v>10489</v>
      </c>
      <c r="AQ35" s="78">
        <v>0</v>
      </c>
      <c r="AR35" s="78">
        <v>0</v>
      </c>
      <c r="AS35" s="78">
        <v>0</v>
      </c>
      <c r="AT35" s="78">
        <f t="shared" si="14"/>
        <v>52978</v>
      </c>
      <c r="AU35" s="78">
        <v>0</v>
      </c>
      <c r="AV35" s="78">
        <v>52978</v>
      </c>
      <c r="AW35" s="78">
        <v>0</v>
      </c>
      <c r="AX35" s="78">
        <v>0</v>
      </c>
      <c r="AY35" s="78">
        <f t="shared" si="15"/>
        <v>34590</v>
      </c>
      <c r="AZ35" s="78">
        <v>0</v>
      </c>
      <c r="BA35" s="78">
        <v>34590</v>
      </c>
      <c r="BB35" s="78">
        <v>0</v>
      </c>
      <c r="BC35" s="78">
        <v>0</v>
      </c>
      <c r="BD35" s="79">
        <v>0</v>
      </c>
      <c r="BE35" s="78">
        <v>269</v>
      </c>
      <c r="BF35" s="78">
        <v>14178</v>
      </c>
      <c r="BG35" s="78">
        <f t="shared" si="16"/>
        <v>112504</v>
      </c>
      <c r="BH35" s="78">
        <f t="shared" si="45"/>
        <v>0</v>
      </c>
      <c r="BI35" s="78">
        <f t="shared" si="46"/>
        <v>0</v>
      </c>
      <c r="BJ35" s="78">
        <f t="shared" si="47"/>
        <v>0</v>
      </c>
      <c r="BK35" s="78">
        <f t="shared" si="48"/>
        <v>0</v>
      </c>
      <c r="BL35" s="78">
        <f t="shared" si="49"/>
        <v>0</v>
      </c>
      <c r="BM35" s="78">
        <f t="shared" si="50"/>
        <v>0</v>
      </c>
      <c r="BN35" s="78">
        <f t="shared" si="51"/>
        <v>0</v>
      </c>
      <c r="BO35" s="79">
        <v>0</v>
      </c>
      <c r="BP35" s="78">
        <f t="shared" si="52"/>
        <v>98326</v>
      </c>
      <c r="BQ35" s="78">
        <f t="shared" si="53"/>
        <v>10489</v>
      </c>
      <c r="BR35" s="78">
        <f t="shared" si="54"/>
        <v>10489</v>
      </c>
      <c r="BS35" s="78">
        <f t="shared" si="55"/>
        <v>0</v>
      </c>
      <c r="BT35" s="78">
        <f t="shared" si="56"/>
        <v>0</v>
      </c>
      <c r="BU35" s="78">
        <f t="shared" si="57"/>
        <v>0</v>
      </c>
      <c r="BV35" s="78">
        <f t="shared" si="58"/>
        <v>52978</v>
      </c>
      <c r="BW35" s="78">
        <f t="shared" si="59"/>
        <v>0</v>
      </c>
      <c r="BX35" s="78">
        <f t="shared" si="60"/>
        <v>52978</v>
      </c>
      <c r="BY35" s="78">
        <f t="shared" si="61"/>
        <v>0</v>
      </c>
      <c r="BZ35" s="78">
        <f t="shared" si="62"/>
        <v>0</v>
      </c>
      <c r="CA35" s="78">
        <f t="shared" si="63"/>
        <v>34590</v>
      </c>
      <c r="CB35" s="78">
        <f t="shared" si="64"/>
        <v>0</v>
      </c>
      <c r="CC35" s="78">
        <f t="shared" si="65"/>
        <v>34590</v>
      </c>
      <c r="CD35" s="78">
        <f t="shared" si="66"/>
        <v>0</v>
      </c>
      <c r="CE35" s="78">
        <f t="shared" si="67"/>
        <v>0</v>
      </c>
      <c r="CF35" s="79">
        <v>0</v>
      </c>
      <c r="CG35" s="78">
        <f t="shared" si="68"/>
        <v>269</v>
      </c>
      <c r="CH35" s="78">
        <f t="shared" si="69"/>
        <v>14178</v>
      </c>
      <c r="CI35" s="78">
        <f t="shared" si="70"/>
        <v>112504</v>
      </c>
    </row>
    <row r="36" spans="1:87" s="51" customFormat="1" ht="12" customHeight="1">
      <c r="A36" s="55" t="s">
        <v>280</v>
      </c>
      <c r="B36" s="56" t="s">
        <v>335</v>
      </c>
      <c r="C36" s="55" t="s">
        <v>336</v>
      </c>
      <c r="D36" s="78">
        <f t="shared" si="3"/>
        <v>0</v>
      </c>
      <c r="E36" s="78">
        <f t="shared" si="4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 t="shared" si="5"/>
        <v>0</v>
      </c>
      <c r="M36" s="78">
        <f t="shared" si="6"/>
        <v>0</v>
      </c>
      <c r="N36" s="78">
        <v>0</v>
      </c>
      <c r="O36" s="78">
        <v>0</v>
      </c>
      <c r="P36" s="78">
        <v>0</v>
      </c>
      <c r="Q36" s="78">
        <v>0</v>
      </c>
      <c r="R36" s="78">
        <f t="shared" si="7"/>
        <v>0</v>
      </c>
      <c r="S36" s="78">
        <v>0</v>
      </c>
      <c r="T36" s="78">
        <v>0</v>
      </c>
      <c r="U36" s="78">
        <v>0</v>
      </c>
      <c r="V36" s="78">
        <v>0</v>
      </c>
      <c r="W36" s="78">
        <f t="shared" si="8"/>
        <v>0</v>
      </c>
      <c r="X36" s="78">
        <v>0</v>
      </c>
      <c r="Y36" s="78">
        <v>0</v>
      </c>
      <c r="Z36" s="78">
        <v>0</v>
      </c>
      <c r="AA36" s="78">
        <v>0</v>
      </c>
      <c r="AB36" s="79">
        <v>0</v>
      </c>
      <c r="AC36" s="78">
        <v>0</v>
      </c>
      <c r="AD36" s="78">
        <v>11729</v>
      </c>
      <c r="AE36" s="78">
        <f t="shared" si="9"/>
        <v>11729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 t="shared" si="12"/>
        <v>290122</v>
      </c>
      <c r="AO36" s="78">
        <f t="shared" si="13"/>
        <v>76926</v>
      </c>
      <c r="AP36" s="78">
        <v>25642</v>
      </c>
      <c r="AQ36" s="78">
        <v>0</v>
      </c>
      <c r="AR36" s="78">
        <v>51284</v>
      </c>
      <c r="AS36" s="78">
        <v>0</v>
      </c>
      <c r="AT36" s="78">
        <f t="shared" si="14"/>
        <v>102928</v>
      </c>
      <c r="AU36" s="78">
        <v>0</v>
      </c>
      <c r="AV36" s="78">
        <v>102928</v>
      </c>
      <c r="AW36" s="78">
        <v>0</v>
      </c>
      <c r="AX36" s="78">
        <v>0</v>
      </c>
      <c r="AY36" s="78">
        <f t="shared" si="15"/>
        <v>110268</v>
      </c>
      <c r="AZ36" s="78">
        <v>95232</v>
      </c>
      <c r="BA36" s="78">
        <v>6853</v>
      </c>
      <c r="BB36" s="78">
        <v>0</v>
      </c>
      <c r="BC36" s="78">
        <v>8183</v>
      </c>
      <c r="BD36" s="79">
        <v>0</v>
      </c>
      <c r="BE36" s="78">
        <v>0</v>
      </c>
      <c r="BF36" s="78">
        <v>23439</v>
      </c>
      <c r="BG36" s="78">
        <f t="shared" si="16"/>
        <v>313561</v>
      </c>
      <c r="BH36" s="78">
        <f t="shared" si="45"/>
        <v>0</v>
      </c>
      <c r="BI36" s="78">
        <f t="shared" si="46"/>
        <v>0</v>
      </c>
      <c r="BJ36" s="78">
        <f t="shared" si="47"/>
        <v>0</v>
      </c>
      <c r="BK36" s="78">
        <f t="shared" si="48"/>
        <v>0</v>
      </c>
      <c r="BL36" s="78">
        <f t="shared" si="49"/>
        <v>0</v>
      </c>
      <c r="BM36" s="78">
        <f t="shared" si="50"/>
        <v>0</v>
      </c>
      <c r="BN36" s="78">
        <f t="shared" si="51"/>
        <v>0</v>
      </c>
      <c r="BO36" s="79">
        <v>0</v>
      </c>
      <c r="BP36" s="78">
        <f t="shared" si="52"/>
        <v>290122</v>
      </c>
      <c r="BQ36" s="78">
        <f t="shared" si="53"/>
        <v>76926</v>
      </c>
      <c r="BR36" s="78">
        <f t="shared" si="54"/>
        <v>25642</v>
      </c>
      <c r="BS36" s="78">
        <f t="shared" si="55"/>
        <v>0</v>
      </c>
      <c r="BT36" s="78">
        <f t="shared" si="56"/>
        <v>51284</v>
      </c>
      <c r="BU36" s="78">
        <f t="shared" si="57"/>
        <v>0</v>
      </c>
      <c r="BV36" s="78">
        <f t="shared" si="58"/>
        <v>102928</v>
      </c>
      <c r="BW36" s="78">
        <f t="shared" si="59"/>
        <v>0</v>
      </c>
      <c r="BX36" s="78">
        <f t="shared" si="60"/>
        <v>102928</v>
      </c>
      <c r="BY36" s="78">
        <f t="shared" si="61"/>
        <v>0</v>
      </c>
      <c r="BZ36" s="78">
        <f t="shared" si="62"/>
        <v>0</v>
      </c>
      <c r="CA36" s="78">
        <f t="shared" si="63"/>
        <v>110268</v>
      </c>
      <c r="CB36" s="78">
        <f t="shared" si="64"/>
        <v>95232</v>
      </c>
      <c r="CC36" s="78">
        <f t="shared" si="65"/>
        <v>6853</v>
      </c>
      <c r="CD36" s="78">
        <f t="shared" si="66"/>
        <v>0</v>
      </c>
      <c r="CE36" s="78">
        <f t="shared" si="67"/>
        <v>8183</v>
      </c>
      <c r="CF36" s="79">
        <v>0</v>
      </c>
      <c r="CG36" s="78">
        <f t="shared" si="68"/>
        <v>0</v>
      </c>
      <c r="CH36" s="78">
        <f t="shared" si="69"/>
        <v>35168</v>
      </c>
      <c r="CI36" s="78">
        <f t="shared" si="70"/>
        <v>325290</v>
      </c>
    </row>
    <row r="37" spans="1:87" s="51" customFormat="1" ht="12" customHeight="1">
      <c r="A37" s="55" t="s">
        <v>280</v>
      </c>
      <c r="B37" s="56" t="s">
        <v>337</v>
      </c>
      <c r="C37" s="55" t="s">
        <v>338</v>
      </c>
      <c r="D37" s="78">
        <f t="shared" si="3"/>
        <v>0</v>
      </c>
      <c r="E37" s="78">
        <f t="shared" si="4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 t="shared" si="5"/>
        <v>246881</v>
      </c>
      <c r="M37" s="78">
        <f t="shared" si="6"/>
        <v>38058</v>
      </c>
      <c r="N37" s="78">
        <v>38058</v>
      </c>
      <c r="O37" s="78">
        <v>0</v>
      </c>
      <c r="P37" s="78">
        <v>0</v>
      </c>
      <c r="Q37" s="78">
        <v>0</v>
      </c>
      <c r="R37" s="78">
        <f t="shared" si="7"/>
        <v>24527</v>
      </c>
      <c r="S37" s="78">
        <v>7747</v>
      </c>
      <c r="T37" s="78">
        <v>16780</v>
      </c>
      <c r="U37" s="78"/>
      <c r="V37" s="78">
        <v>0</v>
      </c>
      <c r="W37" s="78">
        <f t="shared" si="8"/>
        <v>184296</v>
      </c>
      <c r="X37" s="78">
        <v>115416</v>
      </c>
      <c r="Y37" s="78">
        <v>56581</v>
      </c>
      <c r="Z37" s="78">
        <v>6355</v>
      </c>
      <c r="AA37" s="78">
        <v>5944</v>
      </c>
      <c r="AB37" s="79">
        <v>0</v>
      </c>
      <c r="AC37" s="78">
        <v>0</v>
      </c>
      <c r="AD37" s="78">
        <v>0</v>
      </c>
      <c r="AE37" s="78">
        <f t="shared" si="9"/>
        <v>246881</v>
      </c>
      <c r="AF37" s="78">
        <f t="shared" si="10"/>
        <v>0</v>
      </c>
      <c r="AG37" s="78">
        <f t="shared" si="11"/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 t="shared" si="12"/>
        <v>154497</v>
      </c>
      <c r="AO37" s="78">
        <f t="shared" si="13"/>
        <v>40671</v>
      </c>
      <c r="AP37" s="78">
        <v>40671</v>
      </c>
      <c r="AQ37" s="78">
        <v>0</v>
      </c>
      <c r="AR37" s="78">
        <v>0</v>
      </c>
      <c r="AS37" s="78">
        <v>0</v>
      </c>
      <c r="AT37" s="78">
        <f t="shared" si="14"/>
        <v>39372</v>
      </c>
      <c r="AU37" s="78">
        <v>0</v>
      </c>
      <c r="AV37" s="78">
        <v>39372</v>
      </c>
      <c r="AW37" s="78"/>
      <c r="AX37" s="78">
        <v>0</v>
      </c>
      <c r="AY37" s="78">
        <f t="shared" si="15"/>
        <v>74454</v>
      </c>
      <c r="AZ37" s="78">
        <v>68701</v>
      </c>
      <c r="BA37" s="78">
        <v>4515</v>
      </c>
      <c r="BB37" s="78">
        <v>0</v>
      </c>
      <c r="BC37" s="78">
        <v>1238</v>
      </c>
      <c r="BD37" s="79">
        <v>0</v>
      </c>
      <c r="BE37" s="78">
        <v>0</v>
      </c>
      <c r="BF37" s="78">
        <v>0</v>
      </c>
      <c r="BG37" s="78">
        <f t="shared" si="16"/>
        <v>154497</v>
      </c>
      <c r="BH37" s="78">
        <f t="shared" si="45"/>
        <v>0</v>
      </c>
      <c r="BI37" s="78">
        <f t="shared" si="46"/>
        <v>0</v>
      </c>
      <c r="BJ37" s="78">
        <f t="shared" si="47"/>
        <v>0</v>
      </c>
      <c r="BK37" s="78">
        <f t="shared" si="48"/>
        <v>0</v>
      </c>
      <c r="BL37" s="78">
        <f t="shared" si="49"/>
        <v>0</v>
      </c>
      <c r="BM37" s="78">
        <f t="shared" si="50"/>
        <v>0</v>
      </c>
      <c r="BN37" s="78">
        <f t="shared" si="51"/>
        <v>0</v>
      </c>
      <c r="BO37" s="79">
        <v>0</v>
      </c>
      <c r="BP37" s="78">
        <f t="shared" si="52"/>
        <v>401378</v>
      </c>
      <c r="BQ37" s="78">
        <f t="shared" si="53"/>
        <v>78729</v>
      </c>
      <c r="BR37" s="78">
        <f t="shared" si="54"/>
        <v>78729</v>
      </c>
      <c r="BS37" s="78">
        <f t="shared" si="55"/>
        <v>0</v>
      </c>
      <c r="BT37" s="78">
        <f t="shared" si="56"/>
        <v>0</v>
      </c>
      <c r="BU37" s="78">
        <f t="shared" si="57"/>
        <v>0</v>
      </c>
      <c r="BV37" s="78">
        <f t="shared" si="58"/>
        <v>63899</v>
      </c>
      <c r="BW37" s="78">
        <f t="shared" si="59"/>
        <v>7747</v>
      </c>
      <c r="BX37" s="78">
        <f t="shared" si="60"/>
        <v>56152</v>
      </c>
      <c r="BY37" s="78">
        <f t="shared" si="61"/>
        <v>0</v>
      </c>
      <c r="BZ37" s="78">
        <f t="shared" si="62"/>
        <v>0</v>
      </c>
      <c r="CA37" s="78">
        <f t="shared" si="63"/>
        <v>258750</v>
      </c>
      <c r="CB37" s="78">
        <f t="shared" si="64"/>
        <v>184117</v>
      </c>
      <c r="CC37" s="78">
        <f t="shared" si="65"/>
        <v>61096</v>
      </c>
      <c r="CD37" s="78">
        <f t="shared" si="66"/>
        <v>6355</v>
      </c>
      <c r="CE37" s="78">
        <f t="shared" si="67"/>
        <v>7182</v>
      </c>
      <c r="CF37" s="79">
        <v>0</v>
      </c>
      <c r="CG37" s="78">
        <f t="shared" si="68"/>
        <v>0</v>
      </c>
      <c r="CH37" s="78">
        <f t="shared" si="69"/>
        <v>0</v>
      </c>
      <c r="CI37" s="78">
        <f t="shared" si="70"/>
        <v>401378</v>
      </c>
    </row>
    <row r="38" spans="1:87" s="51" customFormat="1" ht="12" customHeight="1">
      <c r="A38" s="55" t="s">
        <v>280</v>
      </c>
      <c r="B38" s="56" t="s">
        <v>339</v>
      </c>
      <c r="C38" s="55" t="s">
        <v>340</v>
      </c>
      <c r="D38" s="78">
        <f t="shared" si="3"/>
        <v>0</v>
      </c>
      <c r="E38" s="78">
        <f t="shared" si="4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 t="shared" si="5"/>
        <v>0</v>
      </c>
      <c r="M38" s="78">
        <f t="shared" si="6"/>
        <v>0</v>
      </c>
      <c r="N38" s="78">
        <v>0</v>
      </c>
      <c r="O38" s="78">
        <v>0</v>
      </c>
      <c r="P38" s="78">
        <v>0</v>
      </c>
      <c r="Q38" s="78">
        <v>0</v>
      </c>
      <c r="R38" s="78">
        <f t="shared" si="7"/>
        <v>0</v>
      </c>
      <c r="S38" s="78">
        <v>0</v>
      </c>
      <c r="T38" s="78">
        <v>0</v>
      </c>
      <c r="U38" s="78">
        <v>0</v>
      </c>
      <c r="V38" s="78">
        <v>0</v>
      </c>
      <c r="W38" s="78">
        <f t="shared" si="8"/>
        <v>0</v>
      </c>
      <c r="X38" s="78">
        <v>0</v>
      </c>
      <c r="Y38" s="78">
        <v>0</v>
      </c>
      <c r="Z38" s="78">
        <v>0</v>
      </c>
      <c r="AA38" s="78">
        <v>0</v>
      </c>
      <c r="AB38" s="79">
        <v>0</v>
      </c>
      <c r="AC38" s="78">
        <v>0</v>
      </c>
      <c r="AD38" s="78">
        <v>0</v>
      </c>
      <c r="AE38" s="78">
        <f t="shared" si="9"/>
        <v>0</v>
      </c>
      <c r="AF38" s="78">
        <f t="shared" si="10"/>
        <v>0</v>
      </c>
      <c r="AG38" s="78">
        <f t="shared" si="11"/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 t="shared" si="12"/>
        <v>74197</v>
      </c>
      <c r="AO38" s="78">
        <f t="shared" si="13"/>
        <v>37799</v>
      </c>
      <c r="AP38" s="78">
        <v>37799</v>
      </c>
      <c r="AQ38" s="78">
        <v>0</v>
      </c>
      <c r="AR38" s="78">
        <v>0</v>
      </c>
      <c r="AS38" s="78">
        <v>0</v>
      </c>
      <c r="AT38" s="78">
        <f t="shared" si="14"/>
        <v>35406</v>
      </c>
      <c r="AU38" s="78">
        <v>0</v>
      </c>
      <c r="AV38" s="78">
        <v>35406</v>
      </c>
      <c r="AW38" s="78">
        <v>0</v>
      </c>
      <c r="AX38" s="78">
        <v>0</v>
      </c>
      <c r="AY38" s="78">
        <f t="shared" si="15"/>
        <v>992</v>
      </c>
      <c r="AZ38" s="78">
        <v>0</v>
      </c>
      <c r="BA38" s="78">
        <v>0</v>
      </c>
      <c r="BB38" s="78">
        <v>0</v>
      </c>
      <c r="BC38" s="78">
        <v>992</v>
      </c>
      <c r="BD38" s="79">
        <v>0</v>
      </c>
      <c r="BE38" s="78">
        <v>0</v>
      </c>
      <c r="BF38" s="78">
        <v>0</v>
      </c>
      <c r="BG38" s="78">
        <f t="shared" si="16"/>
        <v>74197</v>
      </c>
      <c r="BH38" s="78">
        <f t="shared" si="45"/>
        <v>0</v>
      </c>
      <c r="BI38" s="78">
        <f t="shared" si="46"/>
        <v>0</v>
      </c>
      <c r="BJ38" s="78">
        <f t="shared" si="47"/>
        <v>0</v>
      </c>
      <c r="BK38" s="78">
        <f t="shared" si="48"/>
        <v>0</v>
      </c>
      <c r="BL38" s="78">
        <f t="shared" si="49"/>
        <v>0</v>
      </c>
      <c r="BM38" s="78">
        <f t="shared" si="50"/>
        <v>0</v>
      </c>
      <c r="BN38" s="78">
        <f t="shared" si="51"/>
        <v>0</v>
      </c>
      <c r="BO38" s="79">
        <v>0</v>
      </c>
      <c r="BP38" s="78">
        <f t="shared" si="52"/>
        <v>74197</v>
      </c>
      <c r="BQ38" s="78">
        <f t="shared" si="53"/>
        <v>37799</v>
      </c>
      <c r="BR38" s="78">
        <f t="shared" si="54"/>
        <v>37799</v>
      </c>
      <c r="BS38" s="78">
        <f t="shared" si="55"/>
        <v>0</v>
      </c>
      <c r="BT38" s="78">
        <f t="shared" si="56"/>
        <v>0</v>
      </c>
      <c r="BU38" s="78">
        <f t="shared" si="57"/>
        <v>0</v>
      </c>
      <c r="BV38" s="78">
        <f t="shared" si="58"/>
        <v>35406</v>
      </c>
      <c r="BW38" s="78">
        <f t="shared" si="59"/>
        <v>0</v>
      </c>
      <c r="BX38" s="78">
        <f t="shared" si="60"/>
        <v>35406</v>
      </c>
      <c r="BY38" s="78">
        <f t="shared" si="61"/>
        <v>0</v>
      </c>
      <c r="BZ38" s="78">
        <f t="shared" si="62"/>
        <v>0</v>
      </c>
      <c r="CA38" s="78">
        <f t="shared" si="63"/>
        <v>992</v>
      </c>
      <c r="CB38" s="78">
        <f t="shared" si="64"/>
        <v>0</v>
      </c>
      <c r="CC38" s="78">
        <f t="shared" si="65"/>
        <v>0</v>
      </c>
      <c r="CD38" s="78">
        <f t="shared" si="66"/>
        <v>0</v>
      </c>
      <c r="CE38" s="78">
        <f t="shared" si="67"/>
        <v>992</v>
      </c>
      <c r="CF38" s="79">
        <v>0</v>
      </c>
      <c r="CG38" s="78">
        <f t="shared" si="68"/>
        <v>0</v>
      </c>
      <c r="CH38" s="78">
        <f t="shared" si="69"/>
        <v>0</v>
      </c>
      <c r="CI38" s="78">
        <f t="shared" si="70"/>
        <v>74197</v>
      </c>
    </row>
    <row r="39" spans="1:87" s="51" customFormat="1" ht="12" customHeight="1">
      <c r="A39" s="55" t="s">
        <v>280</v>
      </c>
      <c r="B39" s="56" t="s">
        <v>341</v>
      </c>
      <c r="C39" s="55" t="s">
        <v>342</v>
      </c>
      <c r="D39" s="78">
        <f t="shared" si="3"/>
        <v>0</v>
      </c>
      <c r="E39" s="78">
        <f t="shared" si="4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 t="shared" si="5"/>
        <v>137406</v>
      </c>
      <c r="M39" s="78">
        <f t="shared" si="6"/>
        <v>57009</v>
      </c>
      <c r="N39" s="78">
        <v>41793</v>
      </c>
      <c r="O39" s="78">
        <v>0</v>
      </c>
      <c r="P39" s="78">
        <v>7608</v>
      </c>
      <c r="Q39" s="78">
        <v>7608</v>
      </c>
      <c r="R39" s="78">
        <f t="shared" si="7"/>
        <v>42815</v>
      </c>
      <c r="S39" s="78">
        <v>0</v>
      </c>
      <c r="T39" s="78">
        <v>25983</v>
      </c>
      <c r="U39" s="78">
        <v>16832</v>
      </c>
      <c r="V39" s="78">
        <v>0</v>
      </c>
      <c r="W39" s="78">
        <f t="shared" si="8"/>
        <v>37582</v>
      </c>
      <c r="X39" s="78">
        <v>0</v>
      </c>
      <c r="Y39" s="78">
        <v>32072</v>
      </c>
      <c r="Z39" s="78">
        <v>5510</v>
      </c>
      <c r="AA39" s="78">
        <v>0</v>
      </c>
      <c r="AB39" s="79">
        <v>0</v>
      </c>
      <c r="AC39" s="78">
        <v>0</v>
      </c>
      <c r="AD39" s="78">
        <v>0</v>
      </c>
      <c r="AE39" s="78">
        <f t="shared" si="9"/>
        <v>137406</v>
      </c>
      <c r="AF39" s="78">
        <f t="shared" si="10"/>
        <v>0</v>
      </c>
      <c r="AG39" s="78">
        <f t="shared" si="11"/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 t="shared" si="12"/>
        <v>0</v>
      </c>
      <c r="AO39" s="78">
        <f t="shared" si="13"/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f t="shared" si="14"/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 t="shared" si="15"/>
        <v>0</v>
      </c>
      <c r="AZ39" s="78">
        <v>0</v>
      </c>
      <c r="BA39" s="78">
        <v>0</v>
      </c>
      <c r="BB39" s="78">
        <v>0</v>
      </c>
      <c r="BC39" s="78">
        <v>0</v>
      </c>
      <c r="BD39" s="79">
        <v>0</v>
      </c>
      <c r="BE39" s="78">
        <v>0</v>
      </c>
      <c r="BF39" s="78">
        <v>0</v>
      </c>
      <c r="BG39" s="78">
        <f t="shared" si="16"/>
        <v>0</v>
      </c>
      <c r="BH39" s="78">
        <f t="shared" si="45"/>
        <v>0</v>
      </c>
      <c r="BI39" s="78">
        <f t="shared" si="46"/>
        <v>0</v>
      </c>
      <c r="BJ39" s="78">
        <f t="shared" si="47"/>
        <v>0</v>
      </c>
      <c r="BK39" s="78">
        <f t="shared" si="48"/>
        <v>0</v>
      </c>
      <c r="BL39" s="78">
        <f t="shared" si="49"/>
        <v>0</v>
      </c>
      <c r="BM39" s="78">
        <f t="shared" si="50"/>
        <v>0</v>
      </c>
      <c r="BN39" s="78">
        <f t="shared" si="51"/>
        <v>0</v>
      </c>
      <c r="BO39" s="79">
        <v>0</v>
      </c>
      <c r="BP39" s="78">
        <f t="shared" si="52"/>
        <v>137406</v>
      </c>
      <c r="BQ39" s="78">
        <f t="shared" si="53"/>
        <v>57009</v>
      </c>
      <c r="BR39" s="78">
        <f t="shared" si="54"/>
        <v>41793</v>
      </c>
      <c r="BS39" s="78">
        <f t="shared" si="55"/>
        <v>0</v>
      </c>
      <c r="BT39" s="78">
        <f t="shared" si="56"/>
        <v>7608</v>
      </c>
      <c r="BU39" s="78">
        <f t="shared" si="57"/>
        <v>7608</v>
      </c>
      <c r="BV39" s="78">
        <f t="shared" si="58"/>
        <v>42815</v>
      </c>
      <c r="BW39" s="78">
        <f t="shared" si="59"/>
        <v>0</v>
      </c>
      <c r="BX39" s="78">
        <f t="shared" si="60"/>
        <v>25983</v>
      </c>
      <c r="BY39" s="78">
        <f t="shared" si="61"/>
        <v>16832</v>
      </c>
      <c r="BZ39" s="78">
        <f t="shared" si="62"/>
        <v>0</v>
      </c>
      <c r="CA39" s="78">
        <f t="shared" si="63"/>
        <v>37582</v>
      </c>
      <c r="CB39" s="78">
        <f t="shared" si="64"/>
        <v>0</v>
      </c>
      <c r="CC39" s="78">
        <f t="shared" si="65"/>
        <v>32072</v>
      </c>
      <c r="CD39" s="78">
        <f t="shared" si="66"/>
        <v>5510</v>
      </c>
      <c r="CE39" s="78">
        <f t="shared" si="67"/>
        <v>0</v>
      </c>
      <c r="CF39" s="79">
        <v>0</v>
      </c>
      <c r="CG39" s="78">
        <f t="shared" si="68"/>
        <v>0</v>
      </c>
      <c r="CH39" s="78">
        <f t="shared" si="69"/>
        <v>0</v>
      </c>
      <c r="CI39" s="78">
        <f t="shared" si="70"/>
        <v>137406</v>
      </c>
    </row>
    <row r="40" spans="1:87" s="51" customFormat="1" ht="12" customHeight="1">
      <c r="A40" s="55" t="s">
        <v>280</v>
      </c>
      <c r="B40" s="56" t="s">
        <v>343</v>
      </c>
      <c r="C40" s="55" t="s">
        <v>344</v>
      </c>
      <c r="D40" s="78">
        <f t="shared" si="3"/>
        <v>23076</v>
      </c>
      <c r="E40" s="78">
        <f t="shared" si="4"/>
        <v>23076</v>
      </c>
      <c r="F40" s="78">
        <v>0</v>
      </c>
      <c r="G40" s="78">
        <v>0</v>
      </c>
      <c r="H40" s="78">
        <v>18782</v>
      </c>
      <c r="I40" s="78">
        <v>4294</v>
      </c>
      <c r="J40" s="78">
        <v>0</v>
      </c>
      <c r="K40" s="79">
        <v>0</v>
      </c>
      <c r="L40" s="78">
        <f t="shared" si="5"/>
        <v>493235</v>
      </c>
      <c r="M40" s="78">
        <f t="shared" si="6"/>
        <v>107008</v>
      </c>
      <c r="N40" s="78">
        <v>54630</v>
      </c>
      <c r="O40" s="78">
        <v>14150</v>
      </c>
      <c r="P40" s="78">
        <v>38228</v>
      </c>
      <c r="Q40" s="78">
        <v>0</v>
      </c>
      <c r="R40" s="78">
        <f t="shared" si="7"/>
        <v>85209</v>
      </c>
      <c r="S40" s="78">
        <v>27389</v>
      </c>
      <c r="T40" s="78">
        <v>51699</v>
      </c>
      <c r="U40" s="78">
        <v>6121</v>
      </c>
      <c r="V40" s="78">
        <v>0</v>
      </c>
      <c r="W40" s="78">
        <f t="shared" si="8"/>
        <v>301018</v>
      </c>
      <c r="X40" s="78">
        <v>0</v>
      </c>
      <c r="Y40" s="78">
        <v>299137</v>
      </c>
      <c r="Z40" s="78">
        <v>0</v>
      </c>
      <c r="AA40" s="78">
        <v>1881</v>
      </c>
      <c r="AB40" s="79">
        <v>0</v>
      </c>
      <c r="AC40" s="78">
        <v>0</v>
      </c>
      <c r="AD40" s="78">
        <v>59083</v>
      </c>
      <c r="AE40" s="78">
        <f t="shared" si="9"/>
        <v>575394</v>
      </c>
      <c r="AF40" s="78">
        <f t="shared" si="10"/>
        <v>0</v>
      </c>
      <c r="AG40" s="78">
        <f t="shared" si="11"/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 t="shared" si="12"/>
        <v>0</v>
      </c>
      <c r="AO40" s="78">
        <f t="shared" si="13"/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 t="shared" si="14"/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 t="shared" si="15"/>
        <v>0</v>
      </c>
      <c r="AZ40" s="78">
        <v>0</v>
      </c>
      <c r="BA40" s="78">
        <v>0</v>
      </c>
      <c r="BB40" s="78">
        <v>0</v>
      </c>
      <c r="BC40" s="78">
        <v>0</v>
      </c>
      <c r="BD40" s="79">
        <v>0</v>
      </c>
      <c r="BE40" s="78">
        <v>0</v>
      </c>
      <c r="BF40" s="78">
        <v>0</v>
      </c>
      <c r="BG40" s="78">
        <f t="shared" si="16"/>
        <v>0</v>
      </c>
      <c r="BH40" s="78">
        <f t="shared" si="45"/>
        <v>23076</v>
      </c>
      <c r="BI40" s="78">
        <f t="shared" si="46"/>
        <v>23076</v>
      </c>
      <c r="BJ40" s="78">
        <f t="shared" si="47"/>
        <v>0</v>
      </c>
      <c r="BK40" s="78">
        <f t="shared" si="48"/>
        <v>0</v>
      </c>
      <c r="BL40" s="78">
        <f t="shared" si="49"/>
        <v>18782</v>
      </c>
      <c r="BM40" s="78">
        <f t="shared" si="50"/>
        <v>4294</v>
      </c>
      <c r="BN40" s="78">
        <f t="shared" si="51"/>
        <v>0</v>
      </c>
      <c r="BO40" s="79">
        <v>0</v>
      </c>
      <c r="BP40" s="78">
        <f t="shared" si="52"/>
        <v>493235</v>
      </c>
      <c r="BQ40" s="78">
        <f t="shared" si="53"/>
        <v>107008</v>
      </c>
      <c r="BR40" s="78">
        <f t="shared" si="54"/>
        <v>54630</v>
      </c>
      <c r="BS40" s="78">
        <f t="shared" si="55"/>
        <v>14150</v>
      </c>
      <c r="BT40" s="78">
        <f t="shared" si="56"/>
        <v>38228</v>
      </c>
      <c r="BU40" s="78">
        <f t="shared" si="57"/>
        <v>0</v>
      </c>
      <c r="BV40" s="78">
        <f t="shared" si="58"/>
        <v>85209</v>
      </c>
      <c r="BW40" s="78">
        <f t="shared" si="59"/>
        <v>27389</v>
      </c>
      <c r="BX40" s="78">
        <f t="shared" si="60"/>
        <v>51699</v>
      </c>
      <c r="BY40" s="78">
        <f t="shared" si="61"/>
        <v>6121</v>
      </c>
      <c r="BZ40" s="78">
        <f t="shared" si="62"/>
        <v>0</v>
      </c>
      <c r="CA40" s="78">
        <f t="shared" si="63"/>
        <v>301018</v>
      </c>
      <c r="CB40" s="78">
        <f t="shared" si="64"/>
        <v>0</v>
      </c>
      <c r="CC40" s="78">
        <f t="shared" si="65"/>
        <v>299137</v>
      </c>
      <c r="CD40" s="78">
        <f t="shared" si="66"/>
        <v>0</v>
      </c>
      <c r="CE40" s="78">
        <f t="shared" si="67"/>
        <v>1881</v>
      </c>
      <c r="CF40" s="79">
        <v>0</v>
      </c>
      <c r="CG40" s="78">
        <f t="shared" si="68"/>
        <v>0</v>
      </c>
      <c r="CH40" s="78">
        <f t="shared" si="69"/>
        <v>59083</v>
      </c>
      <c r="CI40" s="78">
        <f t="shared" si="70"/>
        <v>575394</v>
      </c>
    </row>
    <row r="41" spans="1:87" s="51" customFormat="1" ht="12" customHeight="1">
      <c r="A41" s="55" t="s">
        <v>280</v>
      </c>
      <c r="B41" s="56" t="s">
        <v>345</v>
      </c>
      <c r="C41" s="55" t="s">
        <v>346</v>
      </c>
      <c r="D41" s="78">
        <f t="shared" si="3"/>
        <v>0</v>
      </c>
      <c r="E41" s="78">
        <f t="shared" si="4"/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 t="shared" si="5"/>
        <v>87211</v>
      </c>
      <c r="M41" s="78">
        <f t="shared" si="6"/>
        <v>21383</v>
      </c>
      <c r="N41" s="78">
        <v>21383</v>
      </c>
      <c r="O41" s="78">
        <v>0</v>
      </c>
      <c r="P41" s="78">
        <v>0</v>
      </c>
      <c r="Q41" s="78">
        <v>0</v>
      </c>
      <c r="R41" s="78">
        <f t="shared" si="7"/>
        <v>20392</v>
      </c>
      <c r="S41" s="78">
        <v>0</v>
      </c>
      <c r="T41" s="78">
        <v>0</v>
      </c>
      <c r="U41" s="78">
        <v>20392</v>
      </c>
      <c r="V41" s="78">
        <v>0</v>
      </c>
      <c r="W41" s="78">
        <f t="shared" si="8"/>
        <v>45436</v>
      </c>
      <c r="X41" s="78">
        <v>431</v>
      </c>
      <c r="Y41" s="78">
        <v>3682</v>
      </c>
      <c r="Z41" s="78">
        <v>41178</v>
      </c>
      <c r="AA41" s="78">
        <v>145</v>
      </c>
      <c r="AB41" s="79">
        <v>0</v>
      </c>
      <c r="AC41" s="78">
        <v>0</v>
      </c>
      <c r="AD41" s="78">
        <v>18286</v>
      </c>
      <c r="AE41" s="78">
        <f t="shared" si="9"/>
        <v>105497</v>
      </c>
      <c r="AF41" s="78">
        <f t="shared" si="10"/>
        <v>0</v>
      </c>
      <c r="AG41" s="78">
        <f t="shared" si="11"/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 t="shared" si="12"/>
        <v>0</v>
      </c>
      <c r="AO41" s="78">
        <f t="shared" si="13"/>
        <v>0</v>
      </c>
      <c r="AP41" s="78">
        <v>0</v>
      </c>
      <c r="AQ41" s="78">
        <v>0</v>
      </c>
      <c r="AR41" s="78">
        <v>0</v>
      </c>
      <c r="AS41" s="78">
        <v>0</v>
      </c>
      <c r="AT41" s="78">
        <f t="shared" si="14"/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 t="shared" si="15"/>
        <v>0</v>
      </c>
      <c r="AZ41" s="78">
        <v>0</v>
      </c>
      <c r="BA41" s="78">
        <v>0</v>
      </c>
      <c r="BB41" s="78">
        <v>0</v>
      </c>
      <c r="BC41" s="78">
        <v>0</v>
      </c>
      <c r="BD41" s="79">
        <v>0</v>
      </c>
      <c r="BE41" s="78">
        <v>0</v>
      </c>
      <c r="BF41" s="78">
        <v>0</v>
      </c>
      <c r="BG41" s="78">
        <f t="shared" si="16"/>
        <v>0</v>
      </c>
      <c r="BH41" s="78">
        <f t="shared" si="45"/>
        <v>0</v>
      </c>
      <c r="BI41" s="78">
        <f t="shared" si="46"/>
        <v>0</v>
      </c>
      <c r="BJ41" s="78">
        <f t="shared" si="47"/>
        <v>0</v>
      </c>
      <c r="BK41" s="78">
        <f t="shared" si="48"/>
        <v>0</v>
      </c>
      <c r="BL41" s="78">
        <f t="shared" si="49"/>
        <v>0</v>
      </c>
      <c r="BM41" s="78">
        <f t="shared" si="50"/>
        <v>0</v>
      </c>
      <c r="BN41" s="78">
        <f t="shared" si="51"/>
        <v>0</v>
      </c>
      <c r="BO41" s="79">
        <v>0</v>
      </c>
      <c r="BP41" s="78">
        <f t="shared" si="52"/>
        <v>87211</v>
      </c>
      <c r="BQ41" s="78">
        <f t="shared" si="53"/>
        <v>21383</v>
      </c>
      <c r="BR41" s="78">
        <f t="shared" si="54"/>
        <v>21383</v>
      </c>
      <c r="BS41" s="78">
        <f t="shared" si="55"/>
        <v>0</v>
      </c>
      <c r="BT41" s="78">
        <f t="shared" si="56"/>
        <v>0</v>
      </c>
      <c r="BU41" s="78">
        <f t="shared" si="57"/>
        <v>0</v>
      </c>
      <c r="BV41" s="78">
        <f t="shared" si="58"/>
        <v>20392</v>
      </c>
      <c r="BW41" s="78">
        <f t="shared" si="59"/>
        <v>0</v>
      </c>
      <c r="BX41" s="78">
        <f t="shared" si="60"/>
        <v>0</v>
      </c>
      <c r="BY41" s="78">
        <f t="shared" si="61"/>
        <v>20392</v>
      </c>
      <c r="BZ41" s="78">
        <f t="shared" si="62"/>
        <v>0</v>
      </c>
      <c r="CA41" s="78">
        <f t="shared" si="63"/>
        <v>45436</v>
      </c>
      <c r="CB41" s="78">
        <f t="shared" si="64"/>
        <v>431</v>
      </c>
      <c r="CC41" s="78">
        <f t="shared" si="65"/>
        <v>3682</v>
      </c>
      <c r="CD41" s="78">
        <f t="shared" si="66"/>
        <v>41178</v>
      </c>
      <c r="CE41" s="78">
        <f t="shared" si="67"/>
        <v>145</v>
      </c>
      <c r="CF41" s="79">
        <v>0</v>
      </c>
      <c r="CG41" s="78">
        <f t="shared" si="68"/>
        <v>0</v>
      </c>
      <c r="CH41" s="78">
        <f t="shared" si="69"/>
        <v>18286</v>
      </c>
      <c r="CI41" s="78">
        <f t="shared" si="70"/>
        <v>105497</v>
      </c>
    </row>
    <row r="42" spans="1:87" s="51" customFormat="1" ht="12" customHeight="1">
      <c r="A42" s="55" t="s">
        <v>280</v>
      </c>
      <c r="B42" s="56" t="s">
        <v>347</v>
      </c>
      <c r="C42" s="55" t="s">
        <v>348</v>
      </c>
      <c r="D42" s="78">
        <f t="shared" si="3"/>
        <v>0</v>
      </c>
      <c r="E42" s="78">
        <f t="shared" si="4"/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 t="shared" si="5"/>
        <v>0</v>
      </c>
      <c r="M42" s="78">
        <f t="shared" si="6"/>
        <v>0</v>
      </c>
      <c r="N42" s="78">
        <v>0</v>
      </c>
      <c r="O42" s="78">
        <v>0</v>
      </c>
      <c r="P42" s="78">
        <v>0</v>
      </c>
      <c r="Q42" s="78">
        <v>0</v>
      </c>
      <c r="R42" s="78">
        <f t="shared" si="7"/>
        <v>0</v>
      </c>
      <c r="S42" s="78">
        <v>0</v>
      </c>
      <c r="T42" s="78">
        <v>0</v>
      </c>
      <c r="U42" s="78">
        <v>0</v>
      </c>
      <c r="V42" s="78">
        <v>0</v>
      </c>
      <c r="W42" s="78">
        <f t="shared" si="8"/>
        <v>0</v>
      </c>
      <c r="X42" s="78">
        <v>0</v>
      </c>
      <c r="Y42" s="78">
        <v>0</v>
      </c>
      <c r="Z42" s="78">
        <v>0</v>
      </c>
      <c r="AA42" s="78">
        <v>0</v>
      </c>
      <c r="AB42" s="79">
        <v>0</v>
      </c>
      <c r="AC42" s="78">
        <v>0</v>
      </c>
      <c r="AD42" s="78">
        <v>0</v>
      </c>
      <c r="AE42" s="78">
        <f t="shared" si="9"/>
        <v>0</v>
      </c>
      <c r="AF42" s="78">
        <f t="shared" si="10"/>
        <v>0</v>
      </c>
      <c r="AG42" s="78">
        <f t="shared" si="11"/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0</v>
      </c>
      <c r="AN42" s="78">
        <f t="shared" si="12"/>
        <v>167306</v>
      </c>
      <c r="AO42" s="78">
        <f t="shared" si="13"/>
        <v>36647</v>
      </c>
      <c r="AP42" s="78">
        <v>36647</v>
      </c>
      <c r="AQ42" s="78">
        <v>0</v>
      </c>
      <c r="AR42" s="78">
        <v>0</v>
      </c>
      <c r="AS42" s="78">
        <v>0</v>
      </c>
      <c r="AT42" s="78">
        <f t="shared" si="14"/>
        <v>86248</v>
      </c>
      <c r="AU42" s="78">
        <v>0</v>
      </c>
      <c r="AV42" s="78">
        <v>86248</v>
      </c>
      <c r="AW42" s="78">
        <v>0</v>
      </c>
      <c r="AX42" s="78">
        <v>0</v>
      </c>
      <c r="AY42" s="78">
        <f t="shared" si="15"/>
        <v>44411</v>
      </c>
      <c r="AZ42" s="78">
        <v>0</v>
      </c>
      <c r="BA42" s="78">
        <v>19089</v>
      </c>
      <c r="BB42" s="78">
        <v>16064</v>
      </c>
      <c r="BC42" s="78">
        <v>9258</v>
      </c>
      <c r="BD42" s="79">
        <v>0</v>
      </c>
      <c r="BE42" s="78">
        <v>0</v>
      </c>
      <c r="BF42" s="78">
        <v>8907</v>
      </c>
      <c r="BG42" s="78">
        <f t="shared" si="16"/>
        <v>176213</v>
      </c>
      <c r="BH42" s="78">
        <f t="shared" si="45"/>
        <v>0</v>
      </c>
      <c r="BI42" s="78">
        <f t="shared" si="46"/>
        <v>0</v>
      </c>
      <c r="BJ42" s="78">
        <f t="shared" si="47"/>
        <v>0</v>
      </c>
      <c r="BK42" s="78">
        <f t="shared" si="48"/>
        <v>0</v>
      </c>
      <c r="BL42" s="78">
        <f t="shared" si="49"/>
        <v>0</v>
      </c>
      <c r="BM42" s="78">
        <f t="shared" si="50"/>
        <v>0</v>
      </c>
      <c r="BN42" s="78">
        <f t="shared" si="51"/>
        <v>0</v>
      </c>
      <c r="BO42" s="79">
        <v>0</v>
      </c>
      <c r="BP42" s="78">
        <f t="shared" si="52"/>
        <v>167306</v>
      </c>
      <c r="BQ42" s="78">
        <f t="shared" si="53"/>
        <v>36647</v>
      </c>
      <c r="BR42" s="78">
        <f t="shared" si="54"/>
        <v>36647</v>
      </c>
      <c r="BS42" s="78">
        <f t="shared" si="55"/>
        <v>0</v>
      </c>
      <c r="BT42" s="78">
        <f t="shared" si="56"/>
        <v>0</v>
      </c>
      <c r="BU42" s="78">
        <f t="shared" si="57"/>
        <v>0</v>
      </c>
      <c r="BV42" s="78">
        <f t="shared" si="58"/>
        <v>86248</v>
      </c>
      <c r="BW42" s="78">
        <f t="shared" si="59"/>
        <v>0</v>
      </c>
      <c r="BX42" s="78">
        <f t="shared" si="60"/>
        <v>86248</v>
      </c>
      <c r="BY42" s="78">
        <f t="shared" si="61"/>
        <v>0</v>
      </c>
      <c r="BZ42" s="78">
        <f t="shared" si="62"/>
        <v>0</v>
      </c>
      <c r="CA42" s="78">
        <f t="shared" si="63"/>
        <v>44411</v>
      </c>
      <c r="CB42" s="78">
        <f t="shared" si="64"/>
        <v>0</v>
      </c>
      <c r="CC42" s="78">
        <f t="shared" si="65"/>
        <v>19089</v>
      </c>
      <c r="CD42" s="78">
        <f t="shared" si="66"/>
        <v>16064</v>
      </c>
      <c r="CE42" s="78">
        <f t="shared" si="67"/>
        <v>9258</v>
      </c>
      <c r="CF42" s="79">
        <v>0</v>
      </c>
      <c r="CG42" s="78">
        <f t="shared" si="68"/>
        <v>0</v>
      </c>
      <c r="CH42" s="78">
        <f t="shared" si="69"/>
        <v>8907</v>
      </c>
      <c r="CI42" s="78">
        <f t="shared" si="70"/>
        <v>176213</v>
      </c>
    </row>
    <row r="43" spans="1:87" s="51" customFormat="1" ht="12" customHeight="1">
      <c r="A43" s="55" t="s">
        <v>280</v>
      </c>
      <c r="B43" s="56" t="s">
        <v>349</v>
      </c>
      <c r="C43" s="55" t="s">
        <v>350</v>
      </c>
      <c r="D43" s="78">
        <f t="shared" si="3"/>
        <v>333638</v>
      </c>
      <c r="E43" s="78">
        <f t="shared" si="4"/>
        <v>333638</v>
      </c>
      <c r="F43" s="78">
        <v>0</v>
      </c>
      <c r="G43" s="78">
        <v>333638</v>
      </c>
      <c r="H43" s="78">
        <v>0</v>
      </c>
      <c r="I43" s="78">
        <v>0</v>
      </c>
      <c r="J43" s="78">
        <v>0</v>
      </c>
      <c r="K43" s="79">
        <v>0</v>
      </c>
      <c r="L43" s="78">
        <f t="shared" si="5"/>
        <v>303304</v>
      </c>
      <c r="M43" s="78">
        <f t="shared" si="6"/>
        <v>38778</v>
      </c>
      <c r="N43" s="78">
        <v>0</v>
      </c>
      <c r="O43" s="78">
        <v>0</v>
      </c>
      <c r="P43" s="78">
        <v>38778</v>
      </c>
      <c r="Q43" s="78">
        <v>0</v>
      </c>
      <c r="R43" s="78">
        <f t="shared" si="7"/>
        <v>122841</v>
      </c>
      <c r="S43" s="78">
        <v>0</v>
      </c>
      <c r="T43" s="78">
        <v>122841</v>
      </c>
      <c r="U43" s="78">
        <v>0</v>
      </c>
      <c r="V43" s="78">
        <v>0</v>
      </c>
      <c r="W43" s="78">
        <f t="shared" si="8"/>
        <v>141685</v>
      </c>
      <c r="X43" s="78">
        <v>0</v>
      </c>
      <c r="Y43" s="78">
        <v>141685</v>
      </c>
      <c r="Z43" s="78">
        <v>0</v>
      </c>
      <c r="AA43" s="78">
        <v>0</v>
      </c>
      <c r="AB43" s="79">
        <v>0</v>
      </c>
      <c r="AC43" s="78">
        <v>0</v>
      </c>
      <c r="AD43" s="78">
        <v>3437</v>
      </c>
      <c r="AE43" s="78">
        <f t="shared" si="9"/>
        <v>640379</v>
      </c>
      <c r="AF43" s="78">
        <f t="shared" si="10"/>
        <v>0</v>
      </c>
      <c r="AG43" s="78">
        <f t="shared" si="11"/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0</v>
      </c>
      <c r="AN43" s="78">
        <f t="shared" si="12"/>
        <v>0</v>
      </c>
      <c r="AO43" s="78">
        <f t="shared" si="13"/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f t="shared" si="14"/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 t="shared" si="15"/>
        <v>0</v>
      </c>
      <c r="AZ43" s="78">
        <v>0</v>
      </c>
      <c r="BA43" s="78">
        <v>0</v>
      </c>
      <c r="BB43" s="78">
        <v>0</v>
      </c>
      <c r="BC43" s="78">
        <v>0</v>
      </c>
      <c r="BD43" s="79">
        <v>0</v>
      </c>
      <c r="BE43" s="78">
        <v>0</v>
      </c>
      <c r="BF43" s="78">
        <v>0</v>
      </c>
      <c r="BG43" s="78">
        <f t="shared" si="16"/>
        <v>0</v>
      </c>
      <c r="BH43" s="78">
        <f t="shared" si="45"/>
        <v>333638</v>
      </c>
      <c r="BI43" s="78">
        <f t="shared" si="46"/>
        <v>333638</v>
      </c>
      <c r="BJ43" s="78">
        <f t="shared" si="47"/>
        <v>0</v>
      </c>
      <c r="BK43" s="78">
        <f t="shared" si="48"/>
        <v>333638</v>
      </c>
      <c r="BL43" s="78">
        <f t="shared" si="49"/>
        <v>0</v>
      </c>
      <c r="BM43" s="78">
        <f t="shared" si="50"/>
        <v>0</v>
      </c>
      <c r="BN43" s="78">
        <f t="shared" si="51"/>
        <v>0</v>
      </c>
      <c r="BO43" s="79">
        <v>0</v>
      </c>
      <c r="BP43" s="78">
        <f t="shared" si="52"/>
        <v>303304</v>
      </c>
      <c r="BQ43" s="78">
        <f t="shared" si="53"/>
        <v>38778</v>
      </c>
      <c r="BR43" s="78">
        <f t="shared" si="54"/>
        <v>0</v>
      </c>
      <c r="BS43" s="78">
        <f t="shared" si="55"/>
        <v>0</v>
      </c>
      <c r="BT43" s="78">
        <f t="shared" si="56"/>
        <v>38778</v>
      </c>
      <c r="BU43" s="78">
        <f t="shared" si="57"/>
        <v>0</v>
      </c>
      <c r="BV43" s="78">
        <f t="shared" si="58"/>
        <v>122841</v>
      </c>
      <c r="BW43" s="78">
        <f t="shared" si="59"/>
        <v>0</v>
      </c>
      <c r="BX43" s="78">
        <f t="shared" si="60"/>
        <v>122841</v>
      </c>
      <c r="BY43" s="78">
        <f t="shared" si="61"/>
        <v>0</v>
      </c>
      <c r="BZ43" s="78">
        <f t="shared" si="62"/>
        <v>0</v>
      </c>
      <c r="CA43" s="78">
        <f t="shared" si="63"/>
        <v>141685</v>
      </c>
      <c r="CB43" s="78">
        <f t="shared" si="64"/>
        <v>0</v>
      </c>
      <c r="CC43" s="78">
        <f t="shared" si="65"/>
        <v>141685</v>
      </c>
      <c r="CD43" s="78">
        <f t="shared" si="66"/>
        <v>0</v>
      </c>
      <c r="CE43" s="78">
        <f t="shared" si="67"/>
        <v>0</v>
      </c>
      <c r="CF43" s="79">
        <v>0</v>
      </c>
      <c r="CG43" s="78">
        <f t="shared" si="68"/>
        <v>0</v>
      </c>
      <c r="CH43" s="78">
        <f t="shared" si="69"/>
        <v>3437</v>
      </c>
      <c r="CI43" s="78">
        <f t="shared" si="70"/>
        <v>640379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351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352</v>
      </c>
      <c r="B2" s="151" t="s">
        <v>353</v>
      </c>
      <c r="C2" s="167" t="s">
        <v>354</v>
      </c>
      <c r="D2" s="131" t="s">
        <v>355</v>
      </c>
      <c r="E2" s="132"/>
      <c r="F2" s="132"/>
      <c r="G2" s="132"/>
      <c r="H2" s="132"/>
      <c r="I2" s="132"/>
      <c r="J2" s="131" t="s">
        <v>356</v>
      </c>
      <c r="K2" s="61"/>
      <c r="L2" s="61"/>
      <c r="M2" s="61"/>
      <c r="N2" s="61"/>
      <c r="O2" s="61"/>
      <c r="P2" s="61"/>
      <c r="Q2" s="133"/>
      <c r="R2" s="131" t="s">
        <v>357</v>
      </c>
      <c r="S2" s="61"/>
      <c r="T2" s="61"/>
      <c r="U2" s="61"/>
      <c r="V2" s="61"/>
      <c r="W2" s="61"/>
      <c r="X2" s="61"/>
      <c r="Y2" s="133"/>
      <c r="Z2" s="131" t="s">
        <v>358</v>
      </c>
      <c r="AA2" s="61"/>
      <c r="AB2" s="61"/>
      <c r="AC2" s="61"/>
      <c r="AD2" s="61"/>
      <c r="AE2" s="61"/>
      <c r="AF2" s="61"/>
      <c r="AG2" s="133"/>
      <c r="AH2" s="131" t="s">
        <v>359</v>
      </c>
      <c r="AI2" s="61"/>
      <c r="AJ2" s="61"/>
      <c r="AK2" s="61"/>
      <c r="AL2" s="61"/>
      <c r="AM2" s="61"/>
      <c r="AN2" s="61"/>
      <c r="AO2" s="133"/>
      <c r="AP2" s="131" t="s">
        <v>360</v>
      </c>
      <c r="AQ2" s="61"/>
      <c r="AR2" s="61"/>
      <c r="AS2" s="61"/>
      <c r="AT2" s="61"/>
      <c r="AU2" s="61"/>
      <c r="AV2" s="61"/>
      <c r="AW2" s="133"/>
      <c r="AX2" s="131" t="s">
        <v>361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362</v>
      </c>
      <c r="E4" s="61"/>
      <c r="F4" s="136"/>
      <c r="G4" s="137" t="s">
        <v>363</v>
      </c>
      <c r="H4" s="61"/>
      <c r="I4" s="136"/>
      <c r="J4" s="164" t="s">
        <v>364</v>
      </c>
      <c r="K4" s="161" t="s">
        <v>365</v>
      </c>
      <c r="L4" s="137" t="s">
        <v>362</v>
      </c>
      <c r="M4" s="61"/>
      <c r="N4" s="136"/>
      <c r="O4" s="137" t="s">
        <v>363</v>
      </c>
      <c r="P4" s="61"/>
      <c r="Q4" s="136"/>
      <c r="R4" s="164" t="s">
        <v>364</v>
      </c>
      <c r="S4" s="161" t="s">
        <v>365</v>
      </c>
      <c r="T4" s="137" t="s">
        <v>362</v>
      </c>
      <c r="U4" s="61"/>
      <c r="V4" s="136"/>
      <c r="W4" s="137" t="s">
        <v>363</v>
      </c>
      <c r="X4" s="61"/>
      <c r="Y4" s="136"/>
      <c r="Z4" s="164" t="s">
        <v>364</v>
      </c>
      <c r="AA4" s="161" t="s">
        <v>365</v>
      </c>
      <c r="AB4" s="137" t="s">
        <v>362</v>
      </c>
      <c r="AC4" s="61"/>
      <c r="AD4" s="136"/>
      <c r="AE4" s="137" t="s">
        <v>363</v>
      </c>
      <c r="AF4" s="61"/>
      <c r="AG4" s="136"/>
      <c r="AH4" s="164" t="s">
        <v>364</v>
      </c>
      <c r="AI4" s="161" t="s">
        <v>365</v>
      </c>
      <c r="AJ4" s="137" t="s">
        <v>362</v>
      </c>
      <c r="AK4" s="61"/>
      <c r="AL4" s="136"/>
      <c r="AM4" s="137" t="s">
        <v>363</v>
      </c>
      <c r="AN4" s="61"/>
      <c r="AO4" s="136"/>
      <c r="AP4" s="164" t="s">
        <v>364</v>
      </c>
      <c r="AQ4" s="161" t="s">
        <v>365</v>
      </c>
      <c r="AR4" s="137" t="s">
        <v>362</v>
      </c>
      <c r="AS4" s="61"/>
      <c r="AT4" s="136"/>
      <c r="AU4" s="137" t="s">
        <v>363</v>
      </c>
      <c r="AV4" s="61"/>
      <c r="AW4" s="136"/>
      <c r="AX4" s="164" t="s">
        <v>364</v>
      </c>
      <c r="AY4" s="161" t="s">
        <v>365</v>
      </c>
      <c r="AZ4" s="137" t="s">
        <v>362</v>
      </c>
      <c r="BA4" s="61"/>
      <c r="BB4" s="136"/>
      <c r="BC4" s="137" t="s">
        <v>363</v>
      </c>
      <c r="BD4" s="61"/>
      <c r="BE4" s="136"/>
    </row>
    <row r="5" spans="1:57" s="46" customFormat="1" ht="22.5">
      <c r="A5" s="165"/>
      <c r="B5" s="152"/>
      <c r="C5" s="162"/>
      <c r="D5" s="138" t="s">
        <v>367</v>
      </c>
      <c r="E5" s="139" t="s">
        <v>368</v>
      </c>
      <c r="F5" s="140" t="s">
        <v>369</v>
      </c>
      <c r="G5" s="141" t="s">
        <v>367</v>
      </c>
      <c r="H5" s="139" t="s">
        <v>368</v>
      </c>
      <c r="I5" s="73" t="s">
        <v>369</v>
      </c>
      <c r="J5" s="165"/>
      <c r="K5" s="162"/>
      <c r="L5" s="138" t="s">
        <v>367</v>
      </c>
      <c r="M5" s="139" t="s">
        <v>368</v>
      </c>
      <c r="N5" s="73" t="s">
        <v>371</v>
      </c>
      <c r="O5" s="138" t="s">
        <v>367</v>
      </c>
      <c r="P5" s="139" t="s">
        <v>368</v>
      </c>
      <c r="Q5" s="73" t="s">
        <v>371</v>
      </c>
      <c r="R5" s="165"/>
      <c r="S5" s="162"/>
      <c r="T5" s="138" t="s">
        <v>367</v>
      </c>
      <c r="U5" s="139" t="s">
        <v>368</v>
      </c>
      <c r="V5" s="73" t="s">
        <v>371</v>
      </c>
      <c r="W5" s="138" t="s">
        <v>367</v>
      </c>
      <c r="X5" s="139" t="s">
        <v>368</v>
      </c>
      <c r="Y5" s="73" t="s">
        <v>371</v>
      </c>
      <c r="Z5" s="165"/>
      <c r="AA5" s="162"/>
      <c r="AB5" s="138" t="s">
        <v>367</v>
      </c>
      <c r="AC5" s="139" t="s">
        <v>368</v>
      </c>
      <c r="AD5" s="73" t="s">
        <v>371</v>
      </c>
      <c r="AE5" s="138" t="s">
        <v>367</v>
      </c>
      <c r="AF5" s="139" t="s">
        <v>368</v>
      </c>
      <c r="AG5" s="73" t="s">
        <v>371</v>
      </c>
      <c r="AH5" s="165"/>
      <c r="AI5" s="162"/>
      <c r="AJ5" s="138" t="s">
        <v>367</v>
      </c>
      <c r="AK5" s="139" t="s">
        <v>368</v>
      </c>
      <c r="AL5" s="73" t="s">
        <v>371</v>
      </c>
      <c r="AM5" s="138" t="s">
        <v>367</v>
      </c>
      <c r="AN5" s="139" t="s">
        <v>368</v>
      </c>
      <c r="AO5" s="73" t="s">
        <v>371</v>
      </c>
      <c r="AP5" s="165"/>
      <c r="AQ5" s="162"/>
      <c r="AR5" s="138" t="s">
        <v>367</v>
      </c>
      <c r="AS5" s="139" t="s">
        <v>368</v>
      </c>
      <c r="AT5" s="73" t="s">
        <v>371</v>
      </c>
      <c r="AU5" s="138" t="s">
        <v>367</v>
      </c>
      <c r="AV5" s="139" t="s">
        <v>368</v>
      </c>
      <c r="AW5" s="73" t="s">
        <v>371</v>
      </c>
      <c r="AX5" s="165"/>
      <c r="AY5" s="162"/>
      <c r="AZ5" s="138" t="s">
        <v>367</v>
      </c>
      <c r="BA5" s="139" t="s">
        <v>368</v>
      </c>
      <c r="BB5" s="73" t="s">
        <v>371</v>
      </c>
      <c r="BC5" s="138" t="s">
        <v>367</v>
      </c>
      <c r="BD5" s="139" t="s">
        <v>368</v>
      </c>
      <c r="BE5" s="73" t="s">
        <v>371</v>
      </c>
    </row>
    <row r="6" spans="1:57" s="47" customFormat="1" ht="13.5">
      <c r="A6" s="166"/>
      <c r="B6" s="153"/>
      <c r="C6" s="163"/>
      <c r="D6" s="142" t="s">
        <v>372</v>
      </c>
      <c r="E6" s="143" t="s">
        <v>372</v>
      </c>
      <c r="F6" s="143" t="s">
        <v>372</v>
      </c>
      <c r="G6" s="142" t="s">
        <v>372</v>
      </c>
      <c r="H6" s="143" t="s">
        <v>372</v>
      </c>
      <c r="I6" s="143" t="s">
        <v>372</v>
      </c>
      <c r="J6" s="166"/>
      <c r="K6" s="163"/>
      <c r="L6" s="142" t="s">
        <v>372</v>
      </c>
      <c r="M6" s="143" t="s">
        <v>372</v>
      </c>
      <c r="N6" s="143" t="s">
        <v>372</v>
      </c>
      <c r="O6" s="142" t="s">
        <v>372</v>
      </c>
      <c r="P6" s="143" t="s">
        <v>372</v>
      </c>
      <c r="Q6" s="143" t="s">
        <v>372</v>
      </c>
      <c r="R6" s="166"/>
      <c r="S6" s="163"/>
      <c r="T6" s="142" t="s">
        <v>372</v>
      </c>
      <c r="U6" s="143" t="s">
        <v>372</v>
      </c>
      <c r="V6" s="143" t="s">
        <v>372</v>
      </c>
      <c r="W6" s="142" t="s">
        <v>372</v>
      </c>
      <c r="X6" s="143" t="s">
        <v>372</v>
      </c>
      <c r="Y6" s="143" t="s">
        <v>372</v>
      </c>
      <c r="Z6" s="166"/>
      <c r="AA6" s="163"/>
      <c r="AB6" s="142" t="s">
        <v>372</v>
      </c>
      <c r="AC6" s="143" t="s">
        <v>372</v>
      </c>
      <c r="AD6" s="143" t="s">
        <v>372</v>
      </c>
      <c r="AE6" s="142" t="s">
        <v>372</v>
      </c>
      <c r="AF6" s="143" t="s">
        <v>372</v>
      </c>
      <c r="AG6" s="143" t="s">
        <v>372</v>
      </c>
      <c r="AH6" s="166"/>
      <c r="AI6" s="163"/>
      <c r="AJ6" s="142" t="s">
        <v>372</v>
      </c>
      <c r="AK6" s="143" t="s">
        <v>372</v>
      </c>
      <c r="AL6" s="143" t="s">
        <v>372</v>
      </c>
      <c r="AM6" s="142" t="s">
        <v>372</v>
      </c>
      <c r="AN6" s="143" t="s">
        <v>372</v>
      </c>
      <c r="AO6" s="143" t="s">
        <v>372</v>
      </c>
      <c r="AP6" s="166"/>
      <c r="AQ6" s="163"/>
      <c r="AR6" s="142" t="s">
        <v>372</v>
      </c>
      <c r="AS6" s="143" t="s">
        <v>372</v>
      </c>
      <c r="AT6" s="143" t="s">
        <v>372</v>
      </c>
      <c r="AU6" s="142" t="s">
        <v>372</v>
      </c>
      <c r="AV6" s="143" t="s">
        <v>372</v>
      </c>
      <c r="AW6" s="143" t="s">
        <v>372</v>
      </c>
      <c r="AX6" s="166"/>
      <c r="AY6" s="163"/>
      <c r="AZ6" s="142" t="s">
        <v>372</v>
      </c>
      <c r="BA6" s="143" t="s">
        <v>372</v>
      </c>
      <c r="BB6" s="143" t="s">
        <v>372</v>
      </c>
      <c r="BC6" s="142" t="s">
        <v>372</v>
      </c>
      <c r="BD6" s="143" t="s">
        <v>372</v>
      </c>
      <c r="BE6" s="143" t="s">
        <v>372</v>
      </c>
    </row>
    <row r="7" spans="1:57" s="63" customFormat="1" ht="12" customHeight="1">
      <c r="A7" s="49" t="s">
        <v>373</v>
      </c>
      <c r="B7" s="65">
        <v>45000</v>
      </c>
      <c r="C7" s="49" t="s">
        <v>369</v>
      </c>
      <c r="D7" s="74">
        <f aca="true" t="shared" si="0" ref="D7:I7">SUM(D8:D33)</f>
        <v>65032</v>
      </c>
      <c r="E7" s="74">
        <f t="shared" si="0"/>
        <v>1091888</v>
      </c>
      <c r="F7" s="74">
        <f t="shared" si="0"/>
        <v>1156920</v>
      </c>
      <c r="G7" s="74">
        <f t="shared" si="0"/>
        <v>0</v>
      </c>
      <c r="H7" s="74">
        <f t="shared" si="0"/>
        <v>747437</v>
      </c>
      <c r="I7" s="74">
        <f t="shared" si="0"/>
        <v>747437</v>
      </c>
      <c r="J7" s="50">
        <f>COUNTIF(J8:J33,"&lt;&gt;")</f>
        <v>20</v>
      </c>
      <c r="K7" s="50">
        <f>COUNTIF(K8:K33,"&lt;&gt;")</f>
        <v>19</v>
      </c>
      <c r="L7" s="74">
        <f aca="true" t="shared" si="1" ref="L7:Q7">SUM(L8:L33)</f>
        <v>55950</v>
      </c>
      <c r="M7" s="74">
        <f t="shared" si="1"/>
        <v>1017356</v>
      </c>
      <c r="N7" s="74">
        <f t="shared" si="1"/>
        <v>1073306</v>
      </c>
      <c r="O7" s="74">
        <f t="shared" si="1"/>
        <v>0</v>
      </c>
      <c r="P7" s="74">
        <f t="shared" si="1"/>
        <v>479714</v>
      </c>
      <c r="Q7" s="74">
        <f t="shared" si="1"/>
        <v>479714</v>
      </c>
      <c r="R7" s="50">
        <f>COUNTIF(R8:R33,"&lt;&gt;")</f>
        <v>9</v>
      </c>
      <c r="S7" s="50">
        <f>COUNTIF(S8:S33,"&lt;&gt;")</f>
        <v>9</v>
      </c>
      <c r="T7" s="74">
        <f aca="true" t="shared" si="2" ref="T7:Y7">SUM(T8:T33)</f>
        <v>9082</v>
      </c>
      <c r="U7" s="74">
        <f t="shared" si="2"/>
        <v>74532</v>
      </c>
      <c r="V7" s="74">
        <f t="shared" si="2"/>
        <v>83614</v>
      </c>
      <c r="W7" s="74">
        <f t="shared" si="2"/>
        <v>0</v>
      </c>
      <c r="X7" s="74">
        <f t="shared" si="2"/>
        <v>267723</v>
      </c>
      <c r="Y7" s="74">
        <f t="shared" si="2"/>
        <v>267723</v>
      </c>
      <c r="Z7" s="50">
        <f>COUNTIF(Z8:Z33,"&lt;&gt;")</f>
        <v>0</v>
      </c>
      <c r="AA7" s="50">
        <f>COUNTIF(AA8:AA33,"&lt;&gt;")</f>
        <v>0</v>
      </c>
      <c r="AB7" s="74">
        <f aca="true" t="shared" si="3" ref="AB7:AG7">SUM(AB8:AB33)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50">
        <f>COUNTIF(AH8:AH33,"&lt;&gt;")</f>
        <v>0</v>
      </c>
      <c r="AI7" s="50">
        <f>COUNTIF(AI8:AI33,"&lt;&gt;")</f>
        <v>0</v>
      </c>
      <c r="AJ7" s="74">
        <f aca="true" t="shared" si="4" ref="AJ7:AO7">SUM(AJ8:AJ33)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COUNTIF(AP8:AP33,"&lt;&gt;")</f>
        <v>0</v>
      </c>
      <c r="AQ7" s="50">
        <f>COUNTIF(AQ8:AQ33,"&lt;&gt;")</f>
        <v>0</v>
      </c>
      <c r="AR7" s="74">
        <f aca="true" t="shared" si="5" ref="AR7:AW7">SUM(AR8:AR33)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COUNTIF(AX8:AX33,"&lt;&gt;")</f>
        <v>0</v>
      </c>
      <c r="AY7" s="50">
        <f>COUNTIF(AY8:AY33,"&lt;&gt;")</f>
        <v>0</v>
      </c>
      <c r="AZ7" s="74">
        <f aca="true" t="shared" si="6" ref="AZ7:BE7">SUM(AZ8:AZ33)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373</v>
      </c>
      <c r="B8" s="66" t="s">
        <v>374</v>
      </c>
      <c r="C8" s="52" t="s">
        <v>375</v>
      </c>
      <c r="D8" s="76">
        <f aca="true" t="shared" si="7" ref="D8:D33">SUM(L8,T8,AB8,AJ8,AR8,AZ8)</f>
        <v>0</v>
      </c>
      <c r="E8" s="76">
        <f aca="true" t="shared" si="8" ref="E8:E33">SUM(M8,U8,AC8,AK8,AS8,BA8)</f>
        <v>11354</v>
      </c>
      <c r="F8" s="76">
        <f aca="true" t="shared" si="9" ref="F8:F33">SUM(D8:E8)</f>
        <v>11354</v>
      </c>
      <c r="G8" s="76">
        <f aca="true" t="shared" si="10" ref="G8:G33">SUM(O8,W8,AE8,AM8,AU8,BC8)</f>
        <v>0</v>
      </c>
      <c r="H8" s="76">
        <f aca="true" t="shared" si="11" ref="H8:H33">SUM(P8,X8,AF8,AN8,AV8,BD8)</f>
        <v>146500</v>
      </c>
      <c r="I8" s="76">
        <f aca="true" t="shared" si="12" ref="I8:I33">SUM(G8:H8)</f>
        <v>146500</v>
      </c>
      <c r="J8" s="67" t="s">
        <v>376</v>
      </c>
      <c r="K8" s="54" t="s">
        <v>377</v>
      </c>
      <c r="L8" s="76">
        <v>0</v>
      </c>
      <c r="M8" s="76">
        <v>11354</v>
      </c>
      <c r="N8" s="76">
        <f aca="true" t="shared" si="13" ref="N8:N33">SUM(L8,+M8)</f>
        <v>11354</v>
      </c>
      <c r="O8" s="76">
        <v>0</v>
      </c>
      <c r="P8" s="76">
        <v>146500</v>
      </c>
      <c r="Q8" s="76">
        <f aca="true" t="shared" si="14" ref="Q8:Q33">SUM(O8,+P8)</f>
        <v>146500</v>
      </c>
      <c r="R8" s="67"/>
      <c r="S8" s="54"/>
      <c r="T8" s="76">
        <v>0</v>
      </c>
      <c r="U8" s="76">
        <v>0</v>
      </c>
      <c r="V8" s="76">
        <f aca="true" t="shared" si="15" ref="V8:V33">+SUM(T8,U8)</f>
        <v>0</v>
      </c>
      <c r="W8" s="76">
        <v>0</v>
      </c>
      <c r="X8" s="76">
        <v>0</v>
      </c>
      <c r="Y8" s="76">
        <f aca="true" t="shared" si="16" ref="Y8:Y33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33">+SUM(AB8,AC8)</f>
        <v>0</v>
      </c>
      <c r="AE8" s="76">
        <v>0</v>
      </c>
      <c r="AF8" s="76">
        <v>0</v>
      </c>
      <c r="AG8" s="76">
        <f aca="true" t="shared" si="18" ref="AG8:AG33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33">SUM(AJ8,+AK8)</f>
        <v>0</v>
      </c>
      <c r="AM8" s="76">
        <v>0</v>
      </c>
      <c r="AN8" s="76">
        <v>0</v>
      </c>
      <c r="AO8" s="76">
        <f aca="true" t="shared" si="20" ref="AO8:AO33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33">SUM(AR8,+AS8)</f>
        <v>0</v>
      </c>
      <c r="AU8" s="76">
        <v>0</v>
      </c>
      <c r="AV8" s="76">
        <v>0</v>
      </c>
      <c r="AW8" s="76">
        <f aca="true" t="shared" si="22" ref="AW8:AW33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33">SUM(AZ8,BA8)</f>
        <v>0</v>
      </c>
      <c r="BC8" s="76">
        <v>0</v>
      </c>
      <c r="BD8" s="76">
        <v>0</v>
      </c>
      <c r="BE8" s="76">
        <f aca="true" t="shared" si="24" ref="BE8:BE33">SUM(BC8,+BD8)</f>
        <v>0</v>
      </c>
    </row>
    <row r="9" spans="1:57" s="51" customFormat="1" ht="12" customHeight="1">
      <c r="A9" s="52" t="s">
        <v>373</v>
      </c>
      <c r="B9" s="53" t="s">
        <v>378</v>
      </c>
      <c r="C9" s="52" t="s">
        <v>379</v>
      </c>
      <c r="D9" s="76">
        <f t="shared" si="7"/>
        <v>0</v>
      </c>
      <c r="E9" s="76">
        <f t="shared" si="8"/>
        <v>0</v>
      </c>
      <c r="F9" s="76">
        <f t="shared" si="9"/>
        <v>0</v>
      </c>
      <c r="G9" s="76">
        <f t="shared" si="10"/>
        <v>0</v>
      </c>
      <c r="H9" s="76">
        <f t="shared" si="11"/>
        <v>0</v>
      </c>
      <c r="I9" s="76">
        <f t="shared" si="12"/>
        <v>0</v>
      </c>
      <c r="J9" s="67"/>
      <c r="K9" s="54"/>
      <c r="L9" s="76">
        <v>0</v>
      </c>
      <c r="M9" s="76">
        <v>0</v>
      </c>
      <c r="N9" s="76">
        <f t="shared" si="13"/>
        <v>0</v>
      </c>
      <c r="O9" s="76">
        <v>0</v>
      </c>
      <c r="P9" s="76">
        <v>0</v>
      </c>
      <c r="Q9" s="76">
        <f t="shared" si="14"/>
        <v>0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373</v>
      </c>
      <c r="B10" s="53" t="s">
        <v>380</v>
      </c>
      <c r="C10" s="52" t="s">
        <v>381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0</v>
      </c>
      <c r="H10" s="76">
        <f t="shared" si="11"/>
        <v>0</v>
      </c>
      <c r="I10" s="76">
        <f t="shared" si="12"/>
        <v>0</v>
      </c>
      <c r="J10" s="67"/>
      <c r="K10" s="54"/>
      <c r="L10" s="76">
        <v>0</v>
      </c>
      <c r="M10" s="76">
        <v>0</v>
      </c>
      <c r="N10" s="76">
        <f t="shared" si="13"/>
        <v>0</v>
      </c>
      <c r="O10" s="76">
        <v>0</v>
      </c>
      <c r="P10" s="76">
        <v>0</v>
      </c>
      <c r="Q10" s="76">
        <f t="shared" si="14"/>
        <v>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373</v>
      </c>
      <c r="B11" s="53" t="s">
        <v>382</v>
      </c>
      <c r="C11" s="52" t="s">
        <v>383</v>
      </c>
      <c r="D11" s="76">
        <f t="shared" si="7"/>
        <v>0</v>
      </c>
      <c r="E11" s="76">
        <f t="shared" si="8"/>
        <v>67810</v>
      </c>
      <c r="F11" s="76">
        <f t="shared" si="9"/>
        <v>67810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 t="s">
        <v>384</v>
      </c>
      <c r="K11" s="54" t="s">
        <v>385</v>
      </c>
      <c r="L11" s="76">
        <v>0</v>
      </c>
      <c r="M11" s="76">
        <v>67810</v>
      </c>
      <c r="N11" s="76">
        <f t="shared" si="13"/>
        <v>67810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373</v>
      </c>
      <c r="B12" s="56" t="s">
        <v>386</v>
      </c>
      <c r="C12" s="55" t="s">
        <v>387</v>
      </c>
      <c r="D12" s="78">
        <f t="shared" si="7"/>
        <v>0</v>
      </c>
      <c r="E12" s="78">
        <f t="shared" si="8"/>
        <v>35832</v>
      </c>
      <c r="F12" s="78">
        <f t="shared" si="9"/>
        <v>35832</v>
      </c>
      <c r="G12" s="78">
        <f t="shared" si="10"/>
        <v>0</v>
      </c>
      <c r="H12" s="78">
        <f t="shared" si="11"/>
        <v>133563</v>
      </c>
      <c r="I12" s="78">
        <f t="shared" si="12"/>
        <v>133563</v>
      </c>
      <c r="J12" s="56" t="s">
        <v>388</v>
      </c>
      <c r="K12" s="55" t="s">
        <v>389</v>
      </c>
      <c r="L12" s="78">
        <v>0</v>
      </c>
      <c r="M12" s="78">
        <v>0</v>
      </c>
      <c r="N12" s="78">
        <f t="shared" si="13"/>
        <v>0</v>
      </c>
      <c r="O12" s="78">
        <v>0</v>
      </c>
      <c r="P12" s="78">
        <v>133563</v>
      </c>
      <c r="Q12" s="78">
        <f t="shared" si="14"/>
        <v>133563</v>
      </c>
      <c r="R12" s="56" t="s">
        <v>390</v>
      </c>
      <c r="S12" s="55" t="s">
        <v>391</v>
      </c>
      <c r="T12" s="78">
        <v>0</v>
      </c>
      <c r="U12" s="78">
        <v>35832</v>
      </c>
      <c r="V12" s="78">
        <f t="shared" si="15"/>
        <v>35832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373</v>
      </c>
      <c r="B13" s="56" t="s">
        <v>392</v>
      </c>
      <c r="C13" s="55" t="s">
        <v>393</v>
      </c>
      <c r="D13" s="78">
        <f t="shared" si="7"/>
        <v>41437</v>
      </c>
      <c r="E13" s="78">
        <f t="shared" si="8"/>
        <v>179683</v>
      </c>
      <c r="F13" s="78">
        <f t="shared" si="9"/>
        <v>221120</v>
      </c>
      <c r="G13" s="78">
        <f t="shared" si="10"/>
        <v>0</v>
      </c>
      <c r="H13" s="78">
        <f t="shared" si="11"/>
        <v>0</v>
      </c>
      <c r="I13" s="78">
        <f t="shared" si="12"/>
        <v>0</v>
      </c>
      <c r="J13" s="56" t="s">
        <v>394</v>
      </c>
      <c r="K13" s="55" t="s">
        <v>395</v>
      </c>
      <c r="L13" s="78">
        <v>41437</v>
      </c>
      <c r="M13" s="78">
        <v>179683</v>
      </c>
      <c r="N13" s="78">
        <f t="shared" si="13"/>
        <v>221120</v>
      </c>
      <c r="O13" s="78">
        <v>0</v>
      </c>
      <c r="P13" s="78">
        <v>0</v>
      </c>
      <c r="Q13" s="78">
        <f t="shared" si="14"/>
        <v>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373</v>
      </c>
      <c r="B14" s="56" t="s">
        <v>396</v>
      </c>
      <c r="C14" s="55" t="s">
        <v>397</v>
      </c>
      <c r="D14" s="78">
        <f t="shared" si="7"/>
        <v>0</v>
      </c>
      <c r="E14" s="78">
        <f t="shared" si="8"/>
        <v>24211</v>
      </c>
      <c r="F14" s="78">
        <f t="shared" si="9"/>
        <v>24211</v>
      </c>
      <c r="G14" s="78">
        <f t="shared" si="10"/>
        <v>0</v>
      </c>
      <c r="H14" s="78">
        <f t="shared" si="11"/>
        <v>0</v>
      </c>
      <c r="I14" s="78">
        <f t="shared" si="12"/>
        <v>0</v>
      </c>
      <c r="J14" s="56" t="s">
        <v>384</v>
      </c>
      <c r="K14" s="55" t="s">
        <v>385</v>
      </c>
      <c r="L14" s="78">
        <v>0</v>
      </c>
      <c r="M14" s="78">
        <v>24211</v>
      </c>
      <c r="N14" s="78">
        <f t="shared" si="13"/>
        <v>24211</v>
      </c>
      <c r="O14" s="78">
        <v>0</v>
      </c>
      <c r="P14" s="78">
        <v>0</v>
      </c>
      <c r="Q14" s="78">
        <f t="shared" si="14"/>
        <v>0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373</v>
      </c>
      <c r="B15" s="56" t="s">
        <v>398</v>
      </c>
      <c r="C15" s="55" t="s">
        <v>399</v>
      </c>
      <c r="D15" s="78">
        <f t="shared" si="7"/>
        <v>0</v>
      </c>
      <c r="E15" s="78">
        <f t="shared" si="8"/>
        <v>109500</v>
      </c>
      <c r="F15" s="78">
        <f t="shared" si="9"/>
        <v>109500</v>
      </c>
      <c r="G15" s="78">
        <f t="shared" si="10"/>
        <v>0</v>
      </c>
      <c r="H15" s="78">
        <f t="shared" si="11"/>
        <v>0</v>
      </c>
      <c r="I15" s="78">
        <f t="shared" si="12"/>
        <v>0</v>
      </c>
      <c r="J15" s="56" t="s">
        <v>400</v>
      </c>
      <c r="K15" s="55" t="s">
        <v>401</v>
      </c>
      <c r="L15" s="78">
        <v>0</v>
      </c>
      <c r="M15" s="78">
        <v>109500</v>
      </c>
      <c r="N15" s="78">
        <f t="shared" si="13"/>
        <v>109500</v>
      </c>
      <c r="O15" s="78">
        <v>0</v>
      </c>
      <c r="P15" s="78">
        <v>0</v>
      </c>
      <c r="Q15" s="78">
        <f t="shared" si="14"/>
        <v>0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373</v>
      </c>
      <c r="B16" s="56" t="s">
        <v>402</v>
      </c>
      <c r="C16" s="55" t="s">
        <v>403</v>
      </c>
      <c r="D16" s="78">
        <f t="shared" si="7"/>
        <v>0</v>
      </c>
      <c r="E16" s="78">
        <f t="shared" si="8"/>
        <v>0</v>
      </c>
      <c r="F16" s="78">
        <f t="shared" si="9"/>
        <v>0</v>
      </c>
      <c r="G16" s="78">
        <f t="shared" si="10"/>
        <v>0</v>
      </c>
      <c r="H16" s="78">
        <f t="shared" si="11"/>
        <v>0</v>
      </c>
      <c r="I16" s="78">
        <f t="shared" si="12"/>
        <v>0</v>
      </c>
      <c r="J16" s="56"/>
      <c r="K16" s="55"/>
      <c r="L16" s="78">
        <v>0</v>
      </c>
      <c r="M16" s="78">
        <v>0</v>
      </c>
      <c r="N16" s="78">
        <f t="shared" si="13"/>
        <v>0</v>
      </c>
      <c r="O16" s="78">
        <v>0</v>
      </c>
      <c r="P16" s="78">
        <v>0</v>
      </c>
      <c r="Q16" s="78">
        <f t="shared" si="14"/>
        <v>0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373</v>
      </c>
      <c r="B17" s="56" t="s">
        <v>404</v>
      </c>
      <c r="C17" s="55" t="s">
        <v>405</v>
      </c>
      <c r="D17" s="78">
        <f t="shared" si="7"/>
        <v>0</v>
      </c>
      <c r="E17" s="78">
        <f t="shared" si="8"/>
        <v>0</v>
      </c>
      <c r="F17" s="78">
        <f t="shared" si="9"/>
        <v>0</v>
      </c>
      <c r="G17" s="78">
        <f t="shared" si="10"/>
        <v>0</v>
      </c>
      <c r="H17" s="78">
        <f t="shared" si="11"/>
        <v>0</v>
      </c>
      <c r="I17" s="78">
        <f t="shared" si="12"/>
        <v>0</v>
      </c>
      <c r="J17" s="56"/>
      <c r="K17" s="55"/>
      <c r="L17" s="78">
        <v>0</v>
      </c>
      <c r="M17" s="78">
        <v>0</v>
      </c>
      <c r="N17" s="78">
        <f t="shared" si="13"/>
        <v>0</v>
      </c>
      <c r="O17" s="78">
        <v>0</v>
      </c>
      <c r="P17" s="78">
        <v>0</v>
      </c>
      <c r="Q17" s="78">
        <f t="shared" si="14"/>
        <v>0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373</v>
      </c>
      <c r="B18" s="56" t="s">
        <v>406</v>
      </c>
      <c r="C18" s="55" t="s">
        <v>407</v>
      </c>
      <c r="D18" s="78">
        <f t="shared" si="7"/>
        <v>0</v>
      </c>
      <c r="E18" s="78">
        <f t="shared" si="8"/>
        <v>60411</v>
      </c>
      <c r="F18" s="78">
        <f t="shared" si="9"/>
        <v>60411</v>
      </c>
      <c r="G18" s="78">
        <f t="shared" si="10"/>
        <v>0</v>
      </c>
      <c r="H18" s="78">
        <f t="shared" si="11"/>
        <v>32560</v>
      </c>
      <c r="I18" s="78">
        <f t="shared" si="12"/>
        <v>32560</v>
      </c>
      <c r="J18" s="56" t="s">
        <v>390</v>
      </c>
      <c r="K18" s="55" t="s">
        <v>408</v>
      </c>
      <c r="L18" s="78">
        <v>0</v>
      </c>
      <c r="M18" s="78">
        <v>60411</v>
      </c>
      <c r="N18" s="78">
        <f t="shared" si="13"/>
        <v>60411</v>
      </c>
      <c r="O18" s="78">
        <v>0</v>
      </c>
      <c r="P18" s="78">
        <v>0</v>
      </c>
      <c r="Q18" s="78">
        <f t="shared" si="14"/>
        <v>0</v>
      </c>
      <c r="R18" s="56" t="s">
        <v>388</v>
      </c>
      <c r="S18" s="55" t="s">
        <v>389</v>
      </c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32560</v>
      </c>
      <c r="Y18" s="78">
        <f t="shared" si="16"/>
        <v>32560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373</v>
      </c>
      <c r="B19" s="56" t="s">
        <v>409</v>
      </c>
      <c r="C19" s="55" t="s">
        <v>410</v>
      </c>
      <c r="D19" s="78">
        <f t="shared" si="7"/>
        <v>0</v>
      </c>
      <c r="E19" s="78">
        <f t="shared" si="8"/>
        <v>0</v>
      </c>
      <c r="F19" s="78">
        <f t="shared" si="9"/>
        <v>0</v>
      </c>
      <c r="G19" s="78">
        <f t="shared" si="10"/>
        <v>0</v>
      </c>
      <c r="H19" s="78">
        <f t="shared" si="11"/>
        <v>62184</v>
      </c>
      <c r="I19" s="78">
        <f t="shared" si="12"/>
        <v>62184</v>
      </c>
      <c r="J19" s="56" t="s">
        <v>376</v>
      </c>
      <c r="K19" s="55" t="s">
        <v>377</v>
      </c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62184</v>
      </c>
      <c r="Q19" s="78">
        <f t="shared" si="14"/>
        <v>62184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373</v>
      </c>
      <c r="B20" s="56" t="s">
        <v>411</v>
      </c>
      <c r="C20" s="55" t="s">
        <v>412</v>
      </c>
      <c r="D20" s="78">
        <f t="shared" si="7"/>
        <v>0</v>
      </c>
      <c r="E20" s="78">
        <f t="shared" si="8"/>
        <v>0</v>
      </c>
      <c r="F20" s="78">
        <f t="shared" si="9"/>
        <v>0</v>
      </c>
      <c r="G20" s="78">
        <f t="shared" si="10"/>
        <v>0</v>
      </c>
      <c r="H20" s="78">
        <f t="shared" si="11"/>
        <v>0</v>
      </c>
      <c r="I20" s="78">
        <f t="shared" si="12"/>
        <v>0</v>
      </c>
      <c r="J20" s="56"/>
      <c r="K20" s="55"/>
      <c r="L20" s="78">
        <v>0</v>
      </c>
      <c r="M20" s="78">
        <v>0</v>
      </c>
      <c r="N20" s="78">
        <f t="shared" si="13"/>
        <v>0</v>
      </c>
      <c r="O20" s="78">
        <v>0</v>
      </c>
      <c r="P20" s="78">
        <v>0</v>
      </c>
      <c r="Q20" s="78">
        <f t="shared" si="14"/>
        <v>0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373</v>
      </c>
      <c r="B21" s="56" t="s">
        <v>413</v>
      </c>
      <c r="C21" s="55" t="s">
        <v>414</v>
      </c>
      <c r="D21" s="78">
        <f t="shared" si="7"/>
        <v>0</v>
      </c>
      <c r="E21" s="78">
        <f t="shared" si="8"/>
        <v>93934</v>
      </c>
      <c r="F21" s="78">
        <f t="shared" si="9"/>
        <v>93934</v>
      </c>
      <c r="G21" s="78">
        <f t="shared" si="10"/>
        <v>0</v>
      </c>
      <c r="H21" s="78">
        <f t="shared" si="11"/>
        <v>88556</v>
      </c>
      <c r="I21" s="78">
        <f t="shared" si="12"/>
        <v>88556</v>
      </c>
      <c r="J21" s="56" t="s">
        <v>400</v>
      </c>
      <c r="K21" s="55" t="s">
        <v>401</v>
      </c>
      <c r="L21" s="78">
        <v>0</v>
      </c>
      <c r="M21" s="78">
        <v>93934</v>
      </c>
      <c r="N21" s="78">
        <f t="shared" si="13"/>
        <v>93934</v>
      </c>
      <c r="O21" s="78">
        <v>0</v>
      </c>
      <c r="P21" s="78">
        <v>0</v>
      </c>
      <c r="Q21" s="78">
        <f t="shared" si="14"/>
        <v>0</v>
      </c>
      <c r="R21" s="56" t="s">
        <v>415</v>
      </c>
      <c r="S21" s="55" t="s">
        <v>416</v>
      </c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88556</v>
      </c>
      <c r="Y21" s="78">
        <f t="shared" si="16"/>
        <v>88556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373</v>
      </c>
      <c r="B22" s="56" t="s">
        <v>417</v>
      </c>
      <c r="C22" s="55" t="s">
        <v>418</v>
      </c>
      <c r="D22" s="78">
        <f t="shared" si="7"/>
        <v>0</v>
      </c>
      <c r="E22" s="78">
        <f t="shared" si="8"/>
        <v>72287</v>
      </c>
      <c r="F22" s="78">
        <f t="shared" si="9"/>
        <v>72287</v>
      </c>
      <c r="G22" s="78">
        <f t="shared" si="10"/>
        <v>0</v>
      </c>
      <c r="H22" s="78">
        <f t="shared" si="11"/>
        <v>0</v>
      </c>
      <c r="I22" s="78">
        <f t="shared" si="12"/>
        <v>0</v>
      </c>
      <c r="J22" s="56" t="s">
        <v>400</v>
      </c>
      <c r="K22" s="55"/>
      <c r="L22" s="78">
        <v>0</v>
      </c>
      <c r="M22" s="78">
        <v>72287</v>
      </c>
      <c r="N22" s="78">
        <f t="shared" si="13"/>
        <v>72287</v>
      </c>
      <c r="O22" s="78">
        <v>0</v>
      </c>
      <c r="P22" s="78">
        <v>0</v>
      </c>
      <c r="Q22" s="78">
        <f t="shared" si="14"/>
        <v>0</v>
      </c>
      <c r="R22" s="56"/>
      <c r="S22" s="55"/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373</v>
      </c>
      <c r="B23" s="56" t="s">
        <v>419</v>
      </c>
      <c r="C23" s="55" t="s">
        <v>420</v>
      </c>
      <c r="D23" s="78">
        <f t="shared" si="7"/>
        <v>0</v>
      </c>
      <c r="E23" s="78">
        <f t="shared" si="8"/>
        <v>8599</v>
      </c>
      <c r="F23" s="78">
        <f t="shared" si="9"/>
        <v>8599</v>
      </c>
      <c r="G23" s="78">
        <f t="shared" si="10"/>
        <v>0</v>
      </c>
      <c r="H23" s="78">
        <f t="shared" si="11"/>
        <v>0</v>
      </c>
      <c r="I23" s="78">
        <f t="shared" si="12"/>
        <v>0</v>
      </c>
      <c r="J23" s="56"/>
      <c r="K23" s="55"/>
      <c r="L23" s="78">
        <v>0</v>
      </c>
      <c r="M23" s="78">
        <v>8599</v>
      </c>
      <c r="N23" s="78">
        <f t="shared" si="13"/>
        <v>8599</v>
      </c>
      <c r="O23" s="78">
        <v>0</v>
      </c>
      <c r="P23" s="78">
        <v>0</v>
      </c>
      <c r="Q23" s="78">
        <f t="shared" si="14"/>
        <v>0</v>
      </c>
      <c r="R23" s="56"/>
      <c r="S23" s="55"/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373</v>
      </c>
      <c r="B24" s="56" t="s">
        <v>421</v>
      </c>
      <c r="C24" s="55" t="s">
        <v>422</v>
      </c>
      <c r="D24" s="78">
        <f t="shared" si="7"/>
        <v>0</v>
      </c>
      <c r="E24" s="78">
        <f t="shared" si="8"/>
        <v>21682</v>
      </c>
      <c r="F24" s="78">
        <f t="shared" si="9"/>
        <v>21682</v>
      </c>
      <c r="G24" s="78">
        <f t="shared" si="10"/>
        <v>0</v>
      </c>
      <c r="H24" s="78">
        <f t="shared" si="11"/>
        <v>22139</v>
      </c>
      <c r="I24" s="78">
        <f t="shared" si="12"/>
        <v>22139</v>
      </c>
      <c r="J24" s="56" t="s">
        <v>400</v>
      </c>
      <c r="K24" s="55" t="s">
        <v>423</v>
      </c>
      <c r="L24" s="78">
        <v>0</v>
      </c>
      <c r="M24" s="78">
        <v>21682</v>
      </c>
      <c r="N24" s="78">
        <f t="shared" si="13"/>
        <v>21682</v>
      </c>
      <c r="O24" s="78">
        <v>0</v>
      </c>
      <c r="P24" s="78">
        <v>0</v>
      </c>
      <c r="Q24" s="78">
        <f t="shared" si="14"/>
        <v>0</v>
      </c>
      <c r="R24" s="56" t="s">
        <v>415</v>
      </c>
      <c r="S24" s="55" t="s">
        <v>424</v>
      </c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22139</v>
      </c>
      <c r="Y24" s="78">
        <f t="shared" si="16"/>
        <v>22139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373</v>
      </c>
      <c r="B25" s="56" t="s">
        <v>425</v>
      </c>
      <c r="C25" s="55" t="s">
        <v>426</v>
      </c>
      <c r="D25" s="78">
        <f t="shared" si="7"/>
        <v>0</v>
      </c>
      <c r="E25" s="78">
        <f t="shared" si="8"/>
        <v>57371</v>
      </c>
      <c r="F25" s="78">
        <f t="shared" si="9"/>
        <v>57371</v>
      </c>
      <c r="G25" s="78">
        <f t="shared" si="10"/>
        <v>0</v>
      </c>
      <c r="H25" s="78">
        <f t="shared" si="11"/>
        <v>62062</v>
      </c>
      <c r="I25" s="78">
        <f t="shared" si="12"/>
        <v>62062</v>
      </c>
      <c r="J25" s="56" t="s">
        <v>400</v>
      </c>
      <c r="K25" s="55" t="s">
        <v>401</v>
      </c>
      <c r="L25" s="78">
        <v>0</v>
      </c>
      <c r="M25" s="78">
        <v>57371</v>
      </c>
      <c r="N25" s="78">
        <f t="shared" si="13"/>
        <v>57371</v>
      </c>
      <c r="O25" s="78">
        <v>0</v>
      </c>
      <c r="P25" s="78">
        <v>0</v>
      </c>
      <c r="Q25" s="78">
        <f t="shared" si="14"/>
        <v>0</v>
      </c>
      <c r="R25" s="56" t="s">
        <v>427</v>
      </c>
      <c r="S25" s="55" t="s">
        <v>428</v>
      </c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62062</v>
      </c>
      <c r="Y25" s="78">
        <f t="shared" si="16"/>
        <v>62062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373</v>
      </c>
      <c r="B26" s="56" t="s">
        <v>429</v>
      </c>
      <c r="C26" s="55" t="s">
        <v>430</v>
      </c>
      <c r="D26" s="78">
        <f t="shared" si="7"/>
        <v>0</v>
      </c>
      <c r="E26" s="78">
        <f t="shared" si="8"/>
        <v>32888</v>
      </c>
      <c r="F26" s="78">
        <f t="shared" si="9"/>
        <v>32888</v>
      </c>
      <c r="G26" s="78">
        <f t="shared" si="10"/>
        <v>0</v>
      </c>
      <c r="H26" s="78">
        <f t="shared" si="11"/>
        <v>47448</v>
      </c>
      <c r="I26" s="78">
        <f t="shared" si="12"/>
        <v>47448</v>
      </c>
      <c r="J26" s="56" t="s">
        <v>400</v>
      </c>
      <c r="K26" s="55" t="s">
        <v>423</v>
      </c>
      <c r="L26" s="78">
        <v>0</v>
      </c>
      <c r="M26" s="78">
        <v>32888</v>
      </c>
      <c r="N26" s="78">
        <f t="shared" si="13"/>
        <v>32888</v>
      </c>
      <c r="O26" s="78">
        <v>0</v>
      </c>
      <c r="P26" s="78">
        <v>0</v>
      </c>
      <c r="Q26" s="78">
        <f t="shared" si="14"/>
        <v>0</v>
      </c>
      <c r="R26" s="56" t="s">
        <v>427</v>
      </c>
      <c r="S26" s="55" t="s">
        <v>428</v>
      </c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47448</v>
      </c>
      <c r="Y26" s="78">
        <f t="shared" si="16"/>
        <v>47448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373</v>
      </c>
      <c r="B27" s="56" t="s">
        <v>431</v>
      </c>
      <c r="C27" s="55" t="s">
        <v>432</v>
      </c>
      <c r="D27" s="78">
        <f t="shared" si="7"/>
        <v>12413</v>
      </c>
      <c r="E27" s="78">
        <f t="shared" si="8"/>
        <v>60954</v>
      </c>
      <c r="F27" s="78">
        <f t="shared" si="9"/>
        <v>73367</v>
      </c>
      <c r="G27" s="78">
        <f t="shared" si="10"/>
        <v>0</v>
      </c>
      <c r="H27" s="78">
        <f t="shared" si="11"/>
        <v>0</v>
      </c>
      <c r="I27" s="78">
        <f t="shared" si="12"/>
        <v>0</v>
      </c>
      <c r="J27" s="56" t="s">
        <v>394</v>
      </c>
      <c r="K27" s="55" t="s">
        <v>395</v>
      </c>
      <c r="L27" s="78">
        <v>12413</v>
      </c>
      <c r="M27" s="78">
        <v>60954</v>
      </c>
      <c r="N27" s="78">
        <f t="shared" si="13"/>
        <v>73367</v>
      </c>
      <c r="O27" s="78">
        <v>0</v>
      </c>
      <c r="P27" s="78">
        <v>0</v>
      </c>
      <c r="Q27" s="78">
        <f t="shared" si="14"/>
        <v>0</v>
      </c>
      <c r="R27" s="56"/>
      <c r="S27" s="55"/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0</v>
      </c>
      <c r="Y27" s="78">
        <f t="shared" si="16"/>
        <v>0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  <row r="28" spans="1:57" s="51" customFormat="1" ht="12" customHeight="1">
      <c r="A28" s="55" t="s">
        <v>373</v>
      </c>
      <c r="B28" s="56" t="s">
        <v>433</v>
      </c>
      <c r="C28" s="55" t="s">
        <v>434</v>
      </c>
      <c r="D28" s="78">
        <f t="shared" si="7"/>
        <v>2100</v>
      </c>
      <c r="E28" s="78">
        <f t="shared" si="8"/>
        <v>16393</v>
      </c>
      <c r="F28" s="78">
        <f t="shared" si="9"/>
        <v>18493</v>
      </c>
      <c r="G28" s="78">
        <f t="shared" si="10"/>
        <v>0</v>
      </c>
      <c r="H28" s="78">
        <f t="shared" si="11"/>
        <v>14958</v>
      </c>
      <c r="I28" s="78">
        <f t="shared" si="12"/>
        <v>14958</v>
      </c>
      <c r="J28" s="56" t="s">
        <v>394</v>
      </c>
      <c r="K28" s="55" t="s">
        <v>395</v>
      </c>
      <c r="L28" s="78">
        <v>2100</v>
      </c>
      <c r="M28" s="78">
        <v>16393</v>
      </c>
      <c r="N28" s="78">
        <f t="shared" si="13"/>
        <v>18493</v>
      </c>
      <c r="O28" s="78">
        <v>0</v>
      </c>
      <c r="P28" s="78">
        <v>0</v>
      </c>
      <c r="Q28" s="78">
        <f t="shared" si="14"/>
        <v>0</v>
      </c>
      <c r="R28" s="56" t="s">
        <v>435</v>
      </c>
      <c r="S28" s="55" t="s">
        <v>436</v>
      </c>
      <c r="T28" s="78">
        <v>0</v>
      </c>
      <c r="U28" s="78">
        <v>0</v>
      </c>
      <c r="V28" s="78">
        <f t="shared" si="15"/>
        <v>0</v>
      </c>
      <c r="W28" s="78">
        <v>0</v>
      </c>
      <c r="X28" s="78">
        <v>14958</v>
      </c>
      <c r="Y28" s="78">
        <f t="shared" si="16"/>
        <v>14958</v>
      </c>
      <c r="Z28" s="56"/>
      <c r="AA28" s="55"/>
      <c r="AB28" s="78">
        <v>0</v>
      </c>
      <c r="AC28" s="78">
        <v>0</v>
      </c>
      <c r="AD28" s="78">
        <f t="shared" si="17"/>
        <v>0</v>
      </c>
      <c r="AE28" s="78">
        <v>0</v>
      </c>
      <c r="AF28" s="78">
        <v>0</v>
      </c>
      <c r="AG28" s="78">
        <f t="shared" si="18"/>
        <v>0</v>
      </c>
      <c r="AH28" s="56"/>
      <c r="AI28" s="55"/>
      <c r="AJ28" s="78">
        <v>0</v>
      </c>
      <c r="AK28" s="78">
        <v>0</v>
      </c>
      <c r="AL28" s="78">
        <f t="shared" si="19"/>
        <v>0</v>
      </c>
      <c r="AM28" s="78">
        <v>0</v>
      </c>
      <c r="AN28" s="78">
        <v>0</v>
      </c>
      <c r="AO28" s="78">
        <f t="shared" si="20"/>
        <v>0</v>
      </c>
      <c r="AP28" s="56"/>
      <c r="AQ28" s="55"/>
      <c r="AR28" s="78">
        <v>0</v>
      </c>
      <c r="AS28" s="78">
        <v>0</v>
      </c>
      <c r="AT28" s="78">
        <f t="shared" si="21"/>
        <v>0</v>
      </c>
      <c r="AU28" s="78">
        <v>0</v>
      </c>
      <c r="AV28" s="78">
        <v>0</v>
      </c>
      <c r="AW28" s="78">
        <f t="shared" si="22"/>
        <v>0</v>
      </c>
      <c r="AX28" s="56"/>
      <c r="AY28" s="55"/>
      <c r="AZ28" s="78">
        <v>0</v>
      </c>
      <c r="BA28" s="78">
        <v>0</v>
      </c>
      <c r="BB28" s="78">
        <f t="shared" si="23"/>
        <v>0</v>
      </c>
      <c r="BC28" s="78">
        <v>0</v>
      </c>
      <c r="BD28" s="78">
        <v>0</v>
      </c>
      <c r="BE28" s="78">
        <f t="shared" si="24"/>
        <v>0</v>
      </c>
    </row>
    <row r="29" spans="1:57" s="51" customFormat="1" ht="12" customHeight="1">
      <c r="A29" s="55" t="s">
        <v>373</v>
      </c>
      <c r="B29" s="56" t="s">
        <v>437</v>
      </c>
      <c r="C29" s="55" t="s">
        <v>438</v>
      </c>
      <c r="D29" s="78">
        <f t="shared" si="7"/>
        <v>2444</v>
      </c>
      <c r="E29" s="78">
        <f t="shared" si="8"/>
        <v>17625</v>
      </c>
      <c r="F29" s="78">
        <f t="shared" si="9"/>
        <v>20069</v>
      </c>
      <c r="G29" s="78">
        <f t="shared" si="10"/>
        <v>0</v>
      </c>
      <c r="H29" s="78">
        <f t="shared" si="11"/>
        <v>16348</v>
      </c>
      <c r="I29" s="78">
        <f t="shared" si="12"/>
        <v>16348</v>
      </c>
      <c r="J29" s="56" t="s">
        <v>435</v>
      </c>
      <c r="K29" s="55" t="s">
        <v>436</v>
      </c>
      <c r="L29" s="78">
        <v>0</v>
      </c>
      <c r="M29" s="78">
        <v>0</v>
      </c>
      <c r="N29" s="78">
        <f t="shared" si="13"/>
        <v>0</v>
      </c>
      <c r="O29" s="78">
        <v>0</v>
      </c>
      <c r="P29" s="78">
        <v>16348</v>
      </c>
      <c r="Q29" s="78">
        <f t="shared" si="14"/>
        <v>16348</v>
      </c>
      <c r="R29" s="56" t="s">
        <v>394</v>
      </c>
      <c r="S29" s="55" t="s">
        <v>395</v>
      </c>
      <c r="T29" s="78">
        <v>2444</v>
      </c>
      <c r="U29" s="78">
        <v>17625</v>
      </c>
      <c r="V29" s="78">
        <f t="shared" si="15"/>
        <v>20069</v>
      </c>
      <c r="W29" s="78">
        <v>0</v>
      </c>
      <c r="X29" s="78">
        <v>0</v>
      </c>
      <c r="Y29" s="78">
        <f t="shared" si="16"/>
        <v>0</v>
      </c>
      <c r="Z29" s="56"/>
      <c r="AA29" s="55"/>
      <c r="AB29" s="78">
        <v>0</v>
      </c>
      <c r="AC29" s="78">
        <v>0</v>
      </c>
      <c r="AD29" s="78">
        <f t="shared" si="17"/>
        <v>0</v>
      </c>
      <c r="AE29" s="78">
        <v>0</v>
      </c>
      <c r="AF29" s="78">
        <v>0</v>
      </c>
      <c r="AG29" s="78">
        <f t="shared" si="18"/>
        <v>0</v>
      </c>
      <c r="AH29" s="56"/>
      <c r="AI29" s="55"/>
      <c r="AJ29" s="78">
        <v>0</v>
      </c>
      <c r="AK29" s="78">
        <v>0</v>
      </c>
      <c r="AL29" s="78">
        <f t="shared" si="19"/>
        <v>0</v>
      </c>
      <c r="AM29" s="78">
        <v>0</v>
      </c>
      <c r="AN29" s="78">
        <v>0</v>
      </c>
      <c r="AO29" s="78">
        <f t="shared" si="20"/>
        <v>0</v>
      </c>
      <c r="AP29" s="56"/>
      <c r="AQ29" s="55"/>
      <c r="AR29" s="78">
        <v>0</v>
      </c>
      <c r="AS29" s="78">
        <v>0</v>
      </c>
      <c r="AT29" s="78">
        <f t="shared" si="21"/>
        <v>0</v>
      </c>
      <c r="AU29" s="78">
        <v>0</v>
      </c>
      <c r="AV29" s="78">
        <v>0</v>
      </c>
      <c r="AW29" s="78">
        <f t="shared" si="22"/>
        <v>0</v>
      </c>
      <c r="AX29" s="56"/>
      <c r="AY29" s="55"/>
      <c r="AZ29" s="78">
        <v>0</v>
      </c>
      <c r="BA29" s="78">
        <v>0</v>
      </c>
      <c r="BB29" s="78">
        <f t="shared" si="23"/>
        <v>0</v>
      </c>
      <c r="BC29" s="78">
        <v>0</v>
      </c>
      <c r="BD29" s="78">
        <v>0</v>
      </c>
      <c r="BE29" s="78">
        <f t="shared" si="24"/>
        <v>0</v>
      </c>
    </row>
    <row r="30" spans="1:57" s="51" customFormat="1" ht="12" customHeight="1">
      <c r="A30" s="55" t="s">
        <v>373</v>
      </c>
      <c r="B30" s="56" t="s">
        <v>439</v>
      </c>
      <c r="C30" s="55" t="s">
        <v>440</v>
      </c>
      <c r="D30" s="78">
        <f t="shared" si="7"/>
        <v>6638</v>
      </c>
      <c r="E30" s="78">
        <f t="shared" si="8"/>
        <v>21075</v>
      </c>
      <c r="F30" s="78">
        <f t="shared" si="9"/>
        <v>27713</v>
      </c>
      <c r="G30" s="78">
        <f t="shared" si="10"/>
        <v>0</v>
      </c>
      <c r="H30" s="78">
        <f t="shared" si="11"/>
        <v>37548</v>
      </c>
      <c r="I30" s="78">
        <f t="shared" si="12"/>
        <v>37548</v>
      </c>
      <c r="J30" s="56" t="s">
        <v>435</v>
      </c>
      <c r="K30" s="55" t="s">
        <v>436</v>
      </c>
      <c r="L30" s="78">
        <v>0</v>
      </c>
      <c r="M30" s="78">
        <v>0</v>
      </c>
      <c r="N30" s="78">
        <f t="shared" si="13"/>
        <v>0</v>
      </c>
      <c r="O30" s="78">
        <v>0</v>
      </c>
      <c r="P30" s="78">
        <v>37548</v>
      </c>
      <c r="Q30" s="78">
        <f t="shared" si="14"/>
        <v>37548</v>
      </c>
      <c r="R30" s="56" t="s">
        <v>394</v>
      </c>
      <c r="S30" s="55" t="s">
        <v>395</v>
      </c>
      <c r="T30" s="78">
        <v>6638</v>
      </c>
      <c r="U30" s="78">
        <v>21075</v>
      </c>
      <c r="V30" s="78">
        <f t="shared" si="15"/>
        <v>27713</v>
      </c>
      <c r="W30" s="78">
        <v>0</v>
      </c>
      <c r="X30" s="78">
        <v>0</v>
      </c>
      <c r="Y30" s="78">
        <f t="shared" si="16"/>
        <v>0</v>
      </c>
      <c r="Z30" s="56"/>
      <c r="AA30" s="55"/>
      <c r="AB30" s="78">
        <v>0</v>
      </c>
      <c r="AC30" s="78">
        <v>0</v>
      </c>
      <c r="AD30" s="78">
        <f t="shared" si="17"/>
        <v>0</v>
      </c>
      <c r="AE30" s="78">
        <v>0</v>
      </c>
      <c r="AF30" s="78">
        <v>0</v>
      </c>
      <c r="AG30" s="78">
        <f t="shared" si="18"/>
        <v>0</v>
      </c>
      <c r="AH30" s="56"/>
      <c r="AI30" s="55"/>
      <c r="AJ30" s="78">
        <v>0</v>
      </c>
      <c r="AK30" s="78">
        <v>0</v>
      </c>
      <c r="AL30" s="78">
        <f t="shared" si="19"/>
        <v>0</v>
      </c>
      <c r="AM30" s="78">
        <v>0</v>
      </c>
      <c r="AN30" s="78">
        <v>0</v>
      </c>
      <c r="AO30" s="78">
        <f t="shared" si="20"/>
        <v>0</v>
      </c>
      <c r="AP30" s="56"/>
      <c r="AQ30" s="55"/>
      <c r="AR30" s="78">
        <v>0</v>
      </c>
      <c r="AS30" s="78">
        <v>0</v>
      </c>
      <c r="AT30" s="78">
        <f t="shared" si="21"/>
        <v>0</v>
      </c>
      <c r="AU30" s="78">
        <v>0</v>
      </c>
      <c r="AV30" s="78">
        <v>0</v>
      </c>
      <c r="AW30" s="78">
        <f t="shared" si="22"/>
        <v>0</v>
      </c>
      <c r="AX30" s="56"/>
      <c r="AY30" s="55"/>
      <c r="AZ30" s="78">
        <v>0</v>
      </c>
      <c r="BA30" s="78">
        <v>0</v>
      </c>
      <c r="BB30" s="78">
        <f t="shared" si="23"/>
        <v>0</v>
      </c>
      <c r="BC30" s="78">
        <v>0</v>
      </c>
      <c r="BD30" s="78">
        <v>0</v>
      </c>
      <c r="BE30" s="78">
        <f t="shared" si="24"/>
        <v>0</v>
      </c>
    </row>
    <row r="31" spans="1:57" s="51" customFormat="1" ht="12" customHeight="1">
      <c r="A31" s="55" t="s">
        <v>373</v>
      </c>
      <c r="B31" s="56" t="s">
        <v>441</v>
      </c>
      <c r="C31" s="55" t="s">
        <v>442</v>
      </c>
      <c r="D31" s="78">
        <f t="shared" si="7"/>
        <v>0</v>
      </c>
      <c r="E31" s="78">
        <f t="shared" si="8"/>
        <v>111275</v>
      </c>
      <c r="F31" s="78">
        <f t="shared" si="9"/>
        <v>111275</v>
      </c>
      <c r="G31" s="78">
        <f t="shared" si="10"/>
        <v>0</v>
      </c>
      <c r="H31" s="78">
        <f t="shared" si="11"/>
        <v>46432</v>
      </c>
      <c r="I31" s="78">
        <f t="shared" si="12"/>
        <v>46432</v>
      </c>
      <c r="J31" s="56" t="s">
        <v>443</v>
      </c>
      <c r="K31" s="55" t="s">
        <v>444</v>
      </c>
      <c r="L31" s="78">
        <v>0</v>
      </c>
      <c r="M31" s="78">
        <v>111275</v>
      </c>
      <c r="N31" s="78">
        <f t="shared" si="13"/>
        <v>111275</v>
      </c>
      <c r="O31" s="78">
        <v>0</v>
      </c>
      <c r="P31" s="78">
        <v>46432</v>
      </c>
      <c r="Q31" s="78">
        <f t="shared" si="14"/>
        <v>46432</v>
      </c>
      <c r="R31" s="56"/>
      <c r="S31" s="55"/>
      <c r="T31" s="78">
        <v>0</v>
      </c>
      <c r="U31" s="78">
        <v>0</v>
      </c>
      <c r="V31" s="78">
        <f t="shared" si="15"/>
        <v>0</v>
      </c>
      <c r="W31" s="78">
        <v>0</v>
      </c>
      <c r="X31" s="78">
        <v>0</v>
      </c>
      <c r="Y31" s="78">
        <f t="shared" si="16"/>
        <v>0</v>
      </c>
      <c r="Z31" s="56"/>
      <c r="AA31" s="55"/>
      <c r="AB31" s="78">
        <v>0</v>
      </c>
      <c r="AC31" s="78">
        <v>0</v>
      </c>
      <c r="AD31" s="78">
        <f t="shared" si="17"/>
        <v>0</v>
      </c>
      <c r="AE31" s="78">
        <v>0</v>
      </c>
      <c r="AF31" s="78">
        <v>0</v>
      </c>
      <c r="AG31" s="78">
        <f t="shared" si="18"/>
        <v>0</v>
      </c>
      <c r="AH31" s="56"/>
      <c r="AI31" s="55"/>
      <c r="AJ31" s="78">
        <v>0</v>
      </c>
      <c r="AK31" s="78">
        <v>0</v>
      </c>
      <c r="AL31" s="78">
        <f t="shared" si="19"/>
        <v>0</v>
      </c>
      <c r="AM31" s="78">
        <v>0</v>
      </c>
      <c r="AN31" s="78">
        <v>0</v>
      </c>
      <c r="AO31" s="78">
        <f t="shared" si="20"/>
        <v>0</v>
      </c>
      <c r="AP31" s="56"/>
      <c r="AQ31" s="55"/>
      <c r="AR31" s="78">
        <v>0</v>
      </c>
      <c r="AS31" s="78">
        <v>0</v>
      </c>
      <c r="AT31" s="78">
        <f t="shared" si="21"/>
        <v>0</v>
      </c>
      <c r="AU31" s="78">
        <v>0</v>
      </c>
      <c r="AV31" s="78">
        <v>0</v>
      </c>
      <c r="AW31" s="78">
        <f t="shared" si="22"/>
        <v>0</v>
      </c>
      <c r="AX31" s="56"/>
      <c r="AY31" s="55"/>
      <c r="AZ31" s="78">
        <v>0</v>
      </c>
      <c r="BA31" s="78">
        <v>0</v>
      </c>
      <c r="BB31" s="78">
        <f t="shared" si="23"/>
        <v>0</v>
      </c>
      <c r="BC31" s="78">
        <v>0</v>
      </c>
      <c r="BD31" s="78">
        <v>0</v>
      </c>
      <c r="BE31" s="78">
        <f t="shared" si="24"/>
        <v>0</v>
      </c>
    </row>
    <row r="32" spans="1:57" s="51" customFormat="1" ht="12" customHeight="1">
      <c r="A32" s="55" t="s">
        <v>373</v>
      </c>
      <c r="B32" s="56" t="s">
        <v>445</v>
      </c>
      <c r="C32" s="55" t="s">
        <v>446</v>
      </c>
      <c r="D32" s="78">
        <f t="shared" si="7"/>
        <v>0</v>
      </c>
      <c r="E32" s="78">
        <f t="shared" si="8"/>
        <v>44582</v>
      </c>
      <c r="F32" s="78">
        <f t="shared" si="9"/>
        <v>44582</v>
      </c>
      <c r="G32" s="78">
        <f t="shared" si="10"/>
        <v>0</v>
      </c>
      <c r="H32" s="78">
        <f t="shared" si="11"/>
        <v>18603</v>
      </c>
      <c r="I32" s="78">
        <f t="shared" si="12"/>
        <v>18603</v>
      </c>
      <c r="J32" s="56" t="s">
        <v>443</v>
      </c>
      <c r="K32" s="55" t="s">
        <v>444</v>
      </c>
      <c r="L32" s="78">
        <v>0</v>
      </c>
      <c r="M32" s="78">
        <v>44582</v>
      </c>
      <c r="N32" s="78">
        <f t="shared" si="13"/>
        <v>44582</v>
      </c>
      <c r="O32" s="78">
        <v>0</v>
      </c>
      <c r="P32" s="78">
        <v>18603</v>
      </c>
      <c r="Q32" s="78">
        <f t="shared" si="14"/>
        <v>18603</v>
      </c>
      <c r="R32" s="56"/>
      <c r="S32" s="55"/>
      <c r="T32" s="78">
        <v>0</v>
      </c>
      <c r="U32" s="78">
        <v>0</v>
      </c>
      <c r="V32" s="78">
        <f t="shared" si="15"/>
        <v>0</v>
      </c>
      <c r="W32" s="78">
        <v>0</v>
      </c>
      <c r="X32" s="78">
        <v>0</v>
      </c>
      <c r="Y32" s="78">
        <f t="shared" si="16"/>
        <v>0</v>
      </c>
      <c r="Z32" s="56"/>
      <c r="AA32" s="55"/>
      <c r="AB32" s="78">
        <v>0</v>
      </c>
      <c r="AC32" s="78">
        <v>0</v>
      </c>
      <c r="AD32" s="78">
        <f t="shared" si="17"/>
        <v>0</v>
      </c>
      <c r="AE32" s="78">
        <v>0</v>
      </c>
      <c r="AF32" s="78">
        <v>0</v>
      </c>
      <c r="AG32" s="78">
        <f t="shared" si="18"/>
        <v>0</v>
      </c>
      <c r="AH32" s="56"/>
      <c r="AI32" s="55"/>
      <c r="AJ32" s="78">
        <v>0</v>
      </c>
      <c r="AK32" s="78">
        <v>0</v>
      </c>
      <c r="AL32" s="78">
        <f t="shared" si="19"/>
        <v>0</v>
      </c>
      <c r="AM32" s="78">
        <v>0</v>
      </c>
      <c r="AN32" s="78">
        <v>0</v>
      </c>
      <c r="AO32" s="78">
        <f t="shared" si="20"/>
        <v>0</v>
      </c>
      <c r="AP32" s="56"/>
      <c r="AQ32" s="55"/>
      <c r="AR32" s="78">
        <v>0</v>
      </c>
      <c r="AS32" s="78">
        <v>0</v>
      </c>
      <c r="AT32" s="78">
        <f t="shared" si="21"/>
        <v>0</v>
      </c>
      <c r="AU32" s="78">
        <v>0</v>
      </c>
      <c r="AV32" s="78">
        <v>0</v>
      </c>
      <c r="AW32" s="78">
        <f t="shared" si="22"/>
        <v>0</v>
      </c>
      <c r="AX32" s="56"/>
      <c r="AY32" s="55"/>
      <c r="AZ32" s="78">
        <v>0</v>
      </c>
      <c r="BA32" s="78">
        <v>0</v>
      </c>
      <c r="BB32" s="78">
        <f t="shared" si="23"/>
        <v>0</v>
      </c>
      <c r="BC32" s="78">
        <v>0</v>
      </c>
      <c r="BD32" s="78">
        <v>0</v>
      </c>
      <c r="BE32" s="78">
        <f t="shared" si="24"/>
        <v>0</v>
      </c>
    </row>
    <row r="33" spans="1:57" s="51" customFormat="1" ht="12" customHeight="1">
      <c r="A33" s="55" t="s">
        <v>373</v>
      </c>
      <c r="B33" s="56" t="s">
        <v>447</v>
      </c>
      <c r="C33" s="55" t="s">
        <v>448</v>
      </c>
      <c r="D33" s="78">
        <f t="shared" si="7"/>
        <v>0</v>
      </c>
      <c r="E33" s="78">
        <f t="shared" si="8"/>
        <v>44422</v>
      </c>
      <c r="F33" s="78">
        <f t="shared" si="9"/>
        <v>44422</v>
      </c>
      <c r="G33" s="78">
        <f t="shared" si="10"/>
        <v>0</v>
      </c>
      <c r="H33" s="78">
        <f t="shared" si="11"/>
        <v>18536</v>
      </c>
      <c r="I33" s="78">
        <f t="shared" si="12"/>
        <v>18536</v>
      </c>
      <c r="J33" s="56" t="s">
        <v>443</v>
      </c>
      <c r="K33" s="55" t="s">
        <v>444</v>
      </c>
      <c r="L33" s="78">
        <v>0</v>
      </c>
      <c r="M33" s="78">
        <v>44422</v>
      </c>
      <c r="N33" s="78">
        <f t="shared" si="13"/>
        <v>44422</v>
      </c>
      <c r="O33" s="78">
        <v>0</v>
      </c>
      <c r="P33" s="78">
        <v>18536</v>
      </c>
      <c r="Q33" s="78">
        <f t="shared" si="14"/>
        <v>18536</v>
      </c>
      <c r="R33" s="56"/>
      <c r="S33" s="55"/>
      <c r="T33" s="78">
        <v>0</v>
      </c>
      <c r="U33" s="78">
        <v>0</v>
      </c>
      <c r="V33" s="78">
        <f t="shared" si="15"/>
        <v>0</v>
      </c>
      <c r="W33" s="78">
        <v>0</v>
      </c>
      <c r="X33" s="78">
        <v>0</v>
      </c>
      <c r="Y33" s="78">
        <f t="shared" si="16"/>
        <v>0</v>
      </c>
      <c r="Z33" s="56"/>
      <c r="AA33" s="55"/>
      <c r="AB33" s="78">
        <v>0</v>
      </c>
      <c r="AC33" s="78">
        <v>0</v>
      </c>
      <c r="AD33" s="78">
        <f t="shared" si="17"/>
        <v>0</v>
      </c>
      <c r="AE33" s="78">
        <v>0</v>
      </c>
      <c r="AF33" s="78">
        <v>0</v>
      </c>
      <c r="AG33" s="78">
        <f t="shared" si="18"/>
        <v>0</v>
      </c>
      <c r="AH33" s="56"/>
      <c r="AI33" s="55"/>
      <c r="AJ33" s="78">
        <v>0</v>
      </c>
      <c r="AK33" s="78">
        <v>0</v>
      </c>
      <c r="AL33" s="78">
        <f t="shared" si="19"/>
        <v>0</v>
      </c>
      <c r="AM33" s="78">
        <v>0</v>
      </c>
      <c r="AN33" s="78">
        <v>0</v>
      </c>
      <c r="AO33" s="78">
        <f t="shared" si="20"/>
        <v>0</v>
      </c>
      <c r="AP33" s="56"/>
      <c r="AQ33" s="55"/>
      <c r="AR33" s="78">
        <v>0</v>
      </c>
      <c r="AS33" s="78">
        <v>0</v>
      </c>
      <c r="AT33" s="78">
        <f t="shared" si="21"/>
        <v>0</v>
      </c>
      <c r="AU33" s="78">
        <v>0</v>
      </c>
      <c r="AV33" s="78">
        <v>0</v>
      </c>
      <c r="AW33" s="78">
        <f t="shared" si="22"/>
        <v>0</v>
      </c>
      <c r="AX33" s="56"/>
      <c r="AY33" s="55"/>
      <c r="AZ33" s="78">
        <v>0</v>
      </c>
      <c r="BA33" s="78">
        <v>0</v>
      </c>
      <c r="BB33" s="78">
        <f t="shared" si="23"/>
        <v>0</v>
      </c>
      <c r="BC33" s="78">
        <v>0</v>
      </c>
      <c r="BD33" s="78">
        <v>0</v>
      </c>
      <c r="BE33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449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352</v>
      </c>
      <c r="B2" s="151" t="s">
        <v>353</v>
      </c>
      <c r="C2" s="167" t="s">
        <v>450</v>
      </c>
      <c r="D2" s="169" t="s">
        <v>451</v>
      </c>
      <c r="E2" s="170"/>
      <c r="F2" s="135" t="s">
        <v>452</v>
      </c>
      <c r="G2" s="62"/>
      <c r="H2" s="62"/>
      <c r="I2" s="136"/>
      <c r="J2" s="135" t="s">
        <v>453</v>
      </c>
      <c r="K2" s="62"/>
      <c r="L2" s="62"/>
      <c r="M2" s="136"/>
      <c r="N2" s="135" t="s">
        <v>454</v>
      </c>
      <c r="O2" s="62"/>
      <c r="P2" s="62"/>
      <c r="Q2" s="136"/>
      <c r="R2" s="135" t="s">
        <v>455</v>
      </c>
      <c r="S2" s="62"/>
      <c r="T2" s="62"/>
      <c r="U2" s="136"/>
      <c r="V2" s="135" t="s">
        <v>456</v>
      </c>
      <c r="W2" s="62"/>
      <c r="X2" s="62"/>
      <c r="Y2" s="136"/>
      <c r="Z2" s="135" t="s">
        <v>457</v>
      </c>
      <c r="AA2" s="62"/>
      <c r="AB2" s="62"/>
      <c r="AC2" s="136"/>
      <c r="AD2" s="135" t="s">
        <v>458</v>
      </c>
      <c r="AE2" s="62"/>
      <c r="AF2" s="62"/>
      <c r="AG2" s="136"/>
      <c r="AH2" s="135" t="s">
        <v>459</v>
      </c>
      <c r="AI2" s="62"/>
      <c r="AJ2" s="62"/>
      <c r="AK2" s="136"/>
      <c r="AL2" s="135" t="s">
        <v>460</v>
      </c>
      <c r="AM2" s="62"/>
      <c r="AN2" s="62"/>
      <c r="AO2" s="136"/>
      <c r="AP2" s="135" t="s">
        <v>461</v>
      </c>
      <c r="AQ2" s="62"/>
      <c r="AR2" s="62"/>
      <c r="AS2" s="136"/>
      <c r="AT2" s="135" t="s">
        <v>462</v>
      </c>
      <c r="AU2" s="62"/>
      <c r="AV2" s="62"/>
      <c r="AW2" s="136"/>
      <c r="AX2" s="135" t="s">
        <v>463</v>
      </c>
      <c r="AY2" s="62"/>
      <c r="AZ2" s="62"/>
      <c r="BA2" s="136"/>
      <c r="BB2" s="135" t="s">
        <v>464</v>
      </c>
      <c r="BC2" s="62"/>
      <c r="BD2" s="62"/>
      <c r="BE2" s="136"/>
      <c r="BF2" s="135" t="s">
        <v>465</v>
      </c>
      <c r="BG2" s="62"/>
      <c r="BH2" s="62"/>
      <c r="BI2" s="136"/>
      <c r="BJ2" s="135" t="s">
        <v>466</v>
      </c>
      <c r="BK2" s="62"/>
      <c r="BL2" s="62"/>
      <c r="BM2" s="136"/>
      <c r="BN2" s="135" t="s">
        <v>467</v>
      </c>
      <c r="BO2" s="62"/>
      <c r="BP2" s="62"/>
      <c r="BQ2" s="136"/>
      <c r="BR2" s="135" t="s">
        <v>468</v>
      </c>
      <c r="BS2" s="62"/>
      <c r="BT2" s="62"/>
      <c r="BU2" s="136"/>
      <c r="BV2" s="135" t="s">
        <v>469</v>
      </c>
      <c r="BW2" s="62"/>
      <c r="BX2" s="62"/>
      <c r="BY2" s="136"/>
      <c r="BZ2" s="135" t="s">
        <v>470</v>
      </c>
      <c r="CA2" s="62"/>
      <c r="CB2" s="62"/>
      <c r="CC2" s="136"/>
      <c r="CD2" s="135" t="s">
        <v>471</v>
      </c>
      <c r="CE2" s="62"/>
      <c r="CF2" s="62"/>
      <c r="CG2" s="136"/>
      <c r="CH2" s="135" t="s">
        <v>472</v>
      </c>
      <c r="CI2" s="62"/>
      <c r="CJ2" s="62"/>
      <c r="CK2" s="136"/>
      <c r="CL2" s="135" t="s">
        <v>473</v>
      </c>
      <c r="CM2" s="62"/>
      <c r="CN2" s="62"/>
      <c r="CO2" s="136"/>
      <c r="CP2" s="135" t="s">
        <v>474</v>
      </c>
      <c r="CQ2" s="62"/>
      <c r="CR2" s="62"/>
      <c r="CS2" s="136"/>
      <c r="CT2" s="135" t="s">
        <v>475</v>
      </c>
      <c r="CU2" s="62"/>
      <c r="CV2" s="62"/>
      <c r="CW2" s="136"/>
      <c r="CX2" s="135" t="s">
        <v>476</v>
      </c>
      <c r="CY2" s="62"/>
      <c r="CZ2" s="62"/>
      <c r="DA2" s="136"/>
      <c r="DB2" s="135" t="s">
        <v>477</v>
      </c>
      <c r="DC2" s="62"/>
      <c r="DD2" s="62"/>
      <c r="DE2" s="136"/>
      <c r="DF2" s="135" t="s">
        <v>478</v>
      </c>
      <c r="DG2" s="62"/>
      <c r="DH2" s="62"/>
      <c r="DI2" s="136"/>
      <c r="DJ2" s="135" t="s">
        <v>479</v>
      </c>
      <c r="DK2" s="62"/>
      <c r="DL2" s="62"/>
      <c r="DM2" s="136"/>
      <c r="DN2" s="135" t="s">
        <v>480</v>
      </c>
      <c r="DO2" s="62"/>
      <c r="DP2" s="62"/>
      <c r="DQ2" s="136"/>
      <c r="DR2" s="135" t="s">
        <v>481</v>
      </c>
      <c r="DS2" s="62"/>
      <c r="DT2" s="62"/>
      <c r="DU2" s="136"/>
    </row>
    <row r="3" spans="1:125" s="46" customFormat="1" ht="13.5">
      <c r="A3" s="165"/>
      <c r="B3" s="152"/>
      <c r="C3" s="168"/>
      <c r="D3" s="171"/>
      <c r="E3" s="172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362</v>
      </c>
      <c r="E4" s="164" t="s">
        <v>363</v>
      </c>
      <c r="F4" s="173" t="s">
        <v>482</v>
      </c>
      <c r="G4" s="164" t="s">
        <v>483</v>
      </c>
      <c r="H4" s="164" t="s">
        <v>362</v>
      </c>
      <c r="I4" s="164" t="s">
        <v>363</v>
      </c>
      <c r="J4" s="173" t="s">
        <v>482</v>
      </c>
      <c r="K4" s="164" t="s">
        <v>483</v>
      </c>
      <c r="L4" s="164" t="s">
        <v>362</v>
      </c>
      <c r="M4" s="164" t="s">
        <v>363</v>
      </c>
      <c r="N4" s="173" t="s">
        <v>482</v>
      </c>
      <c r="O4" s="164" t="s">
        <v>483</v>
      </c>
      <c r="P4" s="164" t="s">
        <v>362</v>
      </c>
      <c r="Q4" s="164" t="s">
        <v>363</v>
      </c>
      <c r="R4" s="173" t="s">
        <v>482</v>
      </c>
      <c r="S4" s="164" t="s">
        <v>483</v>
      </c>
      <c r="T4" s="164" t="s">
        <v>362</v>
      </c>
      <c r="U4" s="164" t="s">
        <v>363</v>
      </c>
      <c r="V4" s="173" t="s">
        <v>482</v>
      </c>
      <c r="W4" s="164" t="s">
        <v>483</v>
      </c>
      <c r="X4" s="164" t="s">
        <v>362</v>
      </c>
      <c r="Y4" s="164" t="s">
        <v>363</v>
      </c>
      <c r="Z4" s="173" t="s">
        <v>482</v>
      </c>
      <c r="AA4" s="164" t="s">
        <v>483</v>
      </c>
      <c r="AB4" s="164" t="s">
        <v>362</v>
      </c>
      <c r="AC4" s="164" t="s">
        <v>363</v>
      </c>
      <c r="AD4" s="173" t="s">
        <v>482</v>
      </c>
      <c r="AE4" s="164" t="s">
        <v>483</v>
      </c>
      <c r="AF4" s="164" t="s">
        <v>362</v>
      </c>
      <c r="AG4" s="164" t="s">
        <v>363</v>
      </c>
      <c r="AH4" s="173" t="s">
        <v>482</v>
      </c>
      <c r="AI4" s="164" t="s">
        <v>483</v>
      </c>
      <c r="AJ4" s="164" t="s">
        <v>362</v>
      </c>
      <c r="AK4" s="164" t="s">
        <v>363</v>
      </c>
      <c r="AL4" s="173" t="s">
        <v>482</v>
      </c>
      <c r="AM4" s="164" t="s">
        <v>483</v>
      </c>
      <c r="AN4" s="164" t="s">
        <v>362</v>
      </c>
      <c r="AO4" s="164" t="s">
        <v>363</v>
      </c>
      <c r="AP4" s="173" t="s">
        <v>482</v>
      </c>
      <c r="AQ4" s="164" t="s">
        <v>483</v>
      </c>
      <c r="AR4" s="164" t="s">
        <v>362</v>
      </c>
      <c r="AS4" s="164" t="s">
        <v>363</v>
      </c>
      <c r="AT4" s="173" t="s">
        <v>482</v>
      </c>
      <c r="AU4" s="164" t="s">
        <v>483</v>
      </c>
      <c r="AV4" s="164" t="s">
        <v>362</v>
      </c>
      <c r="AW4" s="164" t="s">
        <v>363</v>
      </c>
      <c r="AX4" s="173" t="s">
        <v>482</v>
      </c>
      <c r="AY4" s="164" t="s">
        <v>483</v>
      </c>
      <c r="AZ4" s="164" t="s">
        <v>362</v>
      </c>
      <c r="BA4" s="164" t="s">
        <v>363</v>
      </c>
      <c r="BB4" s="173" t="s">
        <v>482</v>
      </c>
      <c r="BC4" s="164" t="s">
        <v>483</v>
      </c>
      <c r="BD4" s="164" t="s">
        <v>362</v>
      </c>
      <c r="BE4" s="164" t="s">
        <v>363</v>
      </c>
      <c r="BF4" s="173" t="s">
        <v>482</v>
      </c>
      <c r="BG4" s="164" t="s">
        <v>483</v>
      </c>
      <c r="BH4" s="164" t="s">
        <v>362</v>
      </c>
      <c r="BI4" s="164" t="s">
        <v>363</v>
      </c>
      <c r="BJ4" s="173" t="s">
        <v>482</v>
      </c>
      <c r="BK4" s="164" t="s">
        <v>483</v>
      </c>
      <c r="BL4" s="164" t="s">
        <v>362</v>
      </c>
      <c r="BM4" s="164" t="s">
        <v>363</v>
      </c>
      <c r="BN4" s="173" t="s">
        <v>482</v>
      </c>
      <c r="BO4" s="164" t="s">
        <v>483</v>
      </c>
      <c r="BP4" s="164" t="s">
        <v>362</v>
      </c>
      <c r="BQ4" s="164" t="s">
        <v>363</v>
      </c>
      <c r="BR4" s="173" t="s">
        <v>482</v>
      </c>
      <c r="BS4" s="164" t="s">
        <v>483</v>
      </c>
      <c r="BT4" s="164" t="s">
        <v>362</v>
      </c>
      <c r="BU4" s="164" t="s">
        <v>363</v>
      </c>
      <c r="BV4" s="173" t="s">
        <v>482</v>
      </c>
      <c r="BW4" s="164" t="s">
        <v>483</v>
      </c>
      <c r="BX4" s="164" t="s">
        <v>362</v>
      </c>
      <c r="BY4" s="164" t="s">
        <v>363</v>
      </c>
      <c r="BZ4" s="173" t="s">
        <v>482</v>
      </c>
      <c r="CA4" s="164" t="s">
        <v>483</v>
      </c>
      <c r="CB4" s="164" t="s">
        <v>362</v>
      </c>
      <c r="CC4" s="164" t="s">
        <v>363</v>
      </c>
      <c r="CD4" s="173" t="s">
        <v>482</v>
      </c>
      <c r="CE4" s="164" t="s">
        <v>483</v>
      </c>
      <c r="CF4" s="164" t="s">
        <v>362</v>
      </c>
      <c r="CG4" s="164" t="s">
        <v>363</v>
      </c>
      <c r="CH4" s="173" t="s">
        <v>482</v>
      </c>
      <c r="CI4" s="164" t="s">
        <v>483</v>
      </c>
      <c r="CJ4" s="164" t="s">
        <v>362</v>
      </c>
      <c r="CK4" s="164" t="s">
        <v>363</v>
      </c>
      <c r="CL4" s="173" t="s">
        <v>482</v>
      </c>
      <c r="CM4" s="164" t="s">
        <v>483</v>
      </c>
      <c r="CN4" s="164" t="s">
        <v>362</v>
      </c>
      <c r="CO4" s="164" t="s">
        <v>363</v>
      </c>
      <c r="CP4" s="173" t="s">
        <v>482</v>
      </c>
      <c r="CQ4" s="164" t="s">
        <v>483</v>
      </c>
      <c r="CR4" s="164" t="s">
        <v>362</v>
      </c>
      <c r="CS4" s="164" t="s">
        <v>363</v>
      </c>
      <c r="CT4" s="173" t="s">
        <v>482</v>
      </c>
      <c r="CU4" s="164" t="s">
        <v>483</v>
      </c>
      <c r="CV4" s="164" t="s">
        <v>362</v>
      </c>
      <c r="CW4" s="164" t="s">
        <v>363</v>
      </c>
      <c r="CX4" s="173" t="s">
        <v>482</v>
      </c>
      <c r="CY4" s="164" t="s">
        <v>483</v>
      </c>
      <c r="CZ4" s="164" t="s">
        <v>362</v>
      </c>
      <c r="DA4" s="164" t="s">
        <v>363</v>
      </c>
      <c r="DB4" s="173" t="s">
        <v>482</v>
      </c>
      <c r="DC4" s="164" t="s">
        <v>483</v>
      </c>
      <c r="DD4" s="164" t="s">
        <v>362</v>
      </c>
      <c r="DE4" s="164" t="s">
        <v>363</v>
      </c>
      <c r="DF4" s="173" t="s">
        <v>482</v>
      </c>
      <c r="DG4" s="164" t="s">
        <v>483</v>
      </c>
      <c r="DH4" s="164" t="s">
        <v>362</v>
      </c>
      <c r="DI4" s="164" t="s">
        <v>363</v>
      </c>
      <c r="DJ4" s="173" t="s">
        <v>482</v>
      </c>
      <c r="DK4" s="164" t="s">
        <v>483</v>
      </c>
      <c r="DL4" s="164" t="s">
        <v>362</v>
      </c>
      <c r="DM4" s="164" t="s">
        <v>363</v>
      </c>
      <c r="DN4" s="173" t="s">
        <v>482</v>
      </c>
      <c r="DO4" s="164" t="s">
        <v>483</v>
      </c>
      <c r="DP4" s="164" t="s">
        <v>362</v>
      </c>
      <c r="DQ4" s="164" t="s">
        <v>363</v>
      </c>
      <c r="DR4" s="173" t="s">
        <v>482</v>
      </c>
      <c r="DS4" s="164" t="s">
        <v>483</v>
      </c>
      <c r="DT4" s="164" t="s">
        <v>362</v>
      </c>
      <c r="DU4" s="164" t="s">
        <v>363</v>
      </c>
    </row>
    <row r="5" spans="1:125" s="46" customFormat="1" ht="13.5">
      <c r="A5" s="165"/>
      <c r="B5" s="152"/>
      <c r="C5" s="162"/>
      <c r="D5" s="165"/>
      <c r="E5" s="165"/>
      <c r="F5" s="174"/>
      <c r="G5" s="165"/>
      <c r="H5" s="165"/>
      <c r="I5" s="165"/>
      <c r="J5" s="174"/>
      <c r="K5" s="165"/>
      <c r="L5" s="165"/>
      <c r="M5" s="165"/>
      <c r="N5" s="174"/>
      <c r="O5" s="165"/>
      <c r="P5" s="165"/>
      <c r="Q5" s="165"/>
      <c r="R5" s="174"/>
      <c r="S5" s="165"/>
      <c r="T5" s="165"/>
      <c r="U5" s="165"/>
      <c r="V5" s="174"/>
      <c r="W5" s="165"/>
      <c r="X5" s="165"/>
      <c r="Y5" s="165"/>
      <c r="Z5" s="174"/>
      <c r="AA5" s="165"/>
      <c r="AB5" s="165"/>
      <c r="AC5" s="165"/>
      <c r="AD5" s="174"/>
      <c r="AE5" s="165"/>
      <c r="AF5" s="165"/>
      <c r="AG5" s="165"/>
      <c r="AH5" s="174"/>
      <c r="AI5" s="165"/>
      <c r="AJ5" s="165"/>
      <c r="AK5" s="165"/>
      <c r="AL5" s="174"/>
      <c r="AM5" s="165"/>
      <c r="AN5" s="165"/>
      <c r="AO5" s="165"/>
      <c r="AP5" s="174"/>
      <c r="AQ5" s="165"/>
      <c r="AR5" s="165"/>
      <c r="AS5" s="165"/>
      <c r="AT5" s="174"/>
      <c r="AU5" s="165"/>
      <c r="AV5" s="165"/>
      <c r="AW5" s="165"/>
      <c r="AX5" s="174"/>
      <c r="AY5" s="165"/>
      <c r="AZ5" s="165"/>
      <c r="BA5" s="165"/>
      <c r="BB5" s="174"/>
      <c r="BC5" s="165"/>
      <c r="BD5" s="165"/>
      <c r="BE5" s="165"/>
      <c r="BF5" s="174"/>
      <c r="BG5" s="165"/>
      <c r="BH5" s="165"/>
      <c r="BI5" s="165"/>
      <c r="BJ5" s="174"/>
      <c r="BK5" s="165"/>
      <c r="BL5" s="165"/>
      <c r="BM5" s="165"/>
      <c r="BN5" s="174"/>
      <c r="BO5" s="165"/>
      <c r="BP5" s="165"/>
      <c r="BQ5" s="165"/>
      <c r="BR5" s="174"/>
      <c r="BS5" s="165"/>
      <c r="BT5" s="165"/>
      <c r="BU5" s="165"/>
      <c r="BV5" s="174"/>
      <c r="BW5" s="165"/>
      <c r="BX5" s="165"/>
      <c r="BY5" s="165"/>
      <c r="BZ5" s="174"/>
      <c r="CA5" s="165"/>
      <c r="CB5" s="165"/>
      <c r="CC5" s="165"/>
      <c r="CD5" s="174"/>
      <c r="CE5" s="165"/>
      <c r="CF5" s="165"/>
      <c r="CG5" s="165"/>
      <c r="CH5" s="174"/>
      <c r="CI5" s="165"/>
      <c r="CJ5" s="165"/>
      <c r="CK5" s="165"/>
      <c r="CL5" s="174"/>
      <c r="CM5" s="165"/>
      <c r="CN5" s="165"/>
      <c r="CO5" s="165"/>
      <c r="CP5" s="174"/>
      <c r="CQ5" s="165"/>
      <c r="CR5" s="165"/>
      <c r="CS5" s="165"/>
      <c r="CT5" s="174"/>
      <c r="CU5" s="165"/>
      <c r="CV5" s="165"/>
      <c r="CW5" s="165"/>
      <c r="CX5" s="174"/>
      <c r="CY5" s="165"/>
      <c r="CZ5" s="165"/>
      <c r="DA5" s="165"/>
      <c r="DB5" s="174"/>
      <c r="DC5" s="165"/>
      <c r="DD5" s="165"/>
      <c r="DE5" s="165"/>
      <c r="DF5" s="174"/>
      <c r="DG5" s="165"/>
      <c r="DH5" s="165"/>
      <c r="DI5" s="165"/>
      <c r="DJ5" s="174"/>
      <c r="DK5" s="165"/>
      <c r="DL5" s="165"/>
      <c r="DM5" s="165"/>
      <c r="DN5" s="174"/>
      <c r="DO5" s="165"/>
      <c r="DP5" s="165"/>
      <c r="DQ5" s="165"/>
      <c r="DR5" s="174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372</v>
      </c>
      <c r="E6" s="143" t="s">
        <v>372</v>
      </c>
      <c r="F6" s="175"/>
      <c r="G6" s="166"/>
      <c r="H6" s="143" t="s">
        <v>372</v>
      </c>
      <c r="I6" s="143" t="s">
        <v>372</v>
      </c>
      <c r="J6" s="175"/>
      <c r="K6" s="166"/>
      <c r="L6" s="143" t="s">
        <v>372</v>
      </c>
      <c r="M6" s="143" t="s">
        <v>372</v>
      </c>
      <c r="N6" s="175"/>
      <c r="O6" s="166"/>
      <c r="P6" s="143" t="s">
        <v>372</v>
      </c>
      <c r="Q6" s="143" t="s">
        <v>372</v>
      </c>
      <c r="R6" s="175"/>
      <c r="S6" s="166"/>
      <c r="T6" s="143" t="s">
        <v>372</v>
      </c>
      <c r="U6" s="143" t="s">
        <v>372</v>
      </c>
      <c r="V6" s="175"/>
      <c r="W6" s="166"/>
      <c r="X6" s="143" t="s">
        <v>372</v>
      </c>
      <c r="Y6" s="143" t="s">
        <v>372</v>
      </c>
      <c r="Z6" s="175"/>
      <c r="AA6" s="166"/>
      <c r="AB6" s="143" t="s">
        <v>372</v>
      </c>
      <c r="AC6" s="143" t="s">
        <v>372</v>
      </c>
      <c r="AD6" s="175"/>
      <c r="AE6" s="166"/>
      <c r="AF6" s="143" t="s">
        <v>372</v>
      </c>
      <c r="AG6" s="143" t="s">
        <v>372</v>
      </c>
      <c r="AH6" s="175"/>
      <c r="AI6" s="166"/>
      <c r="AJ6" s="143" t="s">
        <v>372</v>
      </c>
      <c r="AK6" s="143" t="s">
        <v>372</v>
      </c>
      <c r="AL6" s="175"/>
      <c r="AM6" s="166"/>
      <c r="AN6" s="143" t="s">
        <v>372</v>
      </c>
      <c r="AO6" s="143" t="s">
        <v>372</v>
      </c>
      <c r="AP6" s="175"/>
      <c r="AQ6" s="166"/>
      <c r="AR6" s="143" t="s">
        <v>372</v>
      </c>
      <c r="AS6" s="143" t="s">
        <v>372</v>
      </c>
      <c r="AT6" s="175"/>
      <c r="AU6" s="166"/>
      <c r="AV6" s="143" t="s">
        <v>372</v>
      </c>
      <c r="AW6" s="143" t="s">
        <v>372</v>
      </c>
      <c r="AX6" s="175"/>
      <c r="AY6" s="166"/>
      <c r="AZ6" s="143" t="s">
        <v>372</v>
      </c>
      <c r="BA6" s="143" t="s">
        <v>372</v>
      </c>
      <c r="BB6" s="175"/>
      <c r="BC6" s="166"/>
      <c r="BD6" s="143" t="s">
        <v>372</v>
      </c>
      <c r="BE6" s="143" t="s">
        <v>372</v>
      </c>
      <c r="BF6" s="175"/>
      <c r="BG6" s="166"/>
      <c r="BH6" s="143" t="s">
        <v>372</v>
      </c>
      <c r="BI6" s="143" t="s">
        <v>372</v>
      </c>
      <c r="BJ6" s="175"/>
      <c r="BK6" s="166"/>
      <c r="BL6" s="143" t="s">
        <v>372</v>
      </c>
      <c r="BM6" s="143" t="s">
        <v>372</v>
      </c>
      <c r="BN6" s="175"/>
      <c r="BO6" s="166"/>
      <c r="BP6" s="143" t="s">
        <v>372</v>
      </c>
      <c r="BQ6" s="143" t="s">
        <v>372</v>
      </c>
      <c r="BR6" s="175"/>
      <c r="BS6" s="166"/>
      <c r="BT6" s="143" t="s">
        <v>372</v>
      </c>
      <c r="BU6" s="143" t="s">
        <v>372</v>
      </c>
      <c r="BV6" s="175"/>
      <c r="BW6" s="166"/>
      <c r="BX6" s="143" t="s">
        <v>372</v>
      </c>
      <c r="BY6" s="143" t="s">
        <v>372</v>
      </c>
      <c r="BZ6" s="175"/>
      <c r="CA6" s="166"/>
      <c r="CB6" s="143" t="s">
        <v>372</v>
      </c>
      <c r="CC6" s="143" t="s">
        <v>372</v>
      </c>
      <c r="CD6" s="175"/>
      <c r="CE6" s="166"/>
      <c r="CF6" s="143" t="s">
        <v>372</v>
      </c>
      <c r="CG6" s="143" t="s">
        <v>372</v>
      </c>
      <c r="CH6" s="175"/>
      <c r="CI6" s="166"/>
      <c r="CJ6" s="143" t="s">
        <v>372</v>
      </c>
      <c r="CK6" s="143" t="s">
        <v>372</v>
      </c>
      <c r="CL6" s="175"/>
      <c r="CM6" s="166"/>
      <c r="CN6" s="143" t="s">
        <v>372</v>
      </c>
      <c r="CO6" s="143" t="s">
        <v>372</v>
      </c>
      <c r="CP6" s="175"/>
      <c r="CQ6" s="166"/>
      <c r="CR6" s="143" t="s">
        <v>372</v>
      </c>
      <c r="CS6" s="143" t="s">
        <v>372</v>
      </c>
      <c r="CT6" s="175"/>
      <c r="CU6" s="166"/>
      <c r="CV6" s="143" t="s">
        <v>372</v>
      </c>
      <c r="CW6" s="143" t="s">
        <v>372</v>
      </c>
      <c r="CX6" s="175"/>
      <c r="CY6" s="166"/>
      <c r="CZ6" s="143" t="s">
        <v>372</v>
      </c>
      <c r="DA6" s="143" t="s">
        <v>372</v>
      </c>
      <c r="DB6" s="175"/>
      <c r="DC6" s="166"/>
      <c r="DD6" s="143" t="s">
        <v>372</v>
      </c>
      <c r="DE6" s="143" t="s">
        <v>372</v>
      </c>
      <c r="DF6" s="175"/>
      <c r="DG6" s="166"/>
      <c r="DH6" s="143" t="s">
        <v>372</v>
      </c>
      <c r="DI6" s="143" t="s">
        <v>372</v>
      </c>
      <c r="DJ6" s="175"/>
      <c r="DK6" s="166"/>
      <c r="DL6" s="143" t="s">
        <v>372</v>
      </c>
      <c r="DM6" s="143" t="s">
        <v>372</v>
      </c>
      <c r="DN6" s="175"/>
      <c r="DO6" s="166"/>
      <c r="DP6" s="143" t="s">
        <v>372</v>
      </c>
      <c r="DQ6" s="143" t="s">
        <v>372</v>
      </c>
      <c r="DR6" s="175"/>
      <c r="DS6" s="166"/>
      <c r="DT6" s="143" t="s">
        <v>372</v>
      </c>
      <c r="DU6" s="143" t="s">
        <v>372</v>
      </c>
    </row>
    <row r="7" spans="1:125" s="63" customFormat="1" ht="12" customHeight="1">
      <c r="A7" s="49" t="s">
        <v>373</v>
      </c>
      <c r="B7" s="65">
        <v>45000</v>
      </c>
      <c r="C7" s="49" t="s">
        <v>369</v>
      </c>
      <c r="D7" s="74">
        <f>SUM(D8:D17)</f>
        <v>1156920</v>
      </c>
      <c r="E7" s="74">
        <f>SUM(E8:E17)</f>
        <v>747437</v>
      </c>
      <c r="F7" s="50">
        <f>COUNTIF(F8:F17,"&lt;&gt;")</f>
        <v>10</v>
      </c>
      <c r="G7" s="50">
        <f>COUNTIF(G8:G17,"&lt;&gt;")</f>
        <v>10</v>
      </c>
      <c r="H7" s="74">
        <f>SUM(H8:H17)</f>
        <v>556891</v>
      </c>
      <c r="I7" s="74">
        <f>SUM(I8:I17)</f>
        <v>514661</v>
      </c>
      <c r="J7" s="50">
        <f>COUNTIF(J8:J17,"&lt;&gt;")</f>
        <v>10</v>
      </c>
      <c r="K7" s="50">
        <f>COUNTIF(K8:K17,"&lt;&gt;")</f>
        <v>10</v>
      </c>
      <c r="L7" s="74">
        <f>SUM(L8:L17)</f>
        <v>296505</v>
      </c>
      <c r="M7" s="74">
        <f>SUM(M8:M17)</f>
        <v>197892</v>
      </c>
      <c r="N7" s="50">
        <f>COUNTIF(N8:N17,"&lt;&gt;")</f>
        <v>4</v>
      </c>
      <c r="O7" s="50">
        <f>COUNTIF(O8:O17,"&lt;&gt;")</f>
        <v>4</v>
      </c>
      <c r="P7" s="74">
        <f>SUM(P8:P17)</f>
        <v>144422</v>
      </c>
      <c r="Q7" s="74">
        <f>SUM(Q8:Q17)</f>
        <v>34884</v>
      </c>
      <c r="R7" s="50">
        <f>COUNTIF(R8:R17,"&lt;&gt;")</f>
        <v>2</v>
      </c>
      <c r="S7" s="50">
        <f>COUNTIF(S8:S17,"&lt;&gt;")</f>
        <v>2</v>
      </c>
      <c r="T7" s="74">
        <f>SUM(T8:T17)</f>
        <v>27092</v>
      </c>
      <c r="U7" s="74">
        <f>SUM(U8:U17)</f>
        <v>0</v>
      </c>
      <c r="V7" s="50">
        <f>COUNTIF(V8:V17,"&lt;&gt;")</f>
        <v>2</v>
      </c>
      <c r="W7" s="50">
        <f>COUNTIF(W8:W17,"&lt;&gt;")</f>
        <v>2</v>
      </c>
      <c r="X7" s="74">
        <f>SUM(X8:X17)</f>
        <v>41751</v>
      </c>
      <c r="Y7" s="74">
        <f>SUM(Y8:Y17)</f>
        <v>0</v>
      </c>
      <c r="Z7" s="50">
        <f>COUNTIF(Z8:Z17,"&lt;&gt;")</f>
        <v>1</v>
      </c>
      <c r="AA7" s="50">
        <f>COUNTIF(AA8:AA17,"&lt;&gt;")</f>
        <v>1</v>
      </c>
      <c r="AB7" s="74">
        <f>SUM(AB8:AB17)</f>
        <v>57371</v>
      </c>
      <c r="AC7" s="74">
        <f>SUM(AC8:AC17)</f>
        <v>0</v>
      </c>
      <c r="AD7" s="50">
        <f>COUNTIF(AD8:AD17,"&lt;&gt;")</f>
        <v>1</v>
      </c>
      <c r="AE7" s="50">
        <f>COUNTIF(AE8:AE17,"&lt;&gt;")</f>
        <v>1</v>
      </c>
      <c r="AF7" s="74">
        <f>SUM(AF8:AF17)</f>
        <v>32888</v>
      </c>
      <c r="AG7" s="74">
        <f>SUM(AG8:AG17)</f>
        <v>0</v>
      </c>
      <c r="AH7" s="50">
        <f>COUNTIF(AH8:AH17,"&lt;&gt;")</f>
        <v>0</v>
      </c>
      <c r="AI7" s="50">
        <f>COUNTIF(AI8:AI17,"&lt;&gt;")</f>
        <v>0</v>
      </c>
      <c r="AJ7" s="74">
        <f>SUM(AJ8:AJ17)</f>
        <v>0</v>
      </c>
      <c r="AK7" s="74">
        <f>SUM(AK8:AK17)</f>
        <v>0</v>
      </c>
      <c r="AL7" s="50">
        <f>COUNTIF(AL8:AL17,"&lt;&gt;")</f>
        <v>0</v>
      </c>
      <c r="AM7" s="50">
        <f>COUNTIF(AM8:AM17,"&lt;&gt;")</f>
        <v>0</v>
      </c>
      <c r="AN7" s="74">
        <f>SUM(AN8:AN17)</f>
        <v>0</v>
      </c>
      <c r="AO7" s="74">
        <f>SUM(AO8:AO17)</f>
        <v>0</v>
      </c>
      <c r="AP7" s="50">
        <f>COUNTIF(AP8:AP17,"&lt;&gt;")</f>
        <v>0</v>
      </c>
      <c r="AQ7" s="50">
        <f>COUNTIF(AQ8:AQ17,"&lt;&gt;")</f>
        <v>0</v>
      </c>
      <c r="AR7" s="74">
        <f>SUM(AR8:AR17)</f>
        <v>0</v>
      </c>
      <c r="AS7" s="74">
        <f>SUM(AS8:AS17)</f>
        <v>0</v>
      </c>
      <c r="AT7" s="50">
        <f>COUNTIF(AT8:AT17,"&lt;&gt;")</f>
        <v>0</v>
      </c>
      <c r="AU7" s="50">
        <f>COUNTIF(AU8:AU17,"&lt;&gt;")</f>
        <v>0</v>
      </c>
      <c r="AV7" s="74">
        <f>SUM(AV8:AV17)</f>
        <v>0</v>
      </c>
      <c r="AW7" s="74">
        <f>SUM(AW8:AW17)</f>
        <v>0</v>
      </c>
      <c r="AX7" s="50">
        <f>COUNTIF(AX8:AX17,"&lt;&gt;")</f>
        <v>0</v>
      </c>
      <c r="AY7" s="50">
        <f>COUNTIF(AY8:AY17,"&lt;&gt;")</f>
        <v>0</v>
      </c>
      <c r="AZ7" s="74">
        <f>SUM(AZ8:AZ17)</f>
        <v>0</v>
      </c>
      <c r="BA7" s="74">
        <f>SUM(BA8:BA17)</f>
        <v>0</v>
      </c>
      <c r="BB7" s="50">
        <f>COUNTIF(BB8:BB17,"&lt;&gt;")</f>
        <v>0</v>
      </c>
      <c r="BC7" s="50">
        <f>COUNTIF(BC8:BC17,"&lt;&gt;")</f>
        <v>0</v>
      </c>
      <c r="BD7" s="74">
        <f>SUM(BD8:BD17)</f>
        <v>0</v>
      </c>
      <c r="BE7" s="74">
        <f>SUM(BE8:BE17)</f>
        <v>0</v>
      </c>
      <c r="BF7" s="50">
        <f>COUNTIF(BF8:BF17,"&lt;&gt;")</f>
        <v>0</v>
      </c>
      <c r="BG7" s="50">
        <f>COUNTIF(BG8:BG17,"&lt;&gt;")</f>
        <v>0</v>
      </c>
      <c r="BH7" s="74">
        <f>SUM(BH8:BH17)</f>
        <v>0</v>
      </c>
      <c r="BI7" s="74">
        <f>SUM(BI8:BI17)</f>
        <v>0</v>
      </c>
      <c r="BJ7" s="50">
        <f>COUNTIF(BJ8:BJ17,"&lt;&gt;")</f>
        <v>0</v>
      </c>
      <c r="BK7" s="50">
        <f>COUNTIF(BK8:BK17,"&lt;&gt;")</f>
        <v>0</v>
      </c>
      <c r="BL7" s="74">
        <f>SUM(BL8:BL17)</f>
        <v>0</v>
      </c>
      <c r="BM7" s="74">
        <f>SUM(BM8:BM17)</f>
        <v>0</v>
      </c>
      <c r="BN7" s="50">
        <f>COUNTIF(BN8:BN17,"&lt;&gt;")</f>
        <v>0</v>
      </c>
      <c r="BO7" s="50">
        <f>COUNTIF(BO8:BO17,"&lt;&gt;")</f>
        <v>0</v>
      </c>
      <c r="BP7" s="74">
        <f>SUM(BP8:BP17)</f>
        <v>0</v>
      </c>
      <c r="BQ7" s="74">
        <f>SUM(BQ8:BQ17)</f>
        <v>0</v>
      </c>
      <c r="BR7" s="50">
        <f>COUNTIF(BR8:BR17,"&lt;&gt;")</f>
        <v>0</v>
      </c>
      <c r="BS7" s="50">
        <f>COUNTIF(BS8:BS17,"&lt;&gt;")</f>
        <v>0</v>
      </c>
      <c r="BT7" s="74">
        <f>SUM(BT8:BT17)</f>
        <v>0</v>
      </c>
      <c r="BU7" s="74">
        <f>SUM(BU8:BU17)</f>
        <v>0</v>
      </c>
      <c r="BV7" s="50">
        <f>COUNTIF(BV8:BV17,"&lt;&gt;")</f>
        <v>0</v>
      </c>
      <c r="BW7" s="50">
        <f>COUNTIF(BW8:BW17,"&lt;&gt;")</f>
        <v>0</v>
      </c>
      <c r="BX7" s="74">
        <f>SUM(BX8:BX17)</f>
        <v>0</v>
      </c>
      <c r="BY7" s="74">
        <f>SUM(BY8:BY17)</f>
        <v>0</v>
      </c>
      <c r="BZ7" s="50">
        <f>COUNTIF(BZ8:BZ17,"&lt;&gt;")</f>
        <v>0</v>
      </c>
      <c r="CA7" s="50">
        <f>COUNTIF(CA8:CA17,"&lt;&gt;")</f>
        <v>0</v>
      </c>
      <c r="CB7" s="74">
        <f>SUM(CB8:CB17)</f>
        <v>0</v>
      </c>
      <c r="CC7" s="74">
        <f>SUM(CC8:CC17)</f>
        <v>0</v>
      </c>
      <c r="CD7" s="50">
        <f>COUNTIF(CD8:CD17,"&lt;&gt;")</f>
        <v>0</v>
      </c>
      <c r="CE7" s="50">
        <f>COUNTIF(CE8:CE17,"&lt;&gt;")</f>
        <v>0</v>
      </c>
      <c r="CF7" s="74">
        <f>SUM(CF8:CF17)</f>
        <v>0</v>
      </c>
      <c r="CG7" s="74">
        <f>SUM(CG8:CG17)</f>
        <v>0</v>
      </c>
      <c r="CH7" s="50">
        <f>COUNTIF(CH8:CH17,"&lt;&gt;")</f>
        <v>0</v>
      </c>
      <c r="CI7" s="50">
        <f>COUNTIF(CI8:CI17,"&lt;&gt;")</f>
        <v>0</v>
      </c>
      <c r="CJ7" s="74">
        <f>SUM(CJ8:CJ17)</f>
        <v>0</v>
      </c>
      <c r="CK7" s="74">
        <f>SUM(CK8:CK17)</f>
        <v>0</v>
      </c>
      <c r="CL7" s="50">
        <f>COUNTIF(CL8:CL17,"&lt;&gt;")</f>
        <v>0</v>
      </c>
      <c r="CM7" s="50">
        <f>COUNTIF(CM8:CM17,"&lt;&gt;")</f>
        <v>0</v>
      </c>
      <c r="CN7" s="74">
        <f>SUM(CN8:CN17)</f>
        <v>0</v>
      </c>
      <c r="CO7" s="74">
        <f>SUM(CO8:CO17)</f>
        <v>0</v>
      </c>
      <c r="CP7" s="50">
        <f>COUNTIF(CP8:CP17,"&lt;&gt;")</f>
        <v>0</v>
      </c>
      <c r="CQ7" s="50">
        <f>COUNTIF(CQ8:CQ17,"&lt;&gt;")</f>
        <v>0</v>
      </c>
      <c r="CR7" s="74">
        <f>SUM(CR8:CR17)</f>
        <v>0</v>
      </c>
      <c r="CS7" s="74">
        <f>SUM(CS8:CS17)</f>
        <v>0</v>
      </c>
      <c r="CT7" s="50">
        <f>COUNTIF(CT8:CT17,"&lt;&gt;")</f>
        <v>0</v>
      </c>
      <c r="CU7" s="50">
        <f>COUNTIF(CU8:CU17,"&lt;&gt;")</f>
        <v>0</v>
      </c>
      <c r="CV7" s="74">
        <f>SUM(CV8:CV17)</f>
        <v>0</v>
      </c>
      <c r="CW7" s="74">
        <f>SUM(CW8:CW17)</f>
        <v>0</v>
      </c>
      <c r="CX7" s="50">
        <f>COUNTIF(CX8:CX17,"&lt;&gt;")</f>
        <v>0</v>
      </c>
      <c r="CY7" s="50">
        <f>COUNTIF(CY8:CY17,"&lt;&gt;")</f>
        <v>0</v>
      </c>
      <c r="CZ7" s="74">
        <f>SUM(CZ8:CZ17)</f>
        <v>0</v>
      </c>
      <c r="DA7" s="74">
        <f>SUM(DA8:DA17)</f>
        <v>0</v>
      </c>
      <c r="DB7" s="50">
        <f>COUNTIF(DB8:DB17,"&lt;&gt;")</f>
        <v>0</v>
      </c>
      <c r="DC7" s="50">
        <f>COUNTIF(DC8:DC17,"&lt;&gt;")</f>
        <v>0</v>
      </c>
      <c r="DD7" s="74">
        <f>SUM(DD8:DD17)</f>
        <v>0</v>
      </c>
      <c r="DE7" s="74">
        <f>SUM(DE8:DE17)</f>
        <v>0</v>
      </c>
      <c r="DF7" s="50">
        <f>COUNTIF(DF8:DF17,"&lt;&gt;")</f>
        <v>0</v>
      </c>
      <c r="DG7" s="50">
        <f>COUNTIF(DG8:DG17,"&lt;&gt;")</f>
        <v>0</v>
      </c>
      <c r="DH7" s="74">
        <f>SUM(DH8:DH17)</f>
        <v>0</v>
      </c>
      <c r="DI7" s="74">
        <f>SUM(DI8:DI17)</f>
        <v>0</v>
      </c>
      <c r="DJ7" s="50">
        <f>COUNTIF(DJ8:DJ17,"&lt;&gt;")</f>
        <v>0</v>
      </c>
      <c r="DK7" s="50">
        <f>COUNTIF(DK8:DK17,"&lt;&gt;")</f>
        <v>0</v>
      </c>
      <c r="DL7" s="74">
        <f>SUM(DL8:DL17)</f>
        <v>0</v>
      </c>
      <c r="DM7" s="74">
        <f>SUM(DM8:DM17)</f>
        <v>0</v>
      </c>
      <c r="DN7" s="50">
        <f>COUNTIF(DN8:DN17,"&lt;&gt;")</f>
        <v>0</v>
      </c>
      <c r="DO7" s="50">
        <f>COUNTIF(DO8:DO17,"&lt;&gt;")</f>
        <v>0</v>
      </c>
      <c r="DP7" s="74">
        <f>SUM(DP8:DP17)</f>
        <v>0</v>
      </c>
      <c r="DQ7" s="74">
        <f>SUM(DQ8:DQ17)</f>
        <v>0</v>
      </c>
      <c r="DR7" s="50">
        <f>COUNTIF(DR8:DR17,"&lt;&gt;")</f>
        <v>0</v>
      </c>
      <c r="DS7" s="50">
        <f>COUNTIF(DS8:DS17,"&lt;&gt;")</f>
        <v>0</v>
      </c>
      <c r="DT7" s="74">
        <f>SUM(DT8:DT17)</f>
        <v>0</v>
      </c>
      <c r="DU7" s="74">
        <f>SUM(DU8:DU17)</f>
        <v>0</v>
      </c>
    </row>
    <row r="8" spans="1:125" s="51" customFormat="1" ht="12" customHeight="1">
      <c r="A8" s="52" t="s">
        <v>484</v>
      </c>
      <c r="B8" s="53" t="s">
        <v>485</v>
      </c>
      <c r="C8" s="52" t="s">
        <v>486</v>
      </c>
      <c r="D8" s="76">
        <f aca="true" t="shared" si="0" ref="D8:D17">SUM(H8,L8,P8,T8,X8,AB8,AF8,AJ8,AN8,AR8,AV8,AZ8,BD8,BH8,BL8,BP8,BT8,BX8,CB8,CF8,CJ8,CN8,CR8,CV8,CZ8,DD8,DH8,DL8,DP8,DT8)</f>
        <v>0</v>
      </c>
      <c r="E8" s="76">
        <f aca="true" t="shared" si="1" ref="E8:E17">SUM(I8,M8,Q8,U8,Y8,AC8,AG8,AK8,AO8,AS8,AW8,BA8,BE8,BI8,BM8,BQ8,BU8,BY8,CC8,CG8,CK8,CO8,CS8,CW8,DA8,DE8,DI8,DM8,DQ8,DU8)</f>
        <v>110695</v>
      </c>
      <c r="F8" s="68" t="s">
        <v>487</v>
      </c>
      <c r="G8" s="54" t="s">
        <v>488</v>
      </c>
      <c r="H8" s="76">
        <v>0</v>
      </c>
      <c r="I8" s="76">
        <v>88556</v>
      </c>
      <c r="J8" s="68" t="s">
        <v>489</v>
      </c>
      <c r="K8" s="54" t="s">
        <v>490</v>
      </c>
      <c r="L8" s="76">
        <v>0</v>
      </c>
      <c r="M8" s="76">
        <v>22139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484</v>
      </c>
      <c r="B9" s="53" t="s">
        <v>491</v>
      </c>
      <c r="C9" s="52" t="s">
        <v>492</v>
      </c>
      <c r="D9" s="76">
        <f t="shared" si="0"/>
        <v>0</v>
      </c>
      <c r="E9" s="76">
        <f t="shared" si="1"/>
        <v>109510</v>
      </c>
      <c r="F9" s="68" t="s">
        <v>493</v>
      </c>
      <c r="G9" s="54" t="s">
        <v>494</v>
      </c>
      <c r="H9" s="76">
        <v>0</v>
      </c>
      <c r="I9" s="76">
        <v>62062</v>
      </c>
      <c r="J9" s="68" t="s">
        <v>495</v>
      </c>
      <c r="K9" s="54" t="s">
        <v>496</v>
      </c>
      <c r="L9" s="76">
        <v>0</v>
      </c>
      <c r="M9" s="76">
        <v>47448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484</v>
      </c>
      <c r="B10" s="66" t="s">
        <v>497</v>
      </c>
      <c r="C10" s="52" t="s">
        <v>498</v>
      </c>
      <c r="D10" s="76">
        <f t="shared" si="0"/>
        <v>11354</v>
      </c>
      <c r="E10" s="76">
        <f t="shared" si="1"/>
        <v>208684</v>
      </c>
      <c r="F10" s="68" t="s">
        <v>499</v>
      </c>
      <c r="G10" s="54" t="s">
        <v>500</v>
      </c>
      <c r="H10" s="76">
        <v>11354</v>
      </c>
      <c r="I10" s="76">
        <v>146500</v>
      </c>
      <c r="J10" s="68" t="s">
        <v>501</v>
      </c>
      <c r="K10" s="54" t="s">
        <v>502</v>
      </c>
      <c r="L10" s="76">
        <v>0</v>
      </c>
      <c r="M10" s="76">
        <v>62184</v>
      </c>
      <c r="N10" s="68"/>
      <c r="O10" s="54"/>
      <c r="P10" s="76">
        <v>0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484</v>
      </c>
      <c r="B11" s="53" t="s">
        <v>503</v>
      </c>
      <c r="C11" s="52" t="s">
        <v>504</v>
      </c>
      <c r="D11" s="76">
        <f t="shared" si="0"/>
        <v>200279</v>
      </c>
      <c r="E11" s="76">
        <f t="shared" si="1"/>
        <v>83571</v>
      </c>
      <c r="F11" s="68" t="s">
        <v>505</v>
      </c>
      <c r="G11" s="54" t="s">
        <v>506</v>
      </c>
      <c r="H11" s="76">
        <v>111275</v>
      </c>
      <c r="I11" s="76">
        <v>46432</v>
      </c>
      <c r="J11" s="68" t="s">
        <v>507</v>
      </c>
      <c r="K11" s="54" t="s">
        <v>508</v>
      </c>
      <c r="L11" s="76">
        <v>44582</v>
      </c>
      <c r="M11" s="76">
        <v>18603</v>
      </c>
      <c r="N11" s="68" t="s">
        <v>509</v>
      </c>
      <c r="O11" s="54" t="s">
        <v>510</v>
      </c>
      <c r="P11" s="76">
        <v>44422</v>
      </c>
      <c r="Q11" s="76">
        <v>18536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484</v>
      </c>
      <c r="B12" s="56" t="s">
        <v>511</v>
      </c>
      <c r="C12" s="55" t="s">
        <v>512</v>
      </c>
      <c r="D12" s="78">
        <f t="shared" si="0"/>
        <v>0</v>
      </c>
      <c r="E12" s="78">
        <f t="shared" si="1"/>
        <v>68854</v>
      </c>
      <c r="F12" s="56" t="s">
        <v>513</v>
      </c>
      <c r="G12" s="55" t="s">
        <v>514</v>
      </c>
      <c r="H12" s="78">
        <v>0</v>
      </c>
      <c r="I12" s="78">
        <v>37548</v>
      </c>
      <c r="J12" s="56" t="s">
        <v>515</v>
      </c>
      <c r="K12" s="55" t="s">
        <v>516</v>
      </c>
      <c r="L12" s="78">
        <v>0</v>
      </c>
      <c r="M12" s="78">
        <v>14958</v>
      </c>
      <c r="N12" s="56" t="s">
        <v>517</v>
      </c>
      <c r="O12" s="55" t="s">
        <v>518</v>
      </c>
      <c r="P12" s="78">
        <v>0</v>
      </c>
      <c r="Q12" s="78">
        <v>16348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484</v>
      </c>
      <c r="B13" s="56" t="s">
        <v>519</v>
      </c>
      <c r="C13" s="55" t="s">
        <v>520</v>
      </c>
      <c r="D13" s="78">
        <f t="shared" si="0"/>
        <v>92021</v>
      </c>
      <c r="E13" s="78">
        <f t="shared" si="1"/>
        <v>0</v>
      </c>
      <c r="F13" s="56" t="s">
        <v>521</v>
      </c>
      <c r="G13" s="55" t="s">
        <v>522</v>
      </c>
      <c r="H13" s="78">
        <v>67810</v>
      </c>
      <c r="I13" s="78">
        <v>0</v>
      </c>
      <c r="J13" s="56" t="s">
        <v>523</v>
      </c>
      <c r="K13" s="55" t="s">
        <v>524</v>
      </c>
      <c r="L13" s="78">
        <v>24211</v>
      </c>
      <c r="M13" s="78">
        <v>0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484</v>
      </c>
      <c r="B14" s="56" t="s">
        <v>525</v>
      </c>
      <c r="C14" s="55" t="s">
        <v>526</v>
      </c>
      <c r="D14" s="78">
        <f t="shared" si="0"/>
        <v>396261</v>
      </c>
      <c r="E14" s="78">
        <f t="shared" si="1"/>
        <v>0</v>
      </c>
      <c r="F14" s="56" t="s">
        <v>527</v>
      </c>
      <c r="G14" s="55" t="s">
        <v>528</v>
      </c>
      <c r="H14" s="78">
        <v>109500</v>
      </c>
      <c r="I14" s="78">
        <v>0</v>
      </c>
      <c r="J14" s="56" t="s">
        <v>487</v>
      </c>
      <c r="K14" s="55" t="s">
        <v>488</v>
      </c>
      <c r="L14" s="78">
        <v>93934</v>
      </c>
      <c r="M14" s="78">
        <v>0</v>
      </c>
      <c r="N14" s="56" t="s">
        <v>529</v>
      </c>
      <c r="O14" s="55" t="s">
        <v>530</v>
      </c>
      <c r="P14" s="78">
        <v>72287</v>
      </c>
      <c r="Q14" s="78">
        <v>0</v>
      </c>
      <c r="R14" s="56" t="s">
        <v>531</v>
      </c>
      <c r="S14" s="55" t="s">
        <v>532</v>
      </c>
      <c r="T14" s="78">
        <v>8599</v>
      </c>
      <c r="U14" s="78">
        <v>0</v>
      </c>
      <c r="V14" s="56" t="s">
        <v>489</v>
      </c>
      <c r="W14" s="55" t="s">
        <v>490</v>
      </c>
      <c r="X14" s="78">
        <v>21682</v>
      </c>
      <c r="Y14" s="78">
        <v>0</v>
      </c>
      <c r="Z14" s="56" t="s">
        <v>493</v>
      </c>
      <c r="AA14" s="55" t="s">
        <v>494</v>
      </c>
      <c r="AB14" s="78">
        <v>57371</v>
      </c>
      <c r="AC14" s="78">
        <v>0</v>
      </c>
      <c r="AD14" s="56" t="s">
        <v>495</v>
      </c>
      <c r="AE14" s="55" t="s">
        <v>496</v>
      </c>
      <c r="AF14" s="78">
        <v>32888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484</v>
      </c>
      <c r="B15" s="56" t="s">
        <v>533</v>
      </c>
      <c r="C15" s="55" t="s">
        <v>534</v>
      </c>
      <c r="D15" s="78">
        <f t="shared" si="0"/>
        <v>96243</v>
      </c>
      <c r="E15" s="78">
        <f t="shared" si="1"/>
        <v>0</v>
      </c>
      <c r="F15" s="56" t="s">
        <v>535</v>
      </c>
      <c r="G15" s="55" t="s">
        <v>536</v>
      </c>
      <c r="H15" s="78">
        <v>35832</v>
      </c>
      <c r="I15" s="78">
        <v>0</v>
      </c>
      <c r="J15" s="56" t="s">
        <v>537</v>
      </c>
      <c r="K15" s="55" t="s">
        <v>538</v>
      </c>
      <c r="L15" s="78">
        <v>60411</v>
      </c>
      <c r="M15" s="78">
        <v>0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484</v>
      </c>
      <c r="B16" s="56" t="s">
        <v>539</v>
      </c>
      <c r="C16" s="55" t="s">
        <v>540</v>
      </c>
      <c r="D16" s="78">
        <f t="shared" si="0"/>
        <v>0</v>
      </c>
      <c r="E16" s="78">
        <f t="shared" si="1"/>
        <v>166123</v>
      </c>
      <c r="F16" s="56" t="s">
        <v>535</v>
      </c>
      <c r="G16" s="55" t="s">
        <v>536</v>
      </c>
      <c r="H16" s="78">
        <v>0</v>
      </c>
      <c r="I16" s="78">
        <v>133563</v>
      </c>
      <c r="J16" s="56" t="s">
        <v>537</v>
      </c>
      <c r="K16" s="55" t="s">
        <v>538</v>
      </c>
      <c r="L16" s="78">
        <v>0</v>
      </c>
      <c r="M16" s="78">
        <v>32560</v>
      </c>
      <c r="N16" s="56"/>
      <c r="O16" s="55"/>
      <c r="P16" s="78">
        <v>0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484</v>
      </c>
      <c r="B17" s="56" t="s">
        <v>541</v>
      </c>
      <c r="C17" s="55" t="s">
        <v>542</v>
      </c>
      <c r="D17" s="78">
        <f t="shared" si="0"/>
        <v>360762</v>
      </c>
      <c r="E17" s="78">
        <f t="shared" si="1"/>
        <v>0</v>
      </c>
      <c r="F17" s="56" t="s">
        <v>543</v>
      </c>
      <c r="G17" s="55" t="s">
        <v>544</v>
      </c>
      <c r="H17" s="78">
        <v>221120</v>
      </c>
      <c r="I17" s="78">
        <v>0</v>
      </c>
      <c r="J17" s="56" t="s">
        <v>545</v>
      </c>
      <c r="K17" s="55" t="s">
        <v>546</v>
      </c>
      <c r="L17" s="78">
        <v>73367</v>
      </c>
      <c r="M17" s="78">
        <v>0</v>
      </c>
      <c r="N17" s="56" t="s">
        <v>513</v>
      </c>
      <c r="O17" s="55" t="s">
        <v>514</v>
      </c>
      <c r="P17" s="78">
        <v>27713</v>
      </c>
      <c r="Q17" s="78">
        <v>0</v>
      </c>
      <c r="R17" s="56" t="s">
        <v>515</v>
      </c>
      <c r="S17" s="55" t="s">
        <v>516</v>
      </c>
      <c r="T17" s="78">
        <v>18493</v>
      </c>
      <c r="U17" s="78">
        <v>0</v>
      </c>
      <c r="V17" s="56" t="s">
        <v>517</v>
      </c>
      <c r="W17" s="55" t="s">
        <v>518</v>
      </c>
      <c r="X17" s="78">
        <v>20069</v>
      </c>
      <c r="Y17" s="78">
        <v>0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547</v>
      </c>
      <c r="D2" s="26" t="s">
        <v>122</v>
      </c>
      <c r="E2" s="5" t="s">
        <v>548</v>
      </c>
      <c r="F2" s="3"/>
      <c r="G2" s="3"/>
      <c r="H2" s="3"/>
      <c r="I2" s="3"/>
      <c r="J2" s="3"/>
      <c r="K2" s="3"/>
      <c r="L2" s="3" t="str">
        <f>LEFT(D2,2)</f>
        <v>45</v>
      </c>
      <c r="M2" s="3" t="str">
        <f>IF(L2&lt;&gt;"",VLOOKUP(L2,$AK$6:$AL$52,2,FALSE),"-")</f>
        <v>宮崎県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43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6" t="s">
        <v>549</v>
      </c>
      <c r="C6" s="177"/>
      <c r="D6" s="178"/>
      <c r="E6" s="14" t="s">
        <v>55</v>
      </c>
      <c r="F6" s="15" t="s">
        <v>57</v>
      </c>
      <c r="H6" s="179" t="s">
        <v>550</v>
      </c>
      <c r="I6" s="180"/>
      <c r="J6" s="180"/>
      <c r="K6" s="181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551</v>
      </c>
      <c r="AL6" s="29" t="s">
        <v>3</v>
      </c>
    </row>
    <row r="7" spans="2:38" ht="19.5" customHeight="1">
      <c r="B7" s="182" t="s">
        <v>91</v>
      </c>
      <c r="C7" s="183"/>
      <c r="D7" s="183"/>
      <c r="E7" s="18">
        <f aca="true" t="shared" si="0" ref="E7:E12">AF7</f>
        <v>307301</v>
      </c>
      <c r="F7" s="18">
        <f aca="true" t="shared" si="1" ref="F7:F12">AF14</f>
        <v>18776</v>
      </c>
      <c r="H7" s="184" t="s">
        <v>366</v>
      </c>
      <c r="I7" s="184" t="s">
        <v>552</v>
      </c>
      <c r="J7" s="197" t="s">
        <v>99</v>
      </c>
      <c r="K7" s="199"/>
      <c r="L7" s="18">
        <f aca="true" t="shared" si="2" ref="L7:L12">AF21</f>
        <v>0</v>
      </c>
      <c r="M7" s="18">
        <f aca="true" t="shared" si="3" ref="M7:M12">AF42</f>
        <v>0</v>
      </c>
      <c r="AC7" s="16" t="s">
        <v>91</v>
      </c>
      <c r="AD7" s="42" t="s">
        <v>553</v>
      </c>
      <c r="AE7" s="41" t="s">
        <v>554</v>
      </c>
      <c r="AF7" s="37">
        <f aca="true" ca="1" t="shared" si="4" ref="AF7:AF38">IF(AF$2=0,INDIRECT("'"&amp;AD7&amp;"'!"&amp;AE7&amp;$AI$2),0)</f>
        <v>307301</v>
      </c>
      <c r="AG7" s="41"/>
      <c r="AH7" s="149" t="str">
        <f>+'廃棄物事業経費（歳入）'!B7</f>
        <v>45000</v>
      </c>
      <c r="AI7" s="2">
        <v>7</v>
      </c>
      <c r="AK7" s="27" t="s">
        <v>555</v>
      </c>
      <c r="AL7" s="29" t="s">
        <v>4</v>
      </c>
    </row>
    <row r="8" spans="2:38" ht="19.5" customHeight="1">
      <c r="B8" s="182" t="s">
        <v>556</v>
      </c>
      <c r="C8" s="183"/>
      <c r="D8" s="183"/>
      <c r="E8" s="18">
        <f t="shared" si="0"/>
        <v>7746</v>
      </c>
      <c r="F8" s="18">
        <f t="shared" si="1"/>
        <v>20882</v>
      </c>
      <c r="H8" s="185"/>
      <c r="I8" s="185"/>
      <c r="J8" s="179" t="s">
        <v>101</v>
      </c>
      <c r="K8" s="181"/>
      <c r="L8" s="18">
        <f t="shared" si="2"/>
        <v>466214</v>
      </c>
      <c r="M8" s="18">
        <f t="shared" si="3"/>
        <v>3623</v>
      </c>
      <c r="AC8" s="16" t="s">
        <v>556</v>
      </c>
      <c r="AD8" s="42" t="s">
        <v>553</v>
      </c>
      <c r="AE8" s="41" t="s">
        <v>557</v>
      </c>
      <c r="AF8" s="37">
        <f ca="1" t="shared" si="4"/>
        <v>7746</v>
      </c>
      <c r="AG8" s="41"/>
      <c r="AH8" s="149" t="str">
        <f>+'廃棄物事業経費（歳入）'!B8</f>
        <v>45201</v>
      </c>
      <c r="AI8" s="2">
        <v>8</v>
      </c>
      <c r="AK8" s="27" t="s">
        <v>558</v>
      </c>
      <c r="AL8" s="29" t="s">
        <v>5</v>
      </c>
    </row>
    <row r="9" spans="2:38" ht="19.5" customHeight="1">
      <c r="B9" s="182" t="s">
        <v>94</v>
      </c>
      <c r="C9" s="183"/>
      <c r="D9" s="183"/>
      <c r="E9" s="18">
        <f t="shared" si="0"/>
        <v>626300</v>
      </c>
      <c r="F9" s="18">
        <f t="shared" si="1"/>
        <v>0</v>
      </c>
      <c r="H9" s="185"/>
      <c r="I9" s="185"/>
      <c r="J9" s="197" t="s">
        <v>103</v>
      </c>
      <c r="K9" s="199"/>
      <c r="L9" s="18">
        <f t="shared" si="2"/>
        <v>660828</v>
      </c>
      <c r="M9" s="18">
        <f t="shared" si="3"/>
        <v>0</v>
      </c>
      <c r="AC9" s="16" t="s">
        <v>94</v>
      </c>
      <c r="AD9" s="42" t="s">
        <v>553</v>
      </c>
      <c r="AE9" s="41" t="s">
        <v>559</v>
      </c>
      <c r="AF9" s="37">
        <f ca="1" t="shared" si="4"/>
        <v>626300</v>
      </c>
      <c r="AG9" s="41"/>
      <c r="AH9" s="149" t="str">
        <f>+'廃棄物事業経費（歳入）'!B9</f>
        <v>45202</v>
      </c>
      <c r="AI9" s="2">
        <v>9</v>
      </c>
      <c r="AK9" s="27" t="s">
        <v>560</v>
      </c>
      <c r="AL9" s="29" t="s">
        <v>6</v>
      </c>
    </row>
    <row r="10" spans="2:38" ht="19.5" customHeight="1">
      <c r="B10" s="182" t="s">
        <v>561</v>
      </c>
      <c r="C10" s="183"/>
      <c r="D10" s="183"/>
      <c r="E10" s="18">
        <f t="shared" si="0"/>
        <v>1341391</v>
      </c>
      <c r="F10" s="18">
        <f t="shared" si="1"/>
        <v>377467</v>
      </c>
      <c r="H10" s="185"/>
      <c r="I10" s="186"/>
      <c r="J10" s="197" t="s">
        <v>0</v>
      </c>
      <c r="K10" s="199"/>
      <c r="L10" s="18">
        <f t="shared" si="2"/>
        <v>18633</v>
      </c>
      <c r="M10" s="18">
        <f t="shared" si="3"/>
        <v>0</v>
      </c>
      <c r="AC10" s="16" t="s">
        <v>561</v>
      </c>
      <c r="AD10" s="42" t="s">
        <v>553</v>
      </c>
      <c r="AE10" s="41" t="s">
        <v>562</v>
      </c>
      <c r="AF10" s="37">
        <f ca="1" t="shared" si="4"/>
        <v>1341391</v>
      </c>
      <c r="AG10" s="41"/>
      <c r="AH10" s="149" t="str">
        <f>+'廃棄物事業経費（歳入）'!B10</f>
        <v>45203</v>
      </c>
      <c r="AI10" s="2">
        <v>10</v>
      </c>
      <c r="AK10" s="27" t="s">
        <v>563</v>
      </c>
      <c r="AL10" s="29" t="s">
        <v>7</v>
      </c>
    </row>
    <row r="11" spans="2:38" ht="19.5" customHeight="1">
      <c r="B11" s="187" t="s">
        <v>564</v>
      </c>
      <c r="C11" s="183"/>
      <c r="D11" s="183"/>
      <c r="E11" s="18">
        <f t="shared" si="0"/>
        <v>1156920</v>
      </c>
      <c r="F11" s="18">
        <f t="shared" si="1"/>
        <v>747437</v>
      </c>
      <c r="H11" s="185"/>
      <c r="I11" s="188" t="s">
        <v>71</v>
      </c>
      <c r="J11" s="188"/>
      <c r="K11" s="188"/>
      <c r="L11" s="18">
        <f t="shared" si="2"/>
        <v>15811</v>
      </c>
      <c r="M11" s="18">
        <f t="shared" si="3"/>
        <v>0</v>
      </c>
      <c r="AC11" s="16" t="s">
        <v>564</v>
      </c>
      <c r="AD11" s="42" t="s">
        <v>553</v>
      </c>
      <c r="AE11" s="41" t="s">
        <v>565</v>
      </c>
      <c r="AF11" s="37">
        <f ca="1" t="shared" si="4"/>
        <v>1156920</v>
      </c>
      <c r="AG11" s="41"/>
      <c r="AH11" s="149" t="str">
        <f>+'廃棄物事業経費（歳入）'!B11</f>
        <v>45204</v>
      </c>
      <c r="AI11" s="2">
        <v>11</v>
      </c>
      <c r="AK11" s="27" t="s">
        <v>566</v>
      </c>
      <c r="AL11" s="29" t="s">
        <v>8</v>
      </c>
    </row>
    <row r="12" spans="2:38" ht="19.5" customHeight="1">
      <c r="B12" s="182" t="s">
        <v>0</v>
      </c>
      <c r="C12" s="183"/>
      <c r="D12" s="183"/>
      <c r="E12" s="18">
        <f t="shared" si="0"/>
        <v>1350169</v>
      </c>
      <c r="F12" s="18">
        <f t="shared" si="1"/>
        <v>2480</v>
      </c>
      <c r="H12" s="185"/>
      <c r="I12" s="188" t="s">
        <v>567</v>
      </c>
      <c r="J12" s="188"/>
      <c r="K12" s="188"/>
      <c r="L12" s="18">
        <f t="shared" si="2"/>
        <v>65032</v>
      </c>
      <c r="M12" s="18">
        <f t="shared" si="3"/>
        <v>0</v>
      </c>
      <c r="AC12" s="16" t="s">
        <v>0</v>
      </c>
      <c r="AD12" s="42" t="s">
        <v>553</v>
      </c>
      <c r="AE12" s="41" t="s">
        <v>568</v>
      </c>
      <c r="AF12" s="37">
        <f ca="1" t="shared" si="4"/>
        <v>1350169</v>
      </c>
      <c r="AG12" s="41"/>
      <c r="AH12" s="149" t="str">
        <f>+'廃棄物事業経費（歳入）'!B12</f>
        <v>45205</v>
      </c>
      <c r="AI12" s="2">
        <v>12</v>
      </c>
      <c r="AK12" s="27" t="s">
        <v>569</v>
      </c>
      <c r="AL12" s="29" t="s">
        <v>9</v>
      </c>
    </row>
    <row r="13" spans="2:38" ht="19.5" customHeight="1">
      <c r="B13" s="189" t="s">
        <v>570</v>
      </c>
      <c r="C13" s="190"/>
      <c r="D13" s="190"/>
      <c r="E13" s="19">
        <f>SUM(E7:E12)</f>
        <v>4789827</v>
      </c>
      <c r="F13" s="19">
        <f>SUM(F7:F12)</f>
        <v>1167042</v>
      </c>
      <c r="H13" s="185"/>
      <c r="I13" s="176" t="s">
        <v>370</v>
      </c>
      <c r="J13" s="191"/>
      <c r="K13" s="192"/>
      <c r="L13" s="20">
        <f>SUM(L7:L12)</f>
        <v>1226518</v>
      </c>
      <c r="M13" s="20">
        <f>SUM(M7:M12)</f>
        <v>3623</v>
      </c>
      <c r="AC13" s="16" t="s">
        <v>68</v>
      </c>
      <c r="AD13" s="42" t="s">
        <v>553</v>
      </c>
      <c r="AE13" s="41" t="s">
        <v>571</v>
      </c>
      <c r="AF13" s="37">
        <f ca="1" t="shared" si="4"/>
        <v>10240300</v>
      </c>
      <c r="AG13" s="41"/>
      <c r="AH13" s="149" t="str">
        <f>+'廃棄物事業経費（歳入）'!B13</f>
        <v>45206</v>
      </c>
      <c r="AI13" s="2">
        <v>13</v>
      </c>
      <c r="AK13" s="27" t="s">
        <v>572</v>
      </c>
      <c r="AL13" s="29" t="s">
        <v>10</v>
      </c>
    </row>
    <row r="14" spans="2:38" ht="19.5" customHeight="1">
      <c r="B14" s="21"/>
      <c r="C14" s="193" t="s">
        <v>573</v>
      </c>
      <c r="D14" s="194"/>
      <c r="E14" s="23">
        <f>E13-E11</f>
        <v>3632907</v>
      </c>
      <c r="F14" s="23">
        <f>F13-F11</f>
        <v>419605</v>
      </c>
      <c r="H14" s="186"/>
      <c r="I14" s="21"/>
      <c r="J14" s="25"/>
      <c r="K14" s="22" t="s">
        <v>573</v>
      </c>
      <c r="L14" s="24">
        <f>L13-L12</f>
        <v>1161486</v>
      </c>
      <c r="M14" s="24">
        <f>M13-M12</f>
        <v>3623</v>
      </c>
      <c r="AC14" s="16" t="s">
        <v>91</v>
      </c>
      <c r="AD14" s="42" t="s">
        <v>553</v>
      </c>
      <c r="AE14" s="41" t="s">
        <v>574</v>
      </c>
      <c r="AF14" s="37">
        <f ca="1" t="shared" si="4"/>
        <v>18776</v>
      </c>
      <c r="AG14" s="41"/>
      <c r="AH14" s="149" t="str">
        <f>+'廃棄物事業経費（歳入）'!B14</f>
        <v>45207</v>
      </c>
      <c r="AI14" s="2">
        <v>14</v>
      </c>
      <c r="AK14" s="27" t="s">
        <v>575</v>
      </c>
      <c r="AL14" s="29" t="s">
        <v>11</v>
      </c>
    </row>
    <row r="15" spans="2:38" ht="19.5" customHeight="1">
      <c r="B15" s="182" t="s">
        <v>68</v>
      </c>
      <c r="C15" s="183"/>
      <c r="D15" s="183"/>
      <c r="E15" s="18">
        <f>AF13</f>
        <v>10240300</v>
      </c>
      <c r="F15" s="18">
        <f>AF20</f>
        <v>2340747</v>
      </c>
      <c r="H15" s="200" t="s">
        <v>576</v>
      </c>
      <c r="I15" s="184" t="s">
        <v>577</v>
      </c>
      <c r="J15" s="17" t="s">
        <v>105</v>
      </c>
      <c r="K15" s="28"/>
      <c r="L15" s="18">
        <f aca="true" t="shared" si="5" ref="L15:L28">AF27</f>
        <v>1009614</v>
      </c>
      <c r="M15" s="18">
        <f aca="true" t="shared" si="6" ref="M15:M28">AF48</f>
        <v>272524</v>
      </c>
      <c r="AC15" s="16" t="s">
        <v>556</v>
      </c>
      <c r="AD15" s="42" t="s">
        <v>553</v>
      </c>
      <c r="AE15" s="41" t="s">
        <v>578</v>
      </c>
      <c r="AF15" s="37">
        <f ca="1" t="shared" si="4"/>
        <v>20882</v>
      </c>
      <c r="AG15" s="41"/>
      <c r="AH15" s="149" t="str">
        <f>+'廃棄物事業経費（歳入）'!B15</f>
        <v>45208</v>
      </c>
      <c r="AI15" s="2">
        <v>15</v>
      </c>
      <c r="AK15" s="27" t="s">
        <v>579</v>
      </c>
      <c r="AL15" s="29" t="s">
        <v>12</v>
      </c>
    </row>
    <row r="16" spans="2:38" ht="19.5" customHeight="1">
      <c r="B16" s="195" t="s">
        <v>1</v>
      </c>
      <c r="C16" s="196"/>
      <c r="D16" s="196"/>
      <c r="E16" s="19">
        <f>SUM(E13,E15)</f>
        <v>15030127</v>
      </c>
      <c r="F16" s="19">
        <f>SUM(F13,F15)</f>
        <v>3507789</v>
      </c>
      <c r="H16" s="201"/>
      <c r="I16" s="185"/>
      <c r="J16" s="185" t="s">
        <v>580</v>
      </c>
      <c r="K16" s="14" t="s">
        <v>107</v>
      </c>
      <c r="L16" s="18">
        <f t="shared" si="5"/>
        <v>1694349</v>
      </c>
      <c r="M16" s="18">
        <f t="shared" si="6"/>
        <v>0</v>
      </c>
      <c r="AC16" s="16" t="s">
        <v>94</v>
      </c>
      <c r="AD16" s="42" t="s">
        <v>553</v>
      </c>
      <c r="AE16" s="41" t="s">
        <v>581</v>
      </c>
      <c r="AF16" s="37">
        <f ca="1" t="shared" si="4"/>
        <v>0</v>
      </c>
      <c r="AG16" s="41"/>
      <c r="AH16" s="149" t="str">
        <f>+'廃棄物事業経費（歳入）'!B16</f>
        <v>45209</v>
      </c>
      <c r="AI16" s="2">
        <v>16</v>
      </c>
      <c r="AK16" s="27" t="s">
        <v>582</v>
      </c>
      <c r="AL16" s="29" t="s">
        <v>13</v>
      </c>
    </row>
    <row r="17" spans="2:38" ht="19.5" customHeight="1">
      <c r="B17" s="21"/>
      <c r="C17" s="193" t="s">
        <v>573</v>
      </c>
      <c r="D17" s="194"/>
      <c r="E17" s="23">
        <f>SUM(E14:E15)</f>
        <v>13873207</v>
      </c>
      <c r="F17" s="23">
        <f>SUM(F14:F15)</f>
        <v>2760352</v>
      </c>
      <c r="H17" s="201"/>
      <c r="I17" s="185"/>
      <c r="J17" s="185"/>
      <c r="K17" s="14" t="s">
        <v>109</v>
      </c>
      <c r="L17" s="18">
        <f t="shared" si="5"/>
        <v>455156</v>
      </c>
      <c r="M17" s="18">
        <f t="shared" si="6"/>
        <v>146737</v>
      </c>
      <c r="AC17" s="16" t="s">
        <v>561</v>
      </c>
      <c r="AD17" s="42" t="s">
        <v>553</v>
      </c>
      <c r="AE17" s="41" t="s">
        <v>583</v>
      </c>
      <c r="AF17" s="37">
        <f ca="1" t="shared" si="4"/>
        <v>377467</v>
      </c>
      <c r="AG17" s="41"/>
      <c r="AH17" s="149" t="str">
        <f>+'廃棄物事業経費（歳入）'!B17</f>
        <v>45341</v>
      </c>
      <c r="AI17" s="2">
        <v>17</v>
      </c>
      <c r="AK17" s="27" t="s">
        <v>584</v>
      </c>
      <c r="AL17" s="29" t="s">
        <v>14</v>
      </c>
    </row>
    <row r="18" spans="8:38" ht="19.5" customHeight="1">
      <c r="H18" s="201"/>
      <c r="I18" s="186"/>
      <c r="J18" s="186"/>
      <c r="K18" s="14" t="s">
        <v>111</v>
      </c>
      <c r="L18" s="18">
        <f t="shared" si="5"/>
        <v>67800</v>
      </c>
      <c r="M18" s="18">
        <f t="shared" si="6"/>
        <v>0</v>
      </c>
      <c r="AC18" s="16" t="s">
        <v>564</v>
      </c>
      <c r="AD18" s="42" t="s">
        <v>553</v>
      </c>
      <c r="AE18" s="41" t="s">
        <v>585</v>
      </c>
      <c r="AF18" s="37">
        <f ca="1" t="shared" si="4"/>
        <v>747437</v>
      </c>
      <c r="AG18" s="41"/>
      <c r="AH18" s="149" t="str">
        <f>+'廃棄物事業経費（歳入）'!B18</f>
        <v>45361</v>
      </c>
      <c r="AI18" s="2">
        <v>18</v>
      </c>
      <c r="AK18" s="27" t="s">
        <v>586</v>
      </c>
      <c r="AL18" s="29" t="s">
        <v>15</v>
      </c>
    </row>
    <row r="19" spans="8:38" ht="19.5" customHeight="1">
      <c r="H19" s="201"/>
      <c r="I19" s="184" t="s">
        <v>587</v>
      </c>
      <c r="J19" s="197" t="s">
        <v>113</v>
      </c>
      <c r="K19" s="199"/>
      <c r="L19" s="18">
        <f t="shared" si="5"/>
        <v>454647</v>
      </c>
      <c r="M19" s="18">
        <f t="shared" si="6"/>
        <v>9518</v>
      </c>
      <c r="AC19" s="16" t="s">
        <v>0</v>
      </c>
      <c r="AD19" s="42" t="s">
        <v>553</v>
      </c>
      <c r="AE19" s="41" t="s">
        <v>588</v>
      </c>
      <c r="AF19" s="37">
        <f ca="1" t="shared" si="4"/>
        <v>2480</v>
      </c>
      <c r="AG19" s="41"/>
      <c r="AH19" s="149" t="str">
        <f>+'廃棄物事業経費（歳入）'!B19</f>
        <v>45382</v>
      </c>
      <c r="AI19" s="2">
        <v>19</v>
      </c>
      <c r="AK19" s="27" t="s">
        <v>589</v>
      </c>
      <c r="AL19" s="29" t="s">
        <v>16</v>
      </c>
    </row>
    <row r="20" spans="2:38" ht="19.5" customHeight="1">
      <c r="B20" s="187" t="s">
        <v>590</v>
      </c>
      <c r="C20" s="187"/>
      <c r="D20" s="187"/>
      <c r="E20" s="30">
        <f>E11</f>
        <v>1156920</v>
      </c>
      <c r="F20" s="30">
        <f>F11</f>
        <v>747437</v>
      </c>
      <c r="H20" s="201"/>
      <c r="I20" s="185"/>
      <c r="J20" s="197" t="s">
        <v>115</v>
      </c>
      <c r="K20" s="199"/>
      <c r="L20" s="18">
        <f t="shared" si="5"/>
        <v>1048141</v>
      </c>
      <c r="M20" s="18">
        <f t="shared" si="6"/>
        <v>1045504</v>
      </c>
      <c r="AC20" s="16" t="s">
        <v>68</v>
      </c>
      <c r="AD20" s="42" t="s">
        <v>553</v>
      </c>
      <c r="AE20" s="41" t="s">
        <v>591</v>
      </c>
      <c r="AF20" s="37">
        <f ca="1" t="shared" si="4"/>
        <v>2340747</v>
      </c>
      <c r="AG20" s="41"/>
      <c r="AH20" s="149" t="str">
        <f>+'廃棄物事業経費（歳入）'!B20</f>
        <v>45383</v>
      </c>
      <c r="AI20" s="2">
        <v>20</v>
      </c>
      <c r="AK20" s="27" t="s">
        <v>592</v>
      </c>
      <c r="AL20" s="29" t="s">
        <v>17</v>
      </c>
    </row>
    <row r="21" spans="2:38" ht="19.5" customHeight="1">
      <c r="B21" s="187" t="s">
        <v>593</v>
      </c>
      <c r="C21" s="182"/>
      <c r="D21" s="182"/>
      <c r="E21" s="30">
        <f>L12+L27</f>
        <v>1156920</v>
      </c>
      <c r="F21" s="30">
        <f>M12+M27</f>
        <v>747437</v>
      </c>
      <c r="H21" s="201"/>
      <c r="I21" s="186"/>
      <c r="J21" s="197" t="s">
        <v>117</v>
      </c>
      <c r="K21" s="199"/>
      <c r="L21" s="18">
        <f t="shared" si="5"/>
        <v>171630</v>
      </c>
      <c r="M21" s="18">
        <f t="shared" si="6"/>
        <v>0</v>
      </c>
      <c r="AB21" s="29" t="s">
        <v>55</v>
      </c>
      <c r="AC21" s="16" t="s">
        <v>594</v>
      </c>
      <c r="AD21" s="42" t="s">
        <v>595</v>
      </c>
      <c r="AE21" s="41" t="s">
        <v>554</v>
      </c>
      <c r="AF21" s="37">
        <f ca="1" t="shared" si="4"/>
        <v>0</v>
      </c>
      <c r="AG21" s="41"/>
      <c r="AH21" s="149" t="str">
        <f>+'廃棄物事業経費（歳入）'!B21</f>
        <v>45401</v>
      </c>
      <c r="AI21" s="2">
        <v>21</v>
      </c>
      <c r="AK21" s="27" t="s">
        <v>596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1"/>
      <c r="I22" s="197" t="s">
        <v>76</v>
      </c>
      <c r="J22" s="198"/>
      <c r="K22" s="199"/>
      <c r="L22" s="18">
        <f t="shared" si="5"/>
        <v>68455</v>
      </c>
      <c r="M22" s="18">
        <f t="shared" si="6"/>
        <v>0</v>
      </c>
      <c r="AB22" s="29" t="s">
        <v>55</v>
      </c>
      <c r="AC22" s="16" t="s">
        <v>597</v>
      </c>
      <c r="AD22" s="42" t="s">
        <v>595</v>
      </c>
      <c r="AE22" s="41" t="s">
        <v>557</v>
      </c>
      <c r="AF22" s="37">
        <f ca="1" t="shared" si="4"/>
        <v>466214</v>
      </c>
      <c r="AH22" s="149" t="str">
        <f>+'廃棄物事業経費（歳入）'!B22</f>
        <v>45402</v>
      </c>
      <c r="AI22" s="2">
        <v>22</v>
      </c>
      <c r="AK22" s="27" t="s">
        <v>598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1"/>
      <c r="I23" s="184" t="s">
        <v>599</v>
      </c>
      <c r="J23" s="176" t="s">
        <v>113</v>
      </c>
      <c r="K23" s="192"/>
      <c r="L23" s="18">
        <f t="shared" si="5"/>
        <v>2934116</v>
      </c>
      <c r="M23" s="18">
        <f t="shared" si="6"/>
        <v>495801</v>
      </c>
      <c r="AB23" s="29" t="s">
        <v>55</v>
      </c>
      <c r="AC23" s="1" t="s">
        <v>600</v>
      </c>
      <c r="AD23" s="42" t="s">
        <v>595</v>
      </c>
      <c r="AE23" s="36" t="s">
        <v>559</v>
      </c>
      <c r="AF23" s="37">
        <f ca="1" t="shared" si="4"/>
        <v>660828</v>
      </c>
      <c r="AH23" s="149" t="str">
        <f>+'廃棄物事業経費（歳入）'!B23</f>
        <v>45403</v>
      </c>
      <c r="AI23" s="2">
        <v>23</v>
      </c>
      <c r="AK23" s="27" t="s">
        <v>601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1"/>
      <c r="I24" s="185"/>
      <c r="J24" s="197" t="s">
        <v>115</v>
      </c>
      <c r="K24" s="199"/>
      <c r="L24" s="18">
        <f t="shared" si="5"/>
        <v>3521717</v>
      </c>
      <c r="M24" s="18">
        <f t="shared" si="6"/>
        <v>488193</v>
      </c>
      <c r="AB24" s="29" t="s">
        <v>55</v>
      </c>
      <c r="AC24" s="16" t="s">
        <v>0</v>
      </c>
      <c r="AD24" s="42" t="s">
        <v>595</v>
      </c>
      <c r="AE24" s="41" t="s">
        <v>562</v>
      </c>
      <c r="AF24" s="37">
        <f ca="1" t="shared" si="4"/>
        <v>18633</v>
      </c>
      <c r="AH24" s="149" t="str">
        <f>+'廃棄物事業経費（歳入）'!B24</f>
        <v>45404</v>
      </c>
      <c r="AI24" s="2">
        <v>24</v>
      </c>
      <c r="AK24" s="27" t="s">
        <v>602</v>
      </c>
      <c r="AL24" s="29" t="s">
        <v>21</v>
      </c>
    </row>
    <row r="25" spans="8:38" ht="19.5" customHeight="1">
      <c r="H25" s="201"/>
      <c r="I25" s="185"/>
      <c r="J25" s="197" t="s">
        <v>117</v>
      </c>
      <c r="K25" s="199"/>
      <c r="L25" s="18">
        <f t="shared" si="5"/>
        <v>428001</v>
      </c>
      <c r="M25" s="18">
        <f t="shared" si="6"/>
        <v>61887</v>
      </c>
      <c r="AB25" s="29" t="s">
        <v>55</v>
      </c>
      <c r="AC25" s="16" t="s">
        <v>71</v>
      </c>
      <c r="AD25" s="42" t="s">
        <v>595</v>
      </c>
      <c r="AE25" s="41" t="s">
        <v>565</v>
      </c>
      <c r="AF25" s="37">
        <f ca="1" t="shared" si="4"/>
        <v>15811</v>
      </c>
      <c r="AH25" s="149" t="str">
        <f>+'廃棄物事業経費（歳入）'!B25</f>
        <v>45405</v>
      </c>
      <c r="AI25" s="2">
        <v>25</v>
      </c>
      <c r="AK25" s="27" t="s">
        <v>603</v>
      </c>
      <c r="AL25" s="29" t="s">
        <v>22</v>
      </c>
    </row>
    <row r="26" spans="8:38" ht="19.5" customHeight="1">
      <c r="H26" s="201"/>
      <c r="I26" s="186"/>
      <c r="J26" s="203" t="s">
        <v>0</v>
      </c>
      <c r="K26" s="204"/>
      <c r="L26" s="18">
        <f t="shared" si="5"/>
        <v>43778</v>
      </c>
      <c r="M26" s="18">
        <f t="shared" si="6"/>
        <v>56400</v>
      </c>
      <c r="AB26" s="29" t="s">
        <v>55</v>
      </c>
      <c r="AC26" s="1" t="s">
        <v>567</v>
      </c>
      <c r="AD26" s="42" t="s">
        <v>595</v>
      </c>
      <c r="AE26" s="36" t="s">
        <v>568</v>
      </c>
      <c r="AF26" s="37">
        <f ca="1" t="shared" si="4"/>
        <v>65032</v>
      </c>
      <c r="AH26" s="149" t="str">
        <f>+'廃棄物事業経費（歳入）'!B26</f>
        <v>45406</v>
      </c>
      <c r="AI26" s="2">
        <v>26</v>
      </c>
      <c r="AK26" s="27" t="s">
        <v>604</v>
      </c>
      <c r="AL26" s="29" t="s">
        <v>23</v>
      </c>
    </row>
    <row r="27" spans="8:38" ht="19.5" customHeight="1">
      <c r="H27" s="201"/>
      <c r="I27" s="197" t="s">
        <v>567</v>
      </c>
      <c r="J27" s="198"/>
      <c r="K27" s="199"/>
      <c r="L27" s="18">
        <f t="shared" si="5"/>
        <v>1091888</v>
      </c>
      <c r="M27" s="18">
        <f t="shared" si="6"/>
        <v>747437</v>
      </c>
      <c r="AB27" s="29" t="s">
        <v>55</v>
      </c>
      <c r="AC27" s="1" t="s">
        <v>605</v>
      </c>
      <c r="AD27" s="42" t="s">
        <v>595</v>
      </c>
      <c r="AE27" s="36" t="s">
        <v>606</v>
      </c>
      <c r="AF27" s="37">
        <f ca="1" t="shared" si="4"/>
        <v>1009614</v>
      </c>
      <c r="AH27" s="149" t="str">
        <f>+'廃棄物事業経費（歳入）'!B27</f>
        <v>45421</v>
      </c>
      <c r="AI27" s="2">
        <v>27</v>
      </c>
      <c r="AK27" s="27" t="s">
        <v>607</v>
      </c>
      <c r="AL27" s="29" t="s">
        <v>24</v>
      </c>
    </row>
    <row r="28" spans="8:38" ht="19.5" customHeight="1">
      <c r="H28" s="201"/>
      <c r="I28" s="197" t="s">
        <v>32</v>
      </c>
      <c r="J28" s="198"/>
      <c r="K28" s="199"/>
      <c r="L28" s="18">
        <f t="shared" si="5"/>
        <v>2925</v>
      </c>
      <c r="M28" s="18">
        <f t="shared" si="6"/>
        <v>2089</v>
      </c>
      <c r="AB28" s="29" t="s">
        <v>55</v>
      </c>
      <c r="AC28" s="1" t="s">
        <v>608</v>
      </c>
      <c r="AD28" s="42" t="s">
        <v>595</v>
      </c>
      <c r="AE28" s="36" t="s">
        <v>574</v>
      </c>
      <c r="AF28" s="37">
        <f ca="1" t="shared" si="4"/>
        <v>1694349</v>
      </c>
      <c r="AH28" s="149" t="str">
        <f>+'廃棄物事業経費（歳入）'!B28</f>
        <v>45429</v>
      </c>
      <c r="AI28" s="2">
        <v>28</v>
      </c>
      <c r="AK28" s="27" t="s">
        <v>609</v>
      </c>
      <c r="AL28" s="29" t="s">
        <v>25</v>
      </c>
    </row>
    <row r="29" spans="8:38" ht="19.5" customHeight="1">
      <c r="H29" s="201"/>
      <c r="I29" s="176" t="s">
        <v>370</v>
      </c>
      <c r="J29" s="191"/>
      <c r="K29" s="192"/>
      <c r="L29" s="20">
        <f>SUM(L15:L28)</f>
        <v>12992217</v>
      </c>
      <c r="M29" s="20">
        <f>SUM(M15:M28)</f>
        <v>3326090</v>
      </c>
      <c r="AB29" s="29" t="s">
        <v>55</v>
      </c>
      <c r="AC29" s="1" t="s">
        <v>610</v>
      </c>
      <c r="AD29" s="42" t="s">
        <v>595</v>
      </c>
      <c r="AE29" s="36" t="s">
        <v>578</v>
      </c>
      <c r="AF29" s="37">
        <f ca="1" t="shared" si="4"/>
        <v>455156</v>
      </c>
      <c r="AH29" s="149" t="str">
        <f>+'廃棄物事業経費（歳入）'!B29</f>
        <v>45430</v>
      </c>
      <c r="AI29" s="2">
        <v>29</v>
      </c>
      <c r="AK29" s="27" t="s">
        <v>611</v>
      </c>
      <c r="AL29" s="29" t="s">
        <v>26</v>
      </c>
    </row>
    <row r="30" spans="8:38" ht="19.5" customHeight="1">
      <c r="H30" s="202"/>
      <c r="I30" s="21"/>
      <c r="J30" s="25"/>
      <c r="K30" s="22" t="s">
        <v>573</v>
      </c>
      <c r="L30" s="24">
        <f>L29-L27</f>
        <v>11900329</v>
      </c>
      <c r="M30" s="24">
        <f>M29-M27</f>
        <v>2578653</v>
      </c>
      <c r="AB30" s="29" t="s">
        <v>55</v>
      </c>
      <c r="AC30" s="1" t="s">
        <v>612</v>
      </c>
      <c r="AD30" s="42" t="s">
        <v>595</v>
      </c>
      <c r="AE30" s="36" t="s">
        <v>581</v>
      </c>
      <c r="AF30" s="37">
        <f ca="1" t="shared" si="4"/>
        <v>67800</v>
      </c>
      <c r="AH30" s="149" t="str">
        <f>+'廃棄物事業経費（歳入）'!B30</f>
        <v>45431</v>
      </c>
      <c r="AI30" s="2">
        <v>30</v>
      </c>
      <c r="AK30" s="27" t="s">
        <v>613</v>
      </c>
      <c r="AL30" s="29" t="s">
        <v>27</v>
      </c>
    </row>
    <row r="31" spans="8:38" ht="19.5" customHeight="1">
      <c r="H31" s="197" t="s">
        <v>0</v>
      </c>
      <c r="I31" s="198"/>
      <c r="J31" s="198"/>
      <c r="K31" s="199"/>
      <c r="L31" s="18">
        <f>AF41</f>
        <v>811392</v>
      </c>
      <c r="M31" s="18">
        <f>AF62</f>
        <v>178076</v>
      </c>
      <c r="AB31" s="29" t="s">
        <v>55</v>
      </c>
      <c r="AC31" s="1" t="s">
        <v>614</v>
      </c>
      <c r="AD31" s="42" t="s">
        <v>595</v>
      </c>
      <c r="AE31" s="36" t="s">
        <v>585</v>
      </c>
      <c r="AF31" s="37">
        <f ca="1" t="shared" si="4"/>
        <v>454647</v>
      </c>
      <c r="AH31" s="149" t="str">
        <f>+'廃棄物事業経費（歳入）'!B31</f>
        <v>45441</v>
      </c>
      <c r="AI31" s="2">
        <v>31</v>
      </c>
      <c r="AK31" s="27" t="s">
        <v>615</v>
      </c>
      <c r="AL31" s="29" t="s">
        <v>28</v>
      </c>
    </row>
    <row r="32" spans="8:38" ht="19.5" customHeight="1">
      <c r="H32" s="176" t="s">
        <v>1</v>
      </c>
      <c r="I32" s="191"/>
      <c r="J32" s="191"/>
      <c r="K32" s="192"/>
      <c r="L32" s="20">
        <f>SUM(L13,L29,L31)</f>
        <v>15030127</v>
      </c>
      <c r="M32" s="20">
        <f>SUM(M13,M29,M31)</f>
        <v>3507789</v>
      </c>
      <c r="AB32" s="29" t="s">
        <v>55</v>
      </c>
      <c r="AC32" s="1" t="s">
        <v>616</v>
      </c>
      <c r="AD32" s="42" t="s">
        <v>595</v>
      </c>
      <c r="AE32" s="36" t="s">
        <v>588</v>
      </c>
      <c r="AF32" s="37">
        <f ca="1" t="shared" si="4"/>
        <v>1048141</v>
      </c>
      <c r="AH32" s="149" t="str">
        <f>+'廃棄物事業経費（歳入）'!B32</f>
        <v>45442</v>
      </c>
      <c r="AI32" s="2">
        <v>32</v>
      </c>
      <c r="AK32" s="27" t="s">
        <v>617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573</v>
      </c>
      <c r="L33" s="24">
        <f>SUM(L14,L30,L31)</f>
        <v>13873207</v>
      </c>
      <c r="M33" s="24">
        <f>SUM(M14,M30,M31)</f>
        <v>2760352</v>
      </c>
      <c r="AB33" s="29" t="s">
        <v>55</v>
      </c>
      <c r="AC33" s="1" t="s">
        <v>618</v>
      </c>
      <c r="AD33" s="42" t="s">
        <v>595</v>
      </c>
      <c r="AE33" s="36" t="s">
        <v>591</v>
      </c>
      <c r="AF33" s="37">
        <f ca="1" t="shared" si="4"/>
        <v>171630</v>
      </c>
      <c r="AH33" s="149" t="str">
        <f>+'廃棄物事業経費（歳入）'!B33</f>
        <v>45443</v>
      </c>
      <c r="AI33" s="2">
        <v>33</v>
      </c>
      <c r="AK33" s="27" t="s">
        <v>619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595</v>
      </c>
      <c r="AE34" s="36" t="s">
        <v>620</v>
      </c>
      <c r="AF34" s="37">
        <f ca="1" t="shared" si="4"/>
        <v>68455</v>
      </c>
      <c r="AH34" s="149" t="str">
        <f>+'廃棄物事業経費（歳入）'!B34</f>
        <v>45811</v>
      </c>
      <c r="AI34" s="2">
        <v>34</v>
      </c>
      <c r="AK34" s="27" t="s">
        <v>621</v>
      </c>
      <c r="AL34" s="29" t="s">
        <v>31</v>
      </c>
    </row>
    <row r="35" spans="28:38" ht="14.25" hidden="1">
      <c r="AB35" s="29" t="s">
        <v>55</v>
      </c>
      <c r="AC35" s="1" t="s">
        <v>622</v>
      </c>
      <c r="AD35" s="42" t="s">
        <v>595</v>
      </c>
      <c r="AE35" s="36" t="s">
        <v>623</v>
      </c>
      <c r="AF35" s="37">
        <f ca="1" t="shared" si="4"/>
        <v>2934116</v>
      </c>
      <c r="AH35" s="149" t="str">
        <f>+'廃棄物事業経費（歳入）'!B35</f>
        <v>45812</v>
      </c>
      <c r="AI35" s="2">
        <v>35</v>
      </c>
      <c r="AK35" s="148" t="s">
        <v>624</v>
      </c>
      <c r="AL35" s="29" t="s">
        <v>33</v>
      </c>
    </row>
    <row r="36" spans="28:38" ht="14.25" hidden="1">
      <c r="AB36" s="29" t="s">
        <v>55</v>
      </c>
      <c r="AC36" s="1" t="s">
        <v>625</v>
      </c>
      <c r="AD36" s="42" t="s">
        <v>595</v>
      </c>
      <c r="AE36" s="36" t="s">
        <v>626</v>
      </c>
      <c r="AF36" s="37">
        <f ca="1" t="shared" si="4"/>
        <v>3521717</v>
      </c>
      <c r="AH36" s="149" t="str">
        <f>+'廃棄物事業経費（歳入）'!B36</f>
        <v>45814</v>
      </c>
      <c r="AI36" s="2">
        <v>36</v>
      </c>
      <c r="AK36" s="148" t="s">
        <v>627</v>
      </c>
      <c r="AL36" s="29" t="s">
        <v>34</v>
      </c>
    </row>
    <row r="37" spans="28:38" ht="14.25" hidden="1">
      <c r="AB37" s="29" t="s">
        <v>55</v>
      </c>
      <c r="AC37" s="1" t="s">
        <v>628</v>
      </c>
      <c r="AD37" s="42" t="s">
        <v>595</v>
      </c>
      <c r="AE37" s="36" t="s">
        <v>629</v>
      </c>
      <c r="AF37" s="37">
        <f ca="1" t="shared" si="4"/>
        <v>428001</v>
      </c>
      <c r="AH37" s="149" t="str">
        <f>+'廃棄物事業経費（歳入）'!B37</f>
        <v>45825</v>
      </c>
      <c r="AI37" s="2">
        <v>37</v>
      </c>
      <c r="AK37" s="148" t="s">
        <v>630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595</v>
      </c>
      <c r="AE38" s="36" t="s">
        <v>631</v>
      </c>
      <c r="AF38" s="36">
        <f ca="1" t="shared" si="4"/>
        <v>43778</v>
      </c>
      <c r="AH38" s="149" t="str">
        <f>+'廃棄物事業経費（歳入）'!B38</f>
        <v>45832</v>
      </c>
      <c r="AI38" s="2">
        <v>38</v>
      </c>
      <c r="AK38" s="148" t="s">
        <v>632</v>
      </c>
      <c r="AL38" s="29" t="s">
        <v>36</v>
      </c>
    </row>
    <row r="39" spans="28:38" ht="14.25" hidden="1">
      <c r="AB39" s="29" t="s">
        <v>55</v>
      </c>
      <c r="AC39" s="1" t="s">
        <v>567</v>
      </c>
      <c r="AD39" s="42" t="s">
        <v>595</v>
      </c>
      <c r="AE39" s="36" t="s">
        <v>633</v>
      </c>
      <c r="AF39" s="36">
        <f aca="true" ca="1" t="shared" si="7" ref="AF39:AF70">IF(AF$2=0,INDIRECT("'"&amp;AD39&amp;"'!"&amp;AE39&amp;$AI$2),0)</f>
        <v>1091888</v>
      </c>
      <c r="AH39" s="149" t="str">
        <f>+'廃棄物事業経費（歳入）'!B39</f>
        <v>45833</v>
      </c>
      <c r="AI39" s="2">
        <v>39</v>
      </c>
      <c r="AK39" s="148" t="s">
        <v>634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595</v>
      </c>
      <c r="AE40" s="36" t="s">
        <v>635</v>
      </c>
      <c r="AF40" s="36">
        <f ca="1" t="shared" si="7"/>
        <v>2925</v>
      </c>
      <c r="AH40" s="149" t="str">
        <f>+'廃棄物事業経費（歳入）'!B40</f>
        <v>45836</v>
      </c>
      <c r="AI40" s="2">
        <v>40</v>
      </c>
      <c r="AK40" s="148" t="s">
        <v>636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595</v>
      </c>
      <c r="AE41" s="36" t="s">
        <v>637</v>
      </c>
      <c r="AF41" s="36">
        <f ca="1" t="shared" si="7"/>
        <v>811392</v>
      </c>
      <c r="AH41" s="149" t="str">
        <f>+'廃棄物事業経費（歳入）'!B41</f>
        <v>45837</v>
      </c>
      <c r="AI41" s="2">
        <v>41</v>
      </c>
      <c r="AK41" s="148" t="s">
        <v>638</v>
      </c>
      <c r="AL41" s="29" t="s">
        <v>39</v>
      </c>
    </row>
    <row r="42" spans="28:38" ht="14.25" hidden="1">
      <c r="AB42" s="29" t="s">
        <v>57</v>
      </c>
      <c r="AC42" s="16" t="s">
        <v>594</v>
      </c>
      <c r="AD42" s="42" t="s">
        <v>595</v>
      </c>
      <c r="AE42" s="36" t="s">
        <v>639</v>
      </c>
      <c r="AF42" s="36">
        <f ca="1" t="shared" si="7"/>
        <v>0</v>
      </c>
      <c r="AH42" s="149" t="str">
        <f>+'廃棄物事業経費（歳入）'!B42</f>
        <v>45838</v>
      </c>
      <c r="AI42" s="2">
        <v>42</v>
      </c>
      <c r="AK42" s="148" t="s">
        <v>640</v>
      </c>
      <c r="AL42" s="29" t="s">
        <v>40</v>
      </c>
    </row>
    <row r="43" spans="28:38" ht="14.25" hidden="1">
      <c r="AB43" s="29" t="s">
        <v>57</v>
      </c>
      <c r="AC43" s="16" t="s">
        <v>597</v>
      </c>
      <c r="AD43" s="42" t="s">
        <v>595</v>
      </c>
      <c r="AE43" s="36" t="s">
        <v>641</v>
      </c>
      <c r="AF43" s="36">
        <f ca="1" t="shared" si="7"/>
        <v>3623</v>
      </c>
      <c r="AH43" s="149" t="str">
        <f>+'廃棄物事業経費（歳入）'!B43</f>
        <v>45844</v>
      </c>
      <c r="AI43" s="2">
        <v>43</v>
      </c>
      <c r="AK43" s="148" t="s">
        <v>642</v>
      </c>
      <c r="AL43" s="29" t="s">
        <v>41</v>
      </c>
    </row>
    <row r="44" spans="28:38" ht="14.25" hidden="1">
      <c r="AB44" s="29" t="s">
        <v>57</v>
      </c>
      <c r="AC44" s="1" t="s">
        <v>600</v>
      </c>
      <c r="AD44" s="42" t="s">
        <v>595</v>
      </c>
      <c r="AE44" s="36" t="s">
        <v>643</v>
      </c>
      <c r="AF44" s="36">
        <f ca="1" t="shared" si="7"/>
        <v>0</v>
      </c>
      <c r="AH44" s="149">
        <f>+'廃棄物事業経費（歳入）'!B44</f>
        <v>0</v>
      </c>
      <c r="AI44" s="2">
        <v>44</v>
      </c>
      <c r="AK44" s="148" t="s">
        <v>644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595</v>
      </c>
      <c r="AE45" s="36" t="s">
        <v>645</v>
      </c>
      <c r="AF45" s="36">
        <f ca="1" t="shared" si="7"/>
        <v>0</v>
      </c>
      <c r="AH45" s="149">
        <f>+'廃棄物事業経費（歳入）'!B45</f>
        <v>0</v>
      </c>
      <c r="AI45" s="2">
        <v>45</v>
      </c>
      <c r="AK45" s="148" t="s">
        <v>646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595</v>
      </c>
      <c r="AE46" s="36" t="s">
        <v>647</v>
      </c>
      <c r="AF46" s="36">
        <f ca="1" t="shared" si="7"/>
        <v>0</v>
      </c>
      <c r="AH46" s="149">
        <f>+'廃棄物事業経費（歳入）'!B46</f>
        <v>0</v>
      </c>
      <c r="AI46" s="2">
        <v>46</v>
      </c>
      <c r="AK46" s="148" t="s">
        <v>648</v>
      </c>
      <c r="AL46" s="29" t="s">
        <v>44</v>
      </c>
    </row>
    <row r="47" spans="28:38" ht="14.25" hidden="1">
      <c r="AB47" s="29" t="s">
        <v>57</v>
      </c>
      <c r="AC47" s="1" t="s">
        <v>567</v>
      </c>
      <c r="AD47" s="42" t="s">
        <v>595</v>
      </c>
      <c r="AE47" s="36" t="s">
        <v>649</v>
      </c>
      <c r="AF47" s="36">
        <f ca="1" t="shared" si="7"/>
        <v>0</v>
      </c>
      <c r="AH47" s="149">
        <f>+'廃棄物事業経費（歳入）'!B47</f>
        <v>0</v>
      </c>
      <c r="AI47" s="2">
        <v>47</v>
      </c>
      <c r="AK47" s="148" t="s">
        <v>650</v>
      </c>
      <c r="AL47" s="29" t="s">
        <v>45</v>
      </c>
    </row>
    <row r="48" spans="28:38" ht="14.25" hidden="1">
      <c r="AB48" s="29" t="s">
        <v>57</v>
      </c>
      <c r="AC48" s="1" t="s">
        <v>605</v>
      </c>
      <c r="AD48" s="42" t="s">
        <v>595</v>
      </c>
      <c r="AE48" s="36" t="s">
        <v>651</v>
      </c>
      <c r="AF48" s="36">
        <f ca="1" t="shared" si="7"/>
        <v>272524</v>
      </c>
      <c r="AH48" s="149">
        <f>+'廃棄物事業経費（歳入）'!B48</f>
        <v>0</v>
      </c>
      <c r="AI48" s="2">
        <v>48</v>
      </c>
      <c r="AK48" s="148" t="s">
        <v>652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608</v>
      </c>
      <c r="AD49" s="42" t="s">
        <v>595</v>
      </c>
      <c r="AE49" s="36" t="s">
        <v>653</v>
      </c>
      <c r="AF49" s="36">
        <f ca="1" t="shared" si="7"/>
        <v>0</v>
      </c>
      <c r="AG49" s="29"/>
      <c r="AH49" s="149">
        <f>+'廃棄物事業経費（歳入）'!B49</f>
        <v>0</v>
      </c>
      <c r="AI49" s="2">
        <v>49</v>
      </c>
      <c r="AK49" s="148" t="s">
        <v>654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610</v>
      </c>
      <c r="AD50" s="42" t="s">
        <v>595</v>
      </c>
      <c r="AE50" s="36" t="s">
        <v>655</v>
      </c>
      <c r="AF50" s="36">
        <f ca="1" t="shared" si="7"/>
        <v>146737</v>
      </c>
      <c r="AG50" s="29"/>
      <c r="AH50" s="149">
        <f>+'廃棄物事業経費（歳入）'!B50</f>
        <v>0</v>
      </c>
      <c r="AI50" s="2">
        <v>50</v>
      </c>
      <c r="AK50" s="148" t="s">
        <v>656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612</v>
      </c>
      <c r="AD51" s="42" t="s">
        <v>595</v>
      </c>
      <c r="AE51" s="36" t="s">
        <v>657</v>
      </c>
      <c r="AF51" s="36">
        <f ca="1" t="shared" si="7"/>
        <v>0</v>
      </c>
      <c r="AG51" s="29"/>
      <c r="AH51" s="149">
        <f>+'廃棄物事業経費（歳入）'!B51</f>
        <v>0</v>
      </c>
      <c r="AI51" s="2">
        <v>51</v>
      </c>
      <c r="AK51" s="148" t="s">
        <v>658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614</v>
      </c>
      <c r="AD52" s="42" t="s">
        <v>595</v>
      </c>
      <c r="AE52" s="36" t="s">
        <v>659</v>
      </c>
      <c r="AF52" s="36">
        <f ca="1" t="shared" si="7"/>
        <v>9518</v>
      </c>
      <c r="AG52" s="29"/>
      <c r="AH52" s="149">
        <f>+'廃棄物事業経費（歳入）'!B52</f>
        <v>0</v>
      </c>
      <c r="AI52" s="2">
        <v>52</v>
      </c>
      <c r="AK52" s="148" t="s">
        <v>660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616</v>
      </c>
      <c r="AD53" s="42" t="s">
        <v>595</v>
      </c>
      <c r="AE53" s="36" t="s">
        <v>661</v>
      </c>
      <c r="AF53" s="36">
        <f ca="1" t="shared" si="7"/>
        <v>1045504</v>
      </c>
      <c r="AG53" s="29"/>
      <c r="AH53" s="149">
        <f>+'廃棄物事業経費（歳入）'!B53</f>
        <v>0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618</v>
      </c>
      <c r="AD54" s="42" t="s">
        <v>595</v>
      </c>
      <c r="AE54" s="36" t="s">
        <v>662</v>
      </c>
      <c r="AF54" s="36">
        <f ca="1" t="shared" si="7"/>
        <v>0</v>
      </c>
      <c r="AG54" s="29"/>
      <c r="AH54" s="149">
        <f>+'廃棄物事業経費（歳入）'!B54</f>
        <v>0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595</v>
      </c>
      <c r="AE55" s="36" t="s">
        <v>663</v>
      </c>
      <c r="AF55" s="36">
        <f ca="1" t="shared" si="7"/>
        <v>0</v>
      </c>
      <c r="AG55" s="29"/>
      <c r="AH55" s="149">
        <f>+'廃棄物事業経費（歳入）'!B55</f>
        <v>0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622</v>
      </c>
      <c r="AD56" s="42" t="s">
        <v>595</v>
      </c>
      <c r="AE56" s="36" t="s">
        <v>664</v>
      </c>
      <c r="AF56" s="36">
        <f ca="1" t="shared" si="7"/>
        <v>495801</v>
      </c>
      <c r="AG56" s="29"/>
      <c r="AH56" s="149">
        <f>+'廃棄物事業経費（歳入）'!B56</f>
        <v>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625</v>
      </c>
      <c r="AD57" s="42" t="s">
        <v>595</v>
      </c>
      <c r="AE57" s="36" t="s">
        <v>665</v>
      </c>
      <c r="AF57" s="36">
        <f ca="1" t="shared" si="7"/>
        <v>488193</v>
      </c>
      <c r="AG57" s="29"/>
      <c r="AH57" s="149">
        <f>+'廃棄物事業経費（歳入）'!B57</f>
        <v>0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628</v>
      </c>
      <c r="AD58" s="42" t="s">
        <v>595</v>
      </c>
      <c r="AE58" s="36" t="s">
        <v>666</v>
      </c>
      <c r="AF58" s="36">
        <f ca="1" t="shared" si="7"/>
        <v>61887</v>
      </c>
      <c r="AG58" s="29"/>
      <c r="AH58" s="149">
        <f>+'廃棄物事業経費（歳入）'!B58</f>
        <v>0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595</v>
      </c>
      <c r="AE59" s="36" t="s">
        <v>667</v>
      </c>
      <c r="AF59" s="36">
        <f ca="1" t="shared" si="7"/>
        <v>56400</v>
      </c>
      <c r="AG59" s="29"/>
      <c r="AH59" s="149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567</v>
      </c>
      <c r="AD60" s="42" t="s">
        <v>595</v>
      </c>
      <c r="AE60" s="36" t="s">
        <v>668</v>
      </c>
      <c r="AF60" s="36">
        <f ca="1" t="shared" si="7"/>
        <v>747437</v>
      </c>
      <c r="AG60" s="29"/>
      <c r="AH60" s="149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595</v>
      </c>
      <c r="AE61" s="36" t="s">
        <v>669</v>
      </c>
      <c r="AF61" s="36">
        <f ca="1" t="shared" si="7"/>
        <v>2089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595</v>
      </c>
      <c r="AE62" s="36" t="s">
        <v>670</v>
      </c>
      <c r="AF62" s="36">
        <f ca="1" t="shared" si="7"/>
        <v>178076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2013-10-21T06:41:09Z</dcterms:modified>
  <cp:category/>
  <cp:version/>
  <cp:contentType/>
  <cp:contentStatus/>
</cp:coreProperties>
</file>