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'し尿処理状況'!$2:$25</definedName>
    <definedName name="_xlnm.Print_Area" localSheetId="0">'水洗化人口等'!$2:$25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<sst xmlns="http://schemas.openxmlformats.org/spreadsheetml/2006/main" count="630" uniqueCount="291">
  <si>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</si>
  <si>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</si>
  <si>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</si>
  <si>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</si>
  <si>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</si>
  <si>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</si>
  <si>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</si>
  <si>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</si>
  <si>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</si>
  <si>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</si>
  <si>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</si>
  <si>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</si>
  <si>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</si>
  <si>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</si>
  <si>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</si>
  <si>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</si>
  <si>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</si>
  <si>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</si>
  <si>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</si>
  <si>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</si>
  <si>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</si>
  <si>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</si>
  <si>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</si>
  <si>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</si>
  <si>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</si>
  <si>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</si>
  <si>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</si>
  <si>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</si>
  <si>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</si>
  <si>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</si>
  <si>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</si>
  <si>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</si>
  <si>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</si>
  <si>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</si>
  <si>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</si>
  <si>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</si>
  <si>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</si>
  <si>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</si>
  <si>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</si>
  <si>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</si>
  <si>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</si>
  <si>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</si>
  <si>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</si>
  <si>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</si>
  <si>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</si>
  <si>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</si>
  <si>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</si>
  <si>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</si>
  <si>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</si>
  <si>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</si>
  <si>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</si>
  <si>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</si>
  <si>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</si>
  <si>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</si>
  <si>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</si>
  <si>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</si>
  <si>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</si>
  <si>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</si>
  <si>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</si>
  <si>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</si>
  <si>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</si>
  <si>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</si>
  <si>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</si>
  <si>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</si>
  <si>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</si>
  <si>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</si>
  <si>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</si>
  <si>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</si>
  <si>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</si>
  <si>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</si>
  <si>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</si>
  <si>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</si>
  <si>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</si>
  <si>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</si>
  <si>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</si>
  <si>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</si>
  <si>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</si>
  <si>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</si>
  <si>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</si>
  <si>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</si>
  <si>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</si>
  <si>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</si>
  <si>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</si>
  <si>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</si>
  <si>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</si>
  <si>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大分県</t>
  </si>
  <si>
    <t>44000</t>
  </si>
  <si>
    <t>44000</t>
  </si>
  <si>
    <t>44201</t>
  </si>
  <si>
    <t>大分市</t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</si>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</sst>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SUM(D8:D25)</f>
        <v>1204155</v>
      </c>
      <c r="E7" s="72">
        <f>SUM(E8:E25)</f>
        <v>165895</v>
      </c>
      <c r="F7" s="76">
        <f aca="true" t="shared" si="0" ref="F7:F25">IF(D7&gt;0,E7/D7*100,"-")</f>
        <v>13.776880883274995</v>
      </c>
      <c r="G7" s="72">
        <f>SUM(G8:G25)</f>
        <v>153572</v>
      </c>
      <c r="H7" s="72">
        <f>SUM(H8:H25)</f>
        <v>12323</v>
      </c>
      <c r="I7" s="72">
        <f>SUM(I8:I25)</f>
        <v>1038260</v>
      </c>
      <c r="J7" s="76">
        <f aca="true" t="shared" si="1" ref="J7:J25">IF($D7&gt;0,I7/$D7*100,"-")</f>
        <v>86.22311911672502</v>
      </c>
      <c r="K7" s="72">
        <f>SUM(K8:K25)</f>
        <v>475239</v>
      </c>
      <c r="L7" s="76">
        <f aca="true" t="shared" si="2" ref="L7:L25">IF($D7&gt;0,K7/$D7*100,"-")</f>
        <v>39.46659690820534</v>
      </c>
      <c r="M7" s="72">
        <f>SUM(M8:M25)</f>
        <v>3704</v>
      </c>
      <c r="N7" s="76">
        <f aca="true" t="shared" si="3" ref="N7:N25">IF($D7&gt;0,M7/$D7*100,"-")</f>
        <v>0.3076015961400318</v>
      </c>
      <c r="O7" s="72">
        <f>SUM(O8:O25)</f>
        <v>559317</v>
      </c>
      <c r="P7" s="72">
        <f>SUM(P8:P25)</f>
        <v>269051</v>
      </c>
      <c r="Q7" s="76">
        <f aca="true" t="shared" si="4" ref="Q7:Q25">IF($D7&gt;0,O7/$D7*100,"-")</f>
        <v>46.44892061237964</v>
      </c>
      <c r="R7" s="72">
        <f>SUM(R8:R25)</f>
        <v>10585</v>
      </c>
      <c r="S7" s="110">
        <f aca="true" t="shared" si="5" ref="S7:Z7">COUNTIF(S8:S25,"○")</f>
        <v>13</v>
      </c>
      <c r="T7" s="110">
        <f t="shared" si="5"/>
        <v>2</v>
      </c>
      <c r="U7" s="110">
        <f t="shared" si="5"/>
        <v>0</v>
      </c>
      <c r="V7" s="110">
        <f t="shared" si="5"/>
        <v>3</v>
      </c>
      <c r="W7" s="110">
        <f t="shared" si="5"/>
        <v>7</v>
      </c>
      <c r="X7" s="110">
        <f t="shared" si="5"/>
        <v>4</v>
      </c>
      <c r="Y7" s="110">
        <f t="shared" si="5"/>
        <v>0</v>
      </c>
      <c r="Z7" s="110">
        <f t="shared" si="5"/>
        <v>7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25">+SUM(E8,+I8)</f>
        <v>476023</v>
      </c>
      <c r="E8" s="73">
        <f aca="true" t="shared" si="7" ref="E8:E25">+SUM(G8,+H8)</f>
        <v>14134</v>
      </c>
      <c r="F8" s="77">
        <f t="shared" si="0"/>
        <v>2.9691842621049824</v>
      </c>
      <c r="G8" s="73">
        <v>14134</v>
      </c>
      <c r="H8" s="73">
        <v>0</v>
      </c>
      <c r="I8" s="73">
        <f aca="true" t="shared" si="8" ref="I8:I25">+SUM(K8,+M8,+O8)</f>
        <v>461889</v>
      </c>
      <c r="J8" s="77">
        <f t="shared" si="1"/>
        <v>97.03081573789501</v>
      </c>
      <c r="K8" s="73">
        <v>249925</v>
      </c>
      <c r="L8" s="77">
        <f t="shared" si="2"/>
        <v>52.50271520493758</v>
      </c>
      <c r="M8" s="73">
        <v>0</v>
      </c>
      <c r="N8" s="77">
        <f t="shared" si="3"/>
        <v>0</v>
      </c>
      <c r="O8" s="73">
        <v>211964</v>
      </c>
      <c r="P8" s="73">
        <v>86554</v>
      </c>
      <c r="Q8" s="77">
        <f t="shared" si="4"/>
        <v>44.528100532957446</v>
      </c>
      <c r="R8" s="73">
        <v>2953</v>
      </c>
      <c r="S8" s="66" t="s">
        <v>90</v>
      </c>
      <c r="T8" s="66"/>
      <c r="U8" s="66"/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120135</v>
      </c>
      <c r="E9" s="73">
        <f t="shared" si="7"/>
        <v>1755</v>
      </c>
      <c r="F9" s="77">
        <f t="shared" si="0"/>
        <v>1.4608565363965538</v>
      </c>
      <c r="G9" s="73">
        <v>1755</v>
      </c>
      <c r="H9" s="73">
        <v>0</v>
      </c>
      <c r="I9" s="73">
        <f t="shared" si="8"/>
        <v>118380</v>
      </c>
      <c r="J9" s="77">
        <f t="shared" si="1"/>
        <v>98.53914346360345</v>
      </c>
      <c r="K9" s="73">
        <v>64730</v>
      </c>
      <c r="L9" s="77">
        <f t="shared" si="2"/>
        <v>53.88105048487118</v>
      </c>
      <c r="M9" s="73">
        <v>0</v>
      </c>
      <c r="N9" s="77">
        <f t="shared" si="3"/>
        <v>0</v>
      </c>
      <c r="O9" s="73">
        <v>53650</v>
      </c>
      <c r="P9" s="73">
        <v>19479</v>
      </c>
      <c r="Q9" s="77">
        <f t="shared" si="4"/>
        <v>44.65809297873226</v>
      </c>
      <c r="R9" s="73">
        <v>4500</v>
      </c>
      <c r="S9" s="66"/>
      <c r="T9" s="66" t="s">
        <v>90</v>
      </c>
      <c r="U9" s="66"/>
      <c r="V9" s="66"/>
      <c r="W9" s="66"/>
      <c r="X9" s="66" t="s">
        <v>90</v>
      </c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85344</v>
      </c>
      <c r="E10" s="73">
        <f t="shared" si="7"/>
        <v>36312</v>
      </c>
      <c r="F10" s="77">
        <f t="shared" si="0"/>
        <v>42.54780652418448</v>
      </c>
      <c r="G10" s="73">
        <v>34796</v>
      </c>
      <c r="H10" s="73">
        <v>1516</v>
      </c>
      <c r="I10" s="73">
        <f t="shared" si="8"/>
        <v>49032</v>
      </c>
      <c r="J10" s="77">
        <f t="shared" si="1"/>
        <v>57.45219347581553</v>
      </c>
      <c r="K10" s="73">
        <v>22914</v>
      </c>
      <c r="L10" s="77">
        <f t="shared" si="2"/>
        <v>26.848987626546684</v>
      </c>
      <c r="M10" s="73">
        <v>3103</v>
      </c>
      <c r="N10" s="77">
        <f t="shared" si="3"/>
        <v>3.6358736407949004</v>
      </c>
      <c r="O10" s="73">
        <v>23015</v>
      </c>
      <c r="P10" s="73">
        <v>19807</v>
      </c>
      <c r="Q10" s="77">
        <f t="shared" si="4"/>
        <v>26.967332208473945</v>
      </c>
      <c r="R10" s="73">
        <v>554</v>
      </c>
      <c r="S10" s="66" t="s">
        <v>90</v>
      </c>
      <c r="T10" s="66"/>
      <c r="U10" s="66"/>
      <c r="V10" s="66"/>
      <c r="W10" s="67"/>
      <c r="X10" s="67"/>
      <c r="Y10" s="67"/>
      <c r="Z10" s="67" t="s">
        <v>90</v>
      </c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71555</v>
      </c>
      <c r="E11" s="73">
        <f t="shared" si="7"/>
        <v>13824</v>
      </c>
      <c r="F11" s="77">
        <f t="shared" si="0"/>
        <v>19.319404653762838</v>
      </c>
      <c r="G11" s="73">
        <v>12778</v>
      </c>
      <c r="H11" s="73">
        <v>1046</v>
      </c>
      <c r="I11" s="73">
        <f t="shared" si="8"/>
        <v>57731</v>
      </c>
      <c r="J11" s="77">
        <f t="shared" si="1"/>
        <v>80.68059534623715</v>
      </c>
      <c r="K11" s="73">
        <v>41132</v>
      </c>
      <c r="L11" s="77">
        <f t="shared" si="2"/>
        <v>57.483054992662986</v>
      </c>
      <c r="M11" s="73">
        <v>90</v>
      </c>
      <c r="N11" s="77">
        <f t="shared" si="3"/>
        <v>0.12577737404793515</v>
      </c>
      <c r="O11" s="73">
        <v>16509</v>
      </c>
      <c r="P11" s="73">
        <v>11537</v>
      </c>
      <c r="Q11" s="77">
        <f t="shared" si="4"/>
        <v>23.071762979526238</v>
      </c>
      <c r="R11" s="73">
        <v>321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78900</v>
      </c>
      <c r="E12" s="74">
        <f t="shared" si="7"/>
        <v>5939</v>
      </c>
      <c r="F12" s="94">
        <f t="shared" si="0"/>
        <v>7.52724968314322</v>
      </c>
      <c r="G12" s="74">
        <v>5939</v>
      </c>
      <c r="H12" s="74">
        <v>0</v>
      </c>
      <c r="I12" s="74">
        <f t="shared" si="8"/>
        <v>72961</v>
      </c>
      <c r="J12" s="94">
        <f t="shared" si="1"/>
        <v>92.47275031685678</v>
      </c>
      <c r="K12" s="74">
        <v>20271</v>
      </c>
      <c r="L12" s="94">
        <f t="shared" si="2"/>
        <v>25.692015209125472</v>
      </c>
      <c r="M12" s="74">
        <v>0</v>
      </c>
      <c r="N12" s="94">
        <f t="shared" si="3"/>
        <v>0</v>
      </c>
      <c r="O12" s="74">
        <v>52690</v>
      </c>
      <c r="P12" s="74">
        <v>26663</v>
      </c>
      <c r="Q12" s="94">
        <f t="shared" si="4"/>
        <v>66.7807351077313</v>
      </c>
      <c r="R12" s="74">
        <v>265</v>
      </c>
      <c r="S12" s="68" t="s">
        <v>90</v>
      </c>
      <c r="T12" s="68"/>
      <c r="U12" s="68"/>
      <c r="V12" s="68"/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42865</v>
      </c>
      <c r="E13" s="74">
        <f t="shared" si="7"/>
        <v>6605</v>
      </c>
      <c r="F13" s="94">
        <f t="shared" si="0"/>
        <v>15.408841712352736</v>
      </c>
      <c r="G13" s="74">
        <v>6605</v>
      </c>
      <c r="H13" s="74">
        <v>0</v>
      </c>
      <c r="I13" s="74">
        <f t="shared" si="8"/>
        <v>36260</v>
      </c>
      <c r="J13" s="94">
        <f t="shared" si="1"/>
        <v>84.59115828764726</v>
      </c>
      <c r="K13" s="74">
        <v>15674</v>
      </c>
      <c r="L13" s="94">
        <f t="shared" si="2"/>
        <v>36.56596290680042</v>
      </c>
      <c r="M13" s="74">
        <v>0</v>
      </c>
      <c r="N13" s="94">
        <f t="shared" si="3"/>
        <v>0</v>
      </c>
      <c r="O13" s="74">
        <v>20586</v>
      </c>
      <c r="P13" s="74">
        <v>7519</v>
      </c>
      <c r="Q13" s="94">
        <f t="shared" si="4"/>
        <v>48.025195380846846</v>
      </c>
      <c r="R13" s="74">
        <v>228</v>
      </c>
      <c r="S13" s="68"/>
      <c r="T13" s="68"/>
      <c r="U13" s="68"/>
      <c r="V13" s="68" t="s">
        <v>90</v>
      </c>
      <c r="W13" s="68"/>
      <c r="X13" s="68"/>
      <c r="Y13" s="68"/>
      <c r="Z13" s="68" t="s">
        <v>90</v>
      </c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20206</v>
      </c>
      <c r="E14" s="74">
        <f t="shared" si="7"/>
        <v>3080</v>
      </c>
      <c r="F14" s="94">
        <f t="shared" si="0"/>
        <v>15.242997129565476</v>
      </c>
      <c r="G14" s="74">
        <v>3080</v>
      </c>
      <c r="H14" s="74">
        <v>0</v>
      </c>
      <c r="I14" s="74">
        <f t="shared" si="8"/>
        <v>17126</v>
      </c>
      <c r="J14" s="94">
        <f t="shared" si="1"/>
        <v>84.75700287043453</v>
      </c>
      <c r="K14" s="74">
        <v>7160</v>
      </c>
      <c r="L14" s="94">
        <f t="shared" si="2"/>
        <v>35.43501930119766</v>
      </c>
      <c r="M14" s="74">
        <v>0</v>
      </c>
      <c r="N14" s="94">
        <f t="shared" si="3"/>
        <v>0</v>
      </c>
      <c r="O14" s="74">
        <v>9966</v>
      </c>
      <c r="P14" s="74">
        <v>1457</v>
      </c>
      <c r="Q14" s="94">
        <f t="shared" si="4"/>
        <v>49.32198356923686</v>
      </c>
      <c r="R14" s="74">
        <v>31</v>
      </c>
      <c r="S14" s="68" t="s">
        <v>90</v>
      </c>
      <c r="T14" s="68"/>
      <c r="U14" s="68"/>
      <c r="V14" s="68"/>
      <c r="W14" s="68"/>
      <c r="X14" s="68" t="s">
        <v>90</v>
      </c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24914</v>
      </c>
      <c r="E15" s="74">
        <f t="shared" si="7"/>
        <v>10862</v>
      </c>
      <c r="F15" s="94">
        <f t="shared" si="0"/>
        <v>43.59797704102111</v>
      </c>
      <c r="G15" s="74">
        <v>9308</v>
      </c>
      <c r="H15" s="74">
        <v>1554</v>
      </c>
      <c r="I15" s="74">
        <f t="shared" si="8"/>
        <v>14052</v>
      </c>
      <c r="J15" s="94">
        <f t="shared" si="1"/>
        <v>56.40202295897889</v>
      </c>
      <c r="K15" s="74">
        <v>0</v>
      </c>
      <c r="L15" s="94">
        <f t="shared" si="2"/>
        <v>0</v>
      </c>
      <c r="M15" s="74">
        <v>511</v>
      </c>
      <c r="N15" s="94">
        <f t="shared" si="3"/>
        <v>2.0510556313719195</v>
      </c>
      <c r="O15" s="74">
        <v>13541</v>
      </c>
      <c r="P15" s="74">
        <v>8507</v>
      </c>
      <c r="Q15" s="94">
        <f t="shared" si="4"/>
        <v>54.350967327606966</v>
      </c>
      <c r="R15" s="74">
        <v>178</v>
      </c>
      <c r="S15" s="68" t="s">
        <v>90</v>
      </c>
      <c r="T15" s="68"/>
      <c r="U15" s="68"/>
      <c r="V15" s="68"/>
      <c r="W15" s="68"/>
      <c r="X15" s="68" t="s">
        <v>90</v>
      </c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24297</v>
      </c>
      <c r="E16" s="74">
        <f t="shared" si="7"/>
        <v>9102</v>
      </c>
      <c r="F16" s="94">
        <f t="shared" si="0"/>
        <v>37.461414989504874</v>
      </c>
      <c r="G16" s="74">
        <v>8410</v>
      </c>
      <c r="H16" s="74">
        <v>692</v>
      </c>
      <c r="I16" s="74">
        <f t="shared" si="8"/>
        <v>15195</v>
      </c>
      <c r="J16" s="94">
        <f t="shared" si="1"/>
        <v>62.53858501049512</v>
      </c>
      <c r="K16" s="74">
        <v>8922</v>
      </c>
      <c r="L16" s="94">
        <f t="shared" si="2"/>
        <v>36.72058278799852</v>
      </c>
      <c r="M16" s="74">
        <v>0</v>
      </c>
      <c r="N16" s="94">
        <f t="shared" si="3"/>
        <v>0</v>
      </c>
      <c r="O16" s="74">
        <v>6273</v>
      </c>
      <c r="P16" s="74">
        <v>4765</v>
      </c>
      <c r="Q16" s="94">
        <f t="shared" si="4"/>
        <v>25.818002222496606</v>
      </c>
      <c r="R16" s="74">
        <v>254</v>
      </c>
      <c r="S16" s="68"/>
      <c r="T16" s="68"/>
      <c r="U16" s="68"/>
      <c r="V16" s="68" t="s">
        <v>90</v>
      </c>
      <c r="W16" s="68"/>
      <c r="X16" s="68"/>
      <c r="Y16" s="68"/>
      <c r="Z16" s="68" t="s">
        <v>90</v>
      </c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32100</v>
      </c>
      <c r="E17" s="74">
        <f t="shared" si="7"/>
        <v>11616</v>
      </c>
      <c r="F17" s="94">
        <f t="shared" si="0"/>
        <v>36.18691588785047</v>
      </c>
      <c r="G17" s="74">
        <v>11088</v>
      </c>
      <c r="H17" s="74">
        <v>528</v>
      </c>
      <c r="I17" s="74">
        <f t="shared" si="8"/>
        <v>20484</v>
      </c>
      <c r="J17" s="94">
        <f t="shared" si="1"/>
        <v>63.81308411214953</v>
      </c>
      <c r="K17" s="74">
        <v>5474</v>
      </c>
      <c r="L17" s="94">
        <f t="shared" si="2"/>
        <v>17.052959501557634</v>
      </c>
      <c r="M17" s="74">
        <v>0</v>
      </c>
      <c r="N17" s="94">
        <f t="shared" si="3"/>
        <v>0</v>
      </c>
      <c r="O17" s="74">
        <v>15010</v>
      </c>
      <c r="P17" s="74">
        <v>7930</v>
      </c>
      <c r="Q17" s="94">
        <f t="shared" si="4"/>
        <v>46.7601246105919</v>
      </c>
      <c r="R17" s="74">
        <v>114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60508</v>
      </c>
      <c r="E18" s="74">
        <f t="shared" si="7"/>
        <v>17214</v>
      </c>
      <c r="F18" s="94">
        <f t="shared" si="0"/>
        <v>28.44913069346202</v>
      </c>
      <c r="G18" s="74">
        <v>16791</v>
      </c>
      <c r="H18" s="74">
        <v>423</v>
      </c>
      <c r="I18" s="74">
        <f t="shared" si="8"/>
        <v>43294</v>
      </c>
      <c r="J18" s="94">
        <f t="shared" si="1"/>
        <v>71.55086930653798</v>
      </c>
      <c r="K18" s="74">
        <v>11258</v>
      </c>
      <c r="L18" s="94">
        <f t="shared" si="2"/>
        <v>18.60580419118133</v>
      </c>
      <c r="M18" s="74">
        <v>0</v>
      </c>
      <c r="N18" s="94">
        <f t="shared" si="3"/>
        <v>0</v>
      </c>
      <c r="O18" s="74">
        <v>32036</v>
      </c>
      <c r="P18" s="74">
        <v>16959</v>
      </c>
      <c r="Q18" s="94">
        <f t="shared" si="4"/>
        <v>52.94506511535665</v>
      </c>
      <c r="R18" s="74">
        <v>407</v>
      </c>
      <c r="S18" s="68" t="s">
        <v>90</v>
      </c>
      <c r="T18" s="68"/>
      <c r="U18" s="68"/>
      <c r="V18" s="68"/>
      <c r="W18" s="68"/>
      <c r="X18" s="68"/>
      <c r="Y18" s="68"/>
      <c r="Z18" s="68" t="s">
        <v>90</v>
      </c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39909</v>
      </c>
      <c r="E19" s="74">
        <f t="shared" si="7"/>
        <v>11214</v>
      </c>
      <c r="F19" s="94">
        <f t="shared" si="0"/>
        <v>28.098925054498984</v>
      </c>
      <c r="G19" s="74">
        <v>8662</v>
      </c>
      <c r="H19" s="74">
        <v>2552</v>
      </c>
      <c r="I19" s="74">
        <f t="shared" si="8"/>
        <v>28695</v>
      </c>
      <c r="J19" s="94">
        <f t="shared" si="1"/>
        <v>71.90107494550102</v>
      </c>
      <c r="K19" s="74">
        <v>1206</v>
      </c>
      <c r="L19" s="94">
        <f t="shared" si="2"/>
        <v>3.021874765090581</v>
      </c>
      <c r="M19" s="74">
        <v>0</v>
      </c>
      <c r="N19" s="94">
        <f t="shared" si="3"/>
        <v>0</v>
      </c>
      <c r="O19" s="74">
        <v>27489</v>
      </c>
      <c r="P19" s="74">
        <v>17514</v>
      </c>
      <c r="Q19" s="94">
        <f t="shared" si="4"/>
        <v>68.87920018041044</v>
      </c>
      <c r="R19" s="74">
        <v>173</v>
      </c>
      <c r="S19" s="68"/>
      <c r="T19" s="68"/>
      <c r="U19" s="68"/>
      <c r="V19" s="68" t="s">
        <v>90</v>
      </c>
      <c r="W19" s="68"/>
      <c r="X19" s="68"/>
      <c r="Y19" s="68"/>
      <c r="Z19" s="68" t="s">
        <v>90</v>
      </c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36098</v>
      </c>
      <c r="E20" s="74">
        <f t="shared" si="7"/>
        <v>5649</v>
      </c>
      <c r="F20" s="94">
        <f t="shared" si="0"/>
        <v>15.649066430273145</v>
      </c>
      <c r="G20" s="74">
        <v>5395</v>
      </c>
      <c r="H20" s="74">
        <v>254</v>
      </c>
      <c r="I20" s="74">
        <f t="shared" si="8"/>
        <v>30449</v>
      </c>
      <c r="J20" s="94">
        <f t="shared" si="1"/>
        <v>84.35093356972685</v>
      </c>
      <c r="K20" s="74">
        <v>1006</v>
      </c>
      <c r="L20" s="94">
        <f t="shared" si="2"/>
        <v>2.7868579976730015</v>
      </c>
      <c r="M20" s="74">
        <v>0</v>
      </c>
      <c r="N20" s="94">
        <f t="shared" si="3"/>
        <v>0</v>
      </c>
      <c r="O20" s="74">
        <v>29443</v>
      </c>
      <c r="P20" s="74">
        <v>19730</v>
      </c>
      <c r="Q20" s="94">
        <f t="shared" si="4"/>
        <v>81.56407557205385</v>
      </c>
      <c r="R20" s="74">
        <v>165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32057</v>
      </c>
      <c r="E21" s="74">
        <f t="shared" si="7"/>
        <v>7074</v>
      </c>
      <c r="F21" s="94">
        <f t="shared" si="0"/>
        <v>22.066943257322894</v>
      </c>
      <c r="G21" s="74">
        <v>5859</v>
      </c>
      <c r="H21" s="74">
        <v>1215</v>
      </c>
      <c r="I21" s="74">
        <f t="shared" si="8"/>
        <v>24983</v>
      </c>
      <c r="J21" s="94">
        <f t="shared" si="1"/>
        <v>77.93305674267711</v>
      </c>
      <c r="K21" s="74">
        <v>12004</v>
      </c>
      <c r="L21" s="94">
        <f t="shared" si="2"/>
        <v>37.44579966933899</v>
      </c>
      <c r="M21" s="74">
        <v>0</v>
      </c>
      <c r="N21" s="94">
        <f t="shared" si="3"/>
        <v>0</v>
      </c>
      <c r="O21" s="74">
        <v>12979</v>
      </c>
      <c r="P21" s="74">
        <v>4124</v>
      </c>
      <c r="Q21" s="94">
        <f t="shared" si="4"/>
        <v>40.48725707333812</v>
      </c>
      <c r="R21" s="74">
        <v>155</v>
      </c>
      <c r="S21" s="68"/>
      <c r="T21" s="68" t="s">
        <v>90</v>
      </c>
      <c r="U21" s="68"/>
      <c r="V21" s="68"/>
      <c r="W21" s="68"/>
      <c r="X21" s="68" t="s">
        <v>90</v>
      </c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2396</v>
      </c>
      <c r="E22" s="74">
        <f t="shared" si="7"/>
        <v>129</v>
      </c>
      <c r="F22" s="94">
        <f t="shared" si="0"/>
        <v>5.383973288814691</v>
      </c>
      <c r="G22" s="74">
        <v>129</v>
      </c>
      <c r="H22" s="74">
        <v>0</v>
      </c>
      <c r="I22" s="74">
        <f t="shared" si="8"/>
        <v>2267</v>
      </c>
      <c r="J22" s="94">
        <f t="shared" si="1"/>
        <v>94.61602671118531</v>
      </c>
      <c r="K22" s="74">
        <v>1825</v>
      </c>
      <c r="L22" s="94">
        <f t="shared" si="2"/>
        <v>76.1686143572621</v>
      </c>
      <c r="M22" s="74"/>
      <c r="N22" s="94">
        <f t="shared" si="3"/>
        <v>0</v>
      </c>
      <c r="O22" s="74">
        <v>442</v>
      </c>
      <c r="P22" s="74">
        <v>0</v>
      </c>
      <c r="Q22" s="94">
        <f t="shared" si="4"/>
        <v>18.447412353923205</v>
      </c>
      <c r="R22" s="74">
        <v>0</v>
      </c>
      <c r="S22" s="68" t="s">
        <v>90</v>
      </c>
      <c r="T22" s="68"/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28653</v>
      </c>
      <c r="E23" s="74">
        <f t="shared" si="7"/>
        <v>2270</v>
      </c>
      <c r="F23" s="94">
        <f t="shared" si="0"/>
        <v>7.9223816005304855</v>
      </c>
      <c r="G23" s="74">
        <v>1816</v>
      </c>
      <c r="H23" s="74">
        <v>454</v>
      </c>
      <c r="I23" s="74">
        <f t="shared" si="8"/>
        <v>26383</v>
      </c>
      <c r="J23" s="94">
        <f t="shared" si="1"/>
        <v>92.07761839946951</v>
      </c>
      <c r="K23" s="74">
        <v>11738</v>
      </c>
      <c r="L23" s="94">
        <f t="shared" si="2"/>
        <v>40.96604195023208</v>
      </c>
      <c r="M23" s="74">
        <v>0</v>
      </c>
      <c r="N23" s="94">
        <f t="shared" si="3"/>
        <v>0</v>
      </c>
      <c r="O23" s="74">
        <v>14645</v>
      </c>
      <c r="P23" s="74">
        <v>5647</v>
      </c>
      <c r="Q23" s="94">
        <f t="shared" si="4"/>
        <v>51.111576449237425</v>
      </c>
      <c r="R23" s="74">
        <v>147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10703</v>
      </c>
      <c r="E24" s="74">
        <f t="shared" si="7"/>
        <v>3118</v>
      </c>
      <c r="F24" s="94">
        <f t="shared" si="0"/>
        <v>29.132019060076615</v>
      </c>
      <c r="G24" s="74">
        <v>2197</v>
      </c>
      <c r="H24" s="74">
        <v>921</v>
      </c>
      <c r="I24" s="74">
        <f t="shared" si="8"/>
        <v>7585</v>
      </c>
      <c r="J24" s="94">
        <f t="shared" si="1"/>
        <v>70.86798093992338</v>
      </c>
      <c r="K24" s="74">
        <v>0</v>
      </c>
      <c r="L24" s="94">
        <f t="shared" si="2"/>
        <v>0</v>
      </c>
      <c r="M24" s="74">
        <v>0</v>
      </c>
      <c r="N24" s="94">
        <f t="shared" si="3"/>
        <v>0</v>
      </c>
      <c r="O24" s="74">
        <v>7585</v>
      </c>
      <c r="P24" s="74">
        <v>4024</v>
      </c>
      <c r="Q24" s="94">
        <f t="shared" si="4"/>
        <v>70.86798093992338</v>
      </c>
      <c r="R24" s="74">
        <v>50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17492</v>
      </c>
      <c r="E25" s="74">
        <f t="shared" si="7"/>
        <v>5998</v>
      </c>
      <c r="F25" s="94">
        <f t="shared" si="0"/>
        <v>34.28996112508575</v>
      </c>
      <c r="G25" s="74">
        <v>4830</v>
      </c>
      <c r="H25" s="74">
        <v>1168</v>
      </c>
      <c r="I25" s="74">
        <f t="shared" si="8"/>
        <v>11494</v>
      </c>
      <c r="J25" s="94">
        <f t="shared" si="1"/>
        <v>65.71003887491425</v>
      </c>
      <c r="K25" s="74">
        <v>0</v>
      </c>
      <c r="L25" s="94">
        <f t="shared" si="2"/>
        <v>0</v>
      </c>
      <c r="M25" s="74">
        <v>0</v>
      </c>
      <c r="N25" s="94">
        <f t="shared" si="3"/>
        <v>0</v>
      </c>
      <c r="O25" s="74">
        <v>11494</v>
      </c>
      <c r="P25" s="74">
        <v>6835</v>
      </c>
      <c r="Q25" s="94">
        <f t="shared" si="4"/>
        <v>65.71003887491425</v>
      </c>
      <c r="R25" s="74">
        <v>90</v>
      </c>
      <c r="S25" s="68" t="s">
        <v>90</v>
      </c>
      <c r="T25" s="68"/>
      <c r="U25" s="68"/>
      <c r="V25" s="68"/>
      <c r="W25" s="68" t="s">
        <v>90</v>
      </c>
      <c r="X25" s="68"/>
      <c r="Y25" s="68"/>
      <c r="Z25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125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126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127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128</v>
      </c>
      <c r="AG2" s="151"/>
      <c r="AH2" s="151"/>
      <c r="AI2" s="152"/>
      <c r="AJ2" s="150" t="s">
        <v>129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130</v>
      </c>
      <c r="AU2" s="144"/>
      <c r="AV2" s="144"/>
      <c r="AW2" s="144"/>
      <c r="AX2" s="144"/>
      <c r="AY2" s="144"/>
      <c r="AZ2" s="150" t="s">
        <v>131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64</v>
      </c>
      <c r="E3" s="153" t="s">
        <v>132</v>
      </c>
      <c r="F3" s="151"/>
      <c r="G3" s="152"/>
      <c r="H3" s="156" t="s">
        <v>133</v>
      </c>
      <c r="I3" s="157"/>
      <c r="J3" s="158"/>
      <c r="K3" s="153" t="s">
        <v>134</v>
      </c>
      <c r="L3" s="157"/>
      <c r="M3" s="158"/>
      <c r="N3" s="87" t="s">
        <v>64</v>
      </c>
      <c r="O3" s="153" t="s">
        <v>135</v>
      </c>
      <c r="P3" s="154"/>
      <c r="Q3" s="154"/>
      <c r="R3" s="154"/>
      <c r="S3" s="154"/>
      <c r="T3" s="154"/>
      <c r="U3" s="155"/>
      <c r="V3" s="153" t="s">
        <v>136</v>
      </c>
      <c r="W3" s="154"/>
      <c r="X3" s="154"/>
      <c r="Y3" s="154"/>
      <c r="Z3" s="154"/>
      <c r="AA3" s="154"/>
      <c r="AB3" s="155"/>
      <c r="AC3" s="122" t="s">
        <v>137</v>
      </c>
      <c r="AD3" s="85"/>
      <c r="AE3" s="86"/>
      <c r="AF3" s="146" t="s">
        <v>64</v>
      </c>
      <c r="AG3" s="144" t="s">
        <v>139</v>
      </c>
      <c r="AH3" s="144" t="s">
        <v>141</v>
      </c>
      <c r="AI3" s="144" t="s">
        <v>142</v>
      </c>
      <c r="AJ3" s="145" t="s">
        <v>64</v>
      </c>
      <c r="AK3" s="144" t="s">
        <v>144</v>
      </c>
      <c r="AL3" s="144" t="s">
        <v>145</v>
      </c>
      <c r="AM3" s="144" t="s">
        <v>146</v>
      </c>
      <c r="AN3" s="144" t="s">
        <v>141</v>
      </c>
      <c r="AO3" s="144" t="s">
        <v>142</v>
      </c>
      <c r="AP3" s="144" t="s">
        <v>147</v>
      </c>
      <c r="AQ3" s="144" t="s">
        <v>148</v>
      </c>
      <c r="AR3" s="144" t="s">
        <v>149</v>
      </c>
      <c r="AS3" s="144" t="s">
        <v>150</v>
      </c>
      <c r="AT3" s="146" t="s">
        <v>64</v>
      </c>
      <c r="AU3" s="144" t="s">
        <v>144</v>
      </c>
      <c r="AV3" s="144" t="s">
        <v>145</v>
      </c>
      <c r="AW3" s="144" t="s">
        <v>146</v>
      </c>
      <c r="AX3" s="144" t="s">
        <v>141</v>
      </c>
      <c r="AY3" s="144" t="s">
        <v>142</v>
      </c>
      <c r="AZ3" s="146" t="s">
        <v>64</v>
      </c>
      <c r="BA3" s="144" t="s">
        <v>139</v>
      </c>
      <c r="BB3" s="144" t="s">
        <v>141</v>
      </c>
      <c r="BC3" s="144" t="s">
        <v>142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151</v>
      </c>
      <c r="G4" s="120" t="s">
        <v>152</v>
      </c>
      <c r="H4" s="87" t="s">
        <v>64</v>
      </c>
      <c r="I4" s="120" t="s">
        <v>151</v>
      </c>
      <c r="J4" s="120" t="s">
        <v>152</v>
      </c>
      <c r="K4" s="87" t="s">
        <v>64</v>
      </c>
      <c r="L4" s="120" t="s">
        <v>151</v>
      </c>
      <c r="M4" s="120" t="s">
        <v>152</v>
      </c>
      <c r="N4" s="87"/>
      <c r="O4" s="87" t="s">
        <v>64</v>
      </c>
      <c r="P4" s="120" t="s">
        <v>139</v>
      </c>
      <c r="Q4" s="120" t="s">
        <v>141</v>
      </c>
      <c r="R4" s="120" t="s">
        <v>142</v>
      </c>
      <c r="S4" s="120" t="s">
        <v>154</v>
      </c>
      <c r="T4" s="120" t="s">
        <v>156</v>
      </c>
      <c r="U4" s="120" t="s">
        <v>158</v>
      </c>
      <c r="V4" s="87" t="s">
        <v>64</v>
      </c>
      <c r="W4" s="120" t="s">
        <v>139</v>
      </c>
      <c r="X4" s="120" t="s">
        <v>141</v>
      </c>
      <c r="Y4" s="120" t="s">
        <v>142</v>
      </c>
      <c r="Z4" s="120" t="s">
        <v>154</v>
      </c>
      <c r="AA4" s="120" t="s">
        <v>156</v>
      </c>
      <c r="AB4" s="120" t="s">
        <v>158</v>
      </c>
      <c r="AC4" s="87" t="s">
        <v>64</v>
      </c>
      <c r="AD4" s="120" t="s">
        <v>151</v>
      </c>
      <c r="AE4" s="120" t="s">
        <v>152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159</v>
      </c>
      <c r="E6" s="92" t="s">
        <v>159</v>
      </c>
      <c r="F6" s="92" t="s">
        <v>159</v>
      </c>
      <c r="G6" s="92" t="s">
        <v>159</v>
      </c>
      <c r="H6" s="92" t="s">
        <v>159</v>
      </c>
      <c r="I6" s="92" t="s">
        <v>159</v>
      </c>
      <c r="J6" s="92" t="s">
        <v>159</v>
      </c>
      <c r="K6" s="92" t="s">
        <v>159</v>
      </c>
      <c r="L6" s="92" t="s">
        <v>159</v>
      </c>
      <c r="M6" s="92" t="s">
        <v>159</v>
      </c>
      <c r="N6" s="92" t="s">
        <v>159</v>
      </c>
      <c r="O6" s="92" t="s">
        <v>159</v>
      </c>
      <c r="P6" s="92" t="s">
        <v>159</v>
      </c>
      <c r="Q6" s="92" t="s">
        <v>159</v>
      </c>
      <c r="R6" s="92" t="s">
        <v>159</v>
      </c>
      <c r="S6" s="92" t="s">
        <v>159</v>
      </c>
      <c r="T6" s="92" t="s">
        <v>159</v>
      </c>
      <c r="U6" s="92" t="s">
        <v>159</v>
      </c>
      <c r="V6" s="92" t="s">
        <v>159</v>
      </c>
      <c r="W6" s="92" t="s">
        <v>159</v>
      </c>
      <c r="X6" s="92" t="s">
        <v>159</v>
      </c>
      <c r="Y6" s="92" t="s">
        <v>159</v>
      </c>
      <c r="Z6" s="92" t="s">
        <v>159</v>
      </c>
      <c r="AA6" s="92" t="s">
        <v>159</v>
      </c>
      <c r="AB6" s="92" t="s">
        <v>159</v>
      </c>
      <c r="AC6" s="92" t="s">
        <v>159</v>
      </c>
      <c r="AD6" s="92" t="s">
        <v>159</v>
      </c>
      <c r="AE6" s="92" t="s">
        <v>159</v>
      </c>
      <c r="AF6" s="93" t="s">
        <v>160</v>
      </c>
      <c r="AG6" s="93" t="s">
        <v>160</v>
      </c>
      <c r="AH6" s="93" t="s">
        <v>160</v>
      </c>
      <c r="AI6" s="93" t="s">
        <v>160</v>
      </c>
      <c r="AJ6" s="93" t="s">
        <v>160</v>
      </c>
      <c r="AK6" s="93" t="s">
        <v>160</v>
      </c>
      <c r="AL6" s="93" t="s">
        <v>160</v>
      </c>
      <c r="AM6" s="93" t="s">
        <v>160</v>
      </c>
      <c r="AN6" s="93" t="s">
        <v>160</v>
      </c>
      <c r="AO6" s="93" t="s">
        <v>160</v>
      </c>
      <c r="AP6" s="93" t="s">
        <v>160</v>
      </c>
      <c r="AQ6" s="93" t="s">
        <v>160</v>
      </c>
      <c r="AR6" s="93" t="s">
        <v>160</v>
      </c>
      <c r="AS6" s="93" t="s">
        <v>160</v>
      </c>
      <c r="AT6" s="93" t="s">
        <v>160</v>
      </c>
      <c r="AU6" s="93" t="s">
        <v>160</v>
      </c>
      <c r="AV6" s="93" t="s">
        <v>160</v>
      </c>
      <c r="AW6" s="93" t="s">
        <v>160</v>
      </c>
      <c r="AX6" s="93" t="s">
        <v>160</v>
      </c>
      <c r="AY6" s="93" t="s">
        <v>160</v>
      </c>
      <c r="AZ6" s="93" t="s">
        <v>160</v>
      </c>
      <c r="BA6" s="93" t="s">
        <v>160</v>
      </c>
      <c r="BB6" s="93" t="s">
        <v>160</v>
      </c>
      <c r="BC6" s="93" t="s">
        <v>160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SUM(D8:D25)</f>
        <v>431800</v>
      </c>
      <c r="E7" s="79">
        <f t="shared" si="0"/>
        <v>1225</v>
      </c>
      <c r="F7" s="79">
        <f t="shared" si="0"/>
        <v>1225</v>
      </c>
      <c r="G7" s="79">
        <f t="shared" si="0"/>
        <v>0</v>
      </c>
      <c r="H7" s="79">
        <f t="shared" si="0"/>
        <v>26883</v>
      </c>
      <c r="I7" s="79">
        <f t="shared" si="0"/>
        <v>26883</v>
      </c>
      <c r="J7" s="79">
        <f t="shared" si="0"/>
        <v>0</v>
      </c>
      <c r="K7" s="79">
        <f t="shared" si="0"/>
        <v>403692</v>
      </c>
      <c r="L7" s="79">
        <f t="shared" si="0"/>
        <v>88047</v>
      </c>
      <c r="M7" s="79">
        <f t="shared" si="0"/>
        <v>315645</v>
      </c>
      <c r="N7" s="79">
        <f t="shared" si="0"/>
        <v>439095</v>
      </c>
      <c r="O7" s="79">
        <f t="shared" si="0"/>
        <v>116185</v>
      </c>
      <c r="P7" s="79">
        <f t="shared" si="0"/>
        <v>116155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30</v>
      </c>
      <c r="U7" s="79">
        <f t="shared" si="0"/>
        <v>0</v>
      </c>
      <c r="V7" s="79">
        <f t="shared" si="0"/>
        <v>315645</v>
      </c>
      <c r="W7" s="79">
        <f t="shared" si="0"/>
        <v>314209</v>
      </c>
      <c r="X7" s="79">
        <f t="shared" si="0"/>
        <v>0</v>
      </c>
      <c r="Y7" s="79">
        <f t="shared" si="0"/>
        <v>1436</v>
      </c>
      <c r="Z7" s="79">
        <f t="shared" si="0"/>
        <v>0</v>
      </c>
      <c r="AA7" s="79">
        <f t="shared" si="0"/>
        <v>0</v>
      </c>
      <c r="AB7" s="79">
        <f t="shared" si="0"/>
        <v>0</v>
      </c>
      <c r="AC7" s="79">
        <f t="shared" si="0"/>
        <v>7265</v>
      </c>
      <c r="AD7" s="79">
        <f t="shared" si="0"/>
        <v>7029</v>
      </c>
      <c r="AE7" s="79">
        <f t="shared" si="0"/>
        <v>236</v>
      </c>
      <c r="AF7" s="79">
        <f t="shared" si="0"/>
        <v>11788</v>
      </c>
      <c r="AG7" s="79">
        <f t="shared" si="0"/>
        <v>11788</v>
      </c>
      <c r="AH7" s="79">
        <f t="shared" si="0"/>
        <v>0</v>
      </c>
      <c r="AI7" s="79">
        <f t="shared" si="0"/>
        <v>0</v>
      </c>
      <c r="AJ7" s="79">
        <f aca="true" t="shared" si="1" ref="AJ7:BC7">SUM(AJ8:AJ25)</f>
        <v>39433</v>
      </c>
      <c r="AK7" s="79">
        <f t="shared" si="1"/>
        <v>218</v>
      </c>
      <c r="AL7" s="79">
        <f t="shared" si="1"/>
        <v>27438</v>
      </c>
      <c r="AM7" s="79">
        <f t="shared" si="1"/>
        <v>10216</v>
      </c>
      <c r="AN7" s="79">
        <f t="shared" si="1"/>
        <v>0</v>
      </c>
      <c r="AO7" s="79">
        <f t="shared" si="1"/>
        <v>0</v>
      </c>
      <c r="AP7" s="79">
        <f t="shared" si="1"/>
        <v>0</v>
      </c>
      <c r="AQ7" s="79">
        <f t="shared" si="1"/>
        <v>1123</v>
      </c>
      <c r="AR7" s="79">
        <f t="shared" si="1"/>
        <v>5</v>
      </c>
      <c r="AS7" s="79">
        <f t="shared" si="1"/>
        <v>433</v>
      </c>
      <c r="AT7" s="79">
        <f t="shared" si="1"/>
        <v>27</v>
      </c>
      <c r="AU7" s="79">
        <f t="shared" si="1"/>
        <v>11</v>
      </c>
      <c r="AV7" s="79">
        <f t="shared" si="1"/>
        <v>0</v>
      </c>
      <c r="AW7" s="79">
        <f t="shared" si="1"/>
        <v>16</v>
      </c>
      <c r="AX7" s="79">
        <f t="shared" si="1"/>
        <v>0</v>
      </c>
      <c r="AY7" s="79">
        <f t="shared" si="1"/>
        <v>0</v>
      </c>
      <c r="AZ7" s="79">
        <f t="shared" si="1"/>
        <v>1849</v>
      </c>
      <c r="BA7" s="79">
        <f t="shared" si="1"/>
        <v>1849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25">SUM(E8,+H8,+K8)</f>
        <v>126153</v>
      </c>
      <c r="E8" s="73">
        <f aca="true" t="shared" si="3" ref="E8:E25">SUM(F8:G8)</f>
        <v>1157</v>
      </c>
      <c r="F8" s="73">
        <v>1157</v>
      </c>
      <c r="G8" s="73">
        <v>0</v>
      </c>
      <c r="H8" s="73">
        <f aca="true" t="shared" si="4" ref="H8:H25">SUM(I8:J8)</f>
        <v>0</v>
      </c>
      <c r="I8" s="73">
        <v>0</v>
      </c>
      <c r="J8" s="73">
        <v>0</v>
      </c>
      <c r="K8" s="73">
        <f aca="true" t="shared" si="5" ref="K8:K25">SUM(L8:M8)</f>
        <v>124996</v>
      </c>
      <c r="L8" s="73">
        <v>15851</v>
      </c>
      <c r="M8" s="73">
        <v>109145</v>
      </c>
      <c r="N8" s="73">
        <f aca="true" t="shared" si="6" ref="N8:N25">SUM(O8,+V8,+AC8)</f>
        <v>126153</v>
      </c>
      <c r="O8" s="73">
        <f aca="true" t="shared" si="7" ref="O8:O25">SUM(P8:U8)</f>
        <v>17008</v>
      </c>
      <c r="P8" s="73">
        <v>17008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25">SUM(W8:AB8)</f>
        <v>109145</v>
      </c>
      <c r="W8" s="73">
        <v>109145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25">SUM(AD8:AE8)</f>
        <v>0</v>
      </c>
      <c r="AD8" s="73">
        <v>0</v>
      </c>
      <c r="AE8" s="73">
        <v>0</v>
      </c>
      <c r="AF8" s="73">
        <f aca="true" t="shared" si="10" ref="AF8:AF25">SUM(AG8:AI8)</f>
        <v>5520</v>
      </c>
      <c r="AG8" s="73">
        <v>5520</v>
      </c>
      <c r="AH8" s="73">
        <v>0</v>
      </c>
      <c r="AI8" s="73">
        <v>0</v>
      </c>
      <c r="AJ8" s="73">
        <f aca="true" t="shared" si="11" ref="AJ8:AJ25">SUM(AK8:AS8)</f>
        <v>5520</v>
      </c>
      <c r="AK8" s="73">
        <v>0</v>
      </c>
      <c r="AL8" s="73">
        <v>0</v>
      </c>
      <c r="AM8" s="73">
        <v>5520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2" ref="AT8:AT25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25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25732</v>
      </c>
      <c r="E9" s="73">
        <f t="shared" si="3"/>
        <v>68</v>
      </c>
      <c r="F9" s="73">
        <v>68</v>
      </c>
      <c r="G9" s="73">
        <v>0</v>
      </c>
      <c r="H9" s="73">
        <f t="shared" si="4"/>
        <v>0</v>
      </c>
      <c r="I9" s="73">
        <v>0</v>
      </c>
      <c r="J9" s="73">
        <v>0</v>
      </c>
      <c r="K9" s="73">
        <f t="shared" si="5"/>
        <v>25664</v>
      </c>
      <c r="L9" s="73">
        <v>1792</v>
      </c>
      <c r="M9" s="73">
        <v>23872</v>
      </c>
      <c r="N9" s="73">
        <f t="shared" si="6"/>
        <v>25732</v>
      </c>
      <c r="O9" s="73">
        <f t="shared" si="7"/>
        <v>1860</v>
      </c>
      <c r="P9" s="73">
        <v>1860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23872</v>
      </c>
      <c r="W9" s="73">
        <v>23872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68</v>
      </c>
      <c r="AG9" s="73">
        <v>68</v>
      </c>
      <c r="AH9" s="73">
        <v>0</v>
      </c>
      <c r="AI9" s="73">
        <v>0</v>
      </c>
      <c r="AJ9" s="73">
        <f t="shared" si="11"/>
        <v>68</v>
      </c>
      <c r="AK9" s="73">
        <v>0</v>
      </c>
      <c r="AL9" s="73">
        <v>0</v>
      </c>
      <c r="AM9" s="73">
        <v>68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55773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55773</v>
      </c>
      <c r="L10" s="73">
        <v>35565</v>
      </c>
      <c r="M10" s="73">
        <v>20208</v>
      </c>
      <c r="N10" s="73">
        <f t="shared" si="6"/>
        <v>57323</v>
      </c>
      <c r="O10" s="73">
        <f t="shared" si="7"/>
        <v>35565</v>
      </c>
      <c r="P10" s="73">
        <v>35565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20208</v>
      </c>
      <c r="W10" s="73">
        <v>20208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1550</v>
      </c>
      <c r="AD10" s="73">
        <v>1550</v>
      </c>
      <c r="AE10" s="73">
        <v>0</v>
      </c>
      <c r="AF10" s="73">
        <f t="shared" si="10"/>
        <v>2741</v>
      </c>
      <c r="AG10" s="73">
        <v>2741</v>
      </c>
      <c r="AH10" s="73">
        <v>0</v>
      </c>
      <c r="AI10" s="73">
        <v>0</v>
      </c>
      <c r="AJ10" s="73">
        <f t="shared" si="11"/>
        <v>2741</v>
      </c>
      <c r="AK10" s="73">
        <v>0</v>
      </c>
      <c r="AL10" s="73">
        <v>0</v>
      </c>
      <c r="AM10" s="73">
        <v>2541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200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25019</v>
      </c>
      <c r="E11" s="73">
        <f t="shared" si="3"/>
        <v>0</v>
      </c>
      <c r="F11" s="73">
        <v>0</v>
      </c>
      <c r="G11" s="73">
        <v>0</v>
      </c>
      <c r="H11" s="73">
        <f t="shared" si="4"/>
        <v>11129</v>
      </c>
      <c r="I11" s="73">
        <v>11129</v>
      </c>
      <c r="J11" s="73">
        <v>0</v>
      </c>
      <c r="K11" s="73">
        <f t="shared" si="5"/>
        <v>13890</v>
      </c>
      <c r="L11" s="73">
        <v>0</v>
      </c>
      <c r="M11" s="73">
        <v>13890</v>
      </c>
      <c r="N11" s="73">
        <f t="shared" si="6"/>
        <v>25930</v>
      </c>
      <c r="O11" s="73">
        <f t="shared" si="7"/>
        <v>11129</v>
      </c>
      <c r="P11" s="73">
        <v>11129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13890</v>
      </c>
      <c r="W11" s="73">
        <v>12454</v>
      </c>
      <c r="X11" s="73">
        <v>0</v>
      </c>
      <c r="Y11" s="73">
        <v>1436</v>
      </c>
      <c r="Z11" s="73">
        <v>0</v>
      </c>
      <c r="AA11" s="73">
        <v>0</v>
      </c>
      <c r="AB11" s="73">
        <v>0</v>
      </c>
      <c r="AC11" s="73">
        <f t="shared" si="9"/>
        <v>911</v>
      </c>
      <c r="AD11" s="73">
        <v>911</v>
      </c>
      <c r="AE11" s="73">
        <v>0</v>
      </c>
      <c r="AF11" s="73">
        <f t="shared" si="10"/>
        <v>43</v>
      </c>
      <c r="AG11" s="73">
        <v>43</v>
      </c>
      <c r="AH11" s="73">
        <v>0</v>
      </c>
      <c r="AI11" s="73">
        <v>0</v>
      </c>
      <c r="AJ11" s="73">
        <f t="shared" si="11"/>
        <v>43</v>
      </c>
      <c r="AK11" s="73">
        <v>0</v>
      </c>
      <c r="AL11" s="73">
        <v>0</v>
      </c>
      <c r="AM11" s="73">
        <v>43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2</v>
      </c>
      <c r="AU11" s="73">
        <v>0</v>
      </c>
      <c r="AV11" s="73">
        <v>0</v>
      </c>
      <c r="AW11" s="73">
        <v>2</v>
      </c>
      <c r="AX11" s="73">
        <v>0</v>
      </c>
      <c r="AY11" s="73">
        <v>0</v>
      </c>
      <c r="AZ11" s="73">
        <f t="shared" si="13"/>
        <v>200</v>
      </c>
      <c r="BA11" s="73">
        <v>200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35986</v>
      </c>
      <c r="E12" s="74">
        <f t="shared" si="3"/>
        <v>0</v>
      </c>
      <c r="F12" s="74">
        <v>0</v>
      </c>
      <c r="G12" s="74">
        <v>0</v>
      </c>
      <c r="H12" s="74">
        <f t="shared" si="4"/>
        <v>3</v>
      </c>
      <c r="I12" s="74">
        <v>3</v>
      </c>
      <c r="J12" s="74">
        <v>0</v>
      </c>
      <c r="K12" s="74">
        <f t="shared" si="5"/>
        <v>35983</v>
      </c>
      <c r="L12" s="74">
        <v>4461</v>
      </c>
      <c r="M12" s="74">
        <v>31522</v>
      </c>
      <c r="N12" s="74">
        <f t="shared" si="6"/>
        <v>35986</v>
      </c>
      <c r="O12" s="74">
        <f t="shared" si="7"/>
        <v>4464</v>
      </c>
      <c r="P12" s="74">
        <v>4464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31522</v>
      </c>
      <c r="W12" s="74">
        <v>31522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1306</v>
      </c>
      <c r="AG12" s="74">
        <v>1306</v>
      </c>
      <c r="AH12" s="74">
        <v>0</v>
      </c>
      <c r="AI12" s="74">
        <v>0</v>
      </c>
      <c r="AJ12" s="74">
        <f t="shared" si="11"/>
        <v>1306</v>
      </c>
      <c r="AK12" s="73">
        <v>0</v>
      </c>
      <c r="AL12" s="74">
        <v>0</v>
      </c>
      <c r="AM12" s="74">
        <v>1217</v>
      </c>
      <c r="AN12" s="74">
        <v>0</v>
      </c>
      <c r="AO12" s="74">
        <v>0</v>
      </c>
      <c r="AP12" s="74">
        <v>0</v>
      </c>
      <c r="AQ12" s="74">
        <v>30</v>
      </c>
      <c r="AR12" s="74">
        <v>3</v>
      </c>
      <c r="AS12" s="74">
        <v>56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14404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14404</v>
      </c>
      <c r="L13" s="74">
        <v>2482</v>
      </c>
      <c r="M13" s="74">
        <v>11922</v>
      </c>
      <c r="N13" s="74">
        <f t="shared" si="6"/>
        <v>14404</v>
      </c>
      <c r="O13" s="74">
        <f t="shared" si="7"/>
        <v>2482</v>
      </c>
      <c r="P13" s="74">
        <v>2482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11922</v>
      </c>
      <c r="W13" s="74">
        <v>11922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17</v>
      </c>
      <c r="AG13" s="74">
        <v>17</v>
      </c>
      <c r="AH13" s="74">
        <v>0</v>
      </c>
      <c r="AI13" s="74">
        <v>0</v>
      </c>
      <c r="AJ13" s="74">
        <f t="shared" si="11"/>
        <v>17</v>
      </c>
      <c r="AK13" s="73">
        <v>0</v>
      </c>
      <c r="AL13" s="74">
        <v>0</v>
      </c>
      <c r="AM13" s="74">
        <v>17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27</v>
      </c>
      <c r="BA13" s="74">
        <v>27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7791</v>
      </c>
      <c r="E14" s="74">
        <f t="shared" si="3"/>
        <v>0</v>
      </c>
      <c r="F14" s="74">
        <v>0</v>
      </c>
      <c r="G14" s="74">
        <v>0</v>
      </c>
      <c r="H14" s="74">
        <f t="shared" si="4"/>
        <v>791</v>
      </c>
      <c r="I14" s="74">
        <v>791</v>
      </c>
      <c r="J14" s="74">
        <v>0</v>
      </c>
      <c r="K14" s="74">
        <f t="shared" si="5"/>
        <v>7000</v>
      </c>
      <c r="L14" s="74">
        <v>815</v>
      </c>
      <c r="M14" s="74">
        <v>6185</v>
      </c>
      <c r="N14" s="74">
        <f t="shared" si="6"/>
        <v>7791</v>
      </c>
      <c r="O14" s="74">
        <f t="shared" si="7"/>
        <v>1606</v>
      </c>
      <c r="P14" s="74">
        <v>1606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6185</v>
      </c>
      <c r="W14" s="74">
        <v>6185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11</v>
      </c>
      <c r="AG14" s="74">
        <v>11</v>
      </c>
      <c r="AH14" s="74">
        <v>0</v>
      </c>
      <c r="AI14" s="74">
        <v>0</v>
      </c>
      <c r="AJ14" s="74">
        <f t="shared" si="11"/>
        <v>218</v>
      </c>
      <c r="AK14" s="74">
        <v>218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11</v>
      </c>
      <c r="AU14" s="74">
        <v>11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14498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14498</v>
      </c>
      <c r="L15" s="74">
        <v>3227</v>
      </c>
      <c r="M15" s="74">
        <v>11271</v>
      </c>
      <c r="N15" s="74">
        <f t="shared" si="6"/>
        <v>15292</v>
      </c>
      <c r="O15" s="74">
        <f t="shared" si="7"/>
        <v>3227</v>
      </c>
      <c r="P15" s="74">
        <v>3227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11271</v>
      </c>
      <c r="W15" s="74">
        <v>11271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794</v>
      </c>
      <c r="AD15" s="74">
        <v>794</v>
      </c>
      <c r="AE15" s="74">
        <v>0</v>
      </c>
      <c r="AF15" s="74">
        <f t="shared" si="10"/>
        <v>12</v>
      </c>
      <c r="AG15" s="74">
        <v>12</v>
      </c>
      <c r="AH15" s="74">
        <v>0</v>
      </c>
      <c r="AI15" s="74">
        <v>0</v>
      </c>
      <c r="AJ15" s="74">
        <f t="shared" si="11"/>
        <v>12</v>
      </c>
      <c r="AK15" s="73">
        <v>0</v>
      </c>
      <c r="AL15" s="74">
        <v>0</v>
      </c>
      <c r="AM15" s="74">
        <v>12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0</v>
      </c>
      <c r="BA15" s="74">
        <v>0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8816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8816</v>
      </c>
      <c r="L16" s="74">
        <v>4298</v>
      </c>
      <c r="M16" s="74">
        <v>4518</v>
      </c>
      <c r="N16" s="74">
        <f t="shared" si="6"/>
        <v>9170</v>
      </c>
      <c r="O16" s="74">
        <f t="shared" si="7"/>
        <v>4298</v>
      </c>
      <c r="P16" s="74">
        <v>4298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4518</v>
      </c>
      <c r="W16" s="74">
        <v>4518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354</v>
      </c>
      <c r="AD16" s="74">
        <v>354</v>
      </c>
      <c r="AE16" s="74">
        <v>0</v>
      </c>
      <c r="AF16" s="74">
        <f t="shared" si="10"/>
        <v>339</v>
      </c>
      <c r="AG16" s="74">
        <v>339</v>
      </c>
      <c r="AH16" s="74">
        <v>0</v>
      </c>
      <c r="AI16" s="74">
        <v>0</v>
      </c>
      <c r="AJ16" s="74">
        <f t="shared" si="11"/>
        <v>339</v>
      </c>
      <c r="AK16" s="73">
        <v>0</v>
      </c>
      <c r="AL16" s="74">
        <v>0</v>
      </c>
      <c r="AM16" s="74">
        <v>339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11</v>
      </c>
      <c r="AU16" s="74">
        <v>0</v>
      </c>
      <c r="AV16" s="74">
        <v>0</v>
      </c>
      <c r="AW16" s="74">
        <v>11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13637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13637</v>
      </c>
      <c r="L17" s="74">
        <v>3970</v>
      </c>
      <c r="M17" s="74">
        <v>9667</v>
      </c>
      <c r="N17" s="74">
        <f t="shared" si="6"/>
        <v>14030</v>
      </c>
      <c r="O17" s="74">
        <f t="shared" si="7"/>
        <v>4000</v>
      </c>
      <c r="P17" s="74">
        <v>3970</v>
      </c>
      <c r="Q17" s="74">
        <v>0</v>
      </c>
      <c r="R17" s="74">
        <v>0</v>
      </c>
      <c r="S17" s="74">
        <v>0</v>
      </c>
      <c r="T17" s="74">
        <v>30</v>
      </c>
      <c r="U17" s="74">
        <v>0</v>
      </c>
      <c r="V17" s="74">
        <f t="shared" si="8"/>
        <v>9667</v>
      </c>
      <c r="W17" s="74">
        <v>9667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363</v>
      </c>
      <c r="AD17" s="74">
        <v>189</v>
      </c>
      <c r="AE17" s="74">
        <v>174</v>
      </c>
      <c r="AF17" s="74">
        <f t="shared" si="10"/>
        <v>30</v>
      </c>
      <c r="AG17" s="74">
        <v>30</v>
      </c>
      <c r="AH17" s="74">
        <v>0</v>
      </c>
      <c r="AI17" s="74">
        <v>0</v>
      </c>
      <c r="AJ17" s="74">
        <f t="shared" si="11"/>
        <v>30</v>
      </c>
      <c r="AK17" s="73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30</v>
      </c>
      <c r="AR17" s="74">
        <v>0</v>
      </c>
      <c r="AS17" s="74">
        <v>0</v>
      </c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23716</v>
      </c>
      <c r="E18" s="74">
        <f t="shared" si="3"/>
        <v>0</v>
      </c>
      <c r="F18" s="74">
        <v>0</v>
      </c>
      <c r="G18" s="74">
        <v>0</v>
      </c>
      <c r="H18" s="74">
        <f t="shared" si="4"/>
        <v>14960</v>
      </c>
      <c r="I18" s="74">
        <v>14960</v>
      </c>
      <c r="J18" s="74">
        <v>0</v>
      </c>
      <c r="K18" s="74">
        <f t="shared" si="5"/>
        <v>8756</v>
      </c>
      <c r="L18" s="74">
        <v>0</v>
      </c>
      <c r="M18" s="74">
        <v>8756</v>
      </c>
      <c r="N18" s="74">
        <f t="shared" si="6"/>
        <v>24093</v>
      </c>
      <c r="O18" s="74">
        <f t="shared" si="7"/>
        <v>14960</v>
      </c>
      <c r="P18" s="74">
        <v>14960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8756</v>
      </c>
      <c r="W18" s="74">
        <v>8756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377</v>
      </c>
      <c r="AD18" s="74">
        <v>377</v>
      </c>
      <c r="AE18" s="74">
        <v>0</v>
      </c>
      <c r="AF18" s="74">
        <f t="shared" si="10"/>
        <v>1214</v>
      </c>
      <c r="AG18" s="74">
        <v>1214</v>
      </c>
      <c r="AH18" s="74">
        <v>0</v>
      </c>
      <c r="AI18" s="74">
        <v>0</v>
      </c>
      <c r="AJ18" s="74">
        <f t="shared" si="11"/>
        <v>1214</v>
      </c>
      <c r="AK18" s="73">
        <v>0</v>
      </c>
      <c r="AL18" s="74">
        <v>0</v>
      </c>
      <c r="AM18" s="74">
        <v>11</v>
      </c>
      <c r="AN18" s="74">
        <v>0</v>
      </c>
      <c r="AO18" s="74">
        <v>0</v>
      </c>
      <c r="AP18" s="74">
        <v>0</v>
      </c>
      <c r="AQ18" s="74">
        <v>1051</v>
      </c>
      <c r="AR18" s="74">
        <v>0</v>
      </c>
      <c r="AS18" s="74">
        <v>152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1051</v>
      </c>
      <c r="BA18" s="74">
        <v>1051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17240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17240</v>
      </c>
      <c r="L19" s="74">
        <v>3224</v>
      </c>
      <c r="M19" s="74">
        <v>14016</v>
      </c>
      <c r="N19" s="74">
        <f t="shared" si="6"/>
        <v>18190</v>
      </c>
      <c r="O19" s="74">
        <f t="shared" si="7"/>
        <v>3224</v>
      </c>
      <c r="P19" s="74">
        <v>3224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14016</v>
      </c>
      <c r="W19" s="74">
        <v>14016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950</v>
      </c>
      <c r="AD19" s="74">
        <v>950</v>
      </c>
      <c r="AE19" s="74">
        <v>0</v>
      </c>
      <c r="AF19" s="74">
        <f t="shared" si="10"/>
        <v>30</v>
      </c>
      <c r="AG19" s="74">
        <v>30</v>
      </c>
      <c r="AH19" s="74">
        <v>0</v>
      </c>
      <c r="AI19" s="74">
        <v>0</v>
      </c>
      <c r="AJ19" s="74">
        <f t="shared" si="11"/>
        <v>30</v>
      </c>
      <c r="AK19" s="73">
        <v>0</v>
      </c>
      <c r="AL19" s="74">
        <v>0</v>
      </c>
      <c r="AM19" s="74">
        <v>30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3</v>
      </c>
      <c r="AU19" s="74">
        <v>0</v>
      </c>
      <c r="AV19" s="74">
        <v>0</v>
      </c>
      <c r="AW19" s="74">
        <v>3</v>
      </c>
      <c r="AX19" s="74">
        <v>0</v>
      </c>
      <c r="AY19" s="74">
        <v>0</v>
      </c>
      <c r="AZ19" s="74">
        <f t="shared" si="13"/>
        <v>181</v>
      </c>
      <c r="BA19" s="74">
        <v>181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27438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27438</v>
      </c>
      <c r="L20" s="74">
        <v>4720</v>
      </c>
      <c r="M20" s="74">
        <v>22718</v>
      </c>
      <c r="N20" s="74">
        <f t="shared" si="6"/>
        <v>27568</v>
      </c>
      <c r="O20" s="74">
        <f t="shared" si="7"/>
        <v>4720</v>
      </c>
      <c r="P20" s="74">
        <v>4720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22718</v>
      </c>
      <c r="W20" s="74">
        <v>22718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130</v>
      </c>
      <c r="AD20" s="74">
        <v>130</v>
      </c>
      <c r="AE20" s="74">
        <v>0</v>
      </c>
      <c r="AF20" s="74">
        <f t="shared" si="10"/>
        <v>24</v>
      </c>
      <c r="AG20" s="74">
        <v>24</v>
      </c>
      <c r="AH20" s="74">
        <v>0</v>
      </c>
      <c r="AI20" s="74">
        <v>0</v>
      </c>
      <c r="AJ20" s="74">
        <f t="shared" si="11"/>
        <v>27462</v>
      </c>
      <c r="AK20" s="73">
        <v>0</v>
      </c>
      <c r="AL20" s="74">
        <v>27438</v>
      </c>
      <c r="AM20" s="74">
        <v>24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227</v>
      </c>
      <c r="BA20" s="74">
        <v>227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10922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10922</v>
      </c>
      <c r="L21" s="74">
        <v>2994</v>
      </c>
      <c r="M21" s="74">
        <v>7928</v>
      </c>
      <c r="N21" s="74">
        <f t="shared" si="6"/>
        <v>11543</v>
      </c>
      <c r="O21" s="74">
        <f t="shared" si="7"/>
        <v>2994</v>
      </c>
      <c r="P21" s="74">
        <v>2994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7928</v>
      </c>
      <c r="W21" s="74">
        <v>7928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621</v>
      </c>
      <c r="AD21" s="74">
        <v>559</v>
      </c>
      <c r="AE21" s="74">
        <v>62</v>
      </c>
      <c r="AF21" s="74">
        <f t="shared" si="10"/>
        <v>371</v>
      </c>
      <c r="AG21" s="74">
        <v>371</v>
      </c>
      <c r="AH21" s="74">
        <v>0</v>
      </c>
      <c r="AI21" s="74">
        <v>0</v>
      </c>
      <c r="AJ21" s="74">
        <f t="shared" si="11"/>
        <v>371</v>
      </c>
      <c r="AK21" s="73">
        <v>0</v>
      </c>
      <c r="AL21" s="74">
        <v>0</v>
      </c>
      <c r="AM21" s="74">
        <v>371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160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160</v>
      </c>
      <c r="L22" s="74">
        <v>95</v>
      </c>
      <c r="M22" s="74">
        <v>65</v>
      </c>
      <c r="N22" s="74">
        <f t="shared" si="6"/>
        <v>160</v>
      </c>
      <c r="O22" s="74">
        <f t="shared" si="7"/>
        <v>95</v>
      </c>
      <c r="P22" s="74">
        <v>95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65</v>
      </c>
      <c r="W22" s="74">
        <v>65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3</v>
      </c>
      <c r="AG22" s="74">
        <v>3</v>
      </c>
      <c r="AH22" s="74">
        <v>0</v>
      </c>
      <c r="AI22" s="74">
        <v>0</v>
      </c>
      <c r="AJ22" s="74">
        <f t="shared" si="11"/>
        <v>3</v>
      </c>
      <c r="AK22" s="73">
        <v>0</v>
      </c>
      <c r="AL22" s="74">
        <v>0</v>
      </c>
      <c r="AM22" s="74">
        <v>3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5660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5660</v>
      </c>
      <c r="L23" s="74">
        <v>876</v>
      </c>
      <c r="M23" s="74">
        <v>4784</v>
      </c>
      <c r="N23" s="74">
        <f t="shared" si="6"/>
        <v>5879</v>
      </c>
      <c r="O23" s="74">
        <f t="shared" si="7"/>
        <v>876</v>
      </c>
      <c r="P23" s="74">
        <v>876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4784</v>
      </c>
      <c r="W23" s="74">
        <v>4784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219</v>
      </c>
      <c r="AD23" s="74">
        <v>219</v>
      </c>
      <c r="AE23" s="74">
        <v>0</v>
      </c>
      <c r="AF23" s="74">
        <f t="shared" si="10"/>
        <v>12</v>
      </c>
      <c r="AG23" s="74">
        <v>12</v>
      </c>
      <c r="AH23" s="74">
        <v>0</v>
      </c>
      <c r="AI23" s="74">
        <v>0</v>
      </c>
      <c r="AJ23" s="74">
        <f t="shared" si="11"/>
        <v>12</v>
      </c>
      <c r="AK23" s="73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12</v>
      </c>
      <c r="AR23" s="74">
        <v>0</v>
      </c>
      <c r="AS23" s="74">
        <v>0</v>
      </c>
      <c r="AT23" s="74">
        <f t="shared" si="12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7638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7638</v>
      </c>
      <c r="L24" s="74">
        <v>1501</v>
      </c>
      <c r="M24" s="74">
        <v>6137</v>
      </c>
      <c r="N24" s="74">
        <f t="shared" si="6"/>
        <v>8108</v>
      </c>
      <c r="O24" s="74">
        <f t="shared" si="7"/>
        <v>1501</v>
      </c>
      <c r="P24" s="74">
        <v>1501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6137</v>
      </c>
      <c r="W24" s="74">
        <v>6137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470</v>
      </c>
      <c r="AD24" s="74">
        <v>470</v>
      </c>
      <c r="AE24" s="74">
        <v>0</v>
      </c>
      <c r="AF24" s="74">
        <f t="shared" si="10"/>
        <v>19</v>
      </c>
      <c r="AG24" s="74">
        <v>19</v>
      </c>
      <c r="AH24" s="74">
        <v>0</v>
      </c>
      <c r="AI24" s="74">
        <v>0</v>
      </c>
      <c r="AJ24" s="74">
        <f t="shared" si="11"/>
        <v>19</v>
      </c>
      <c r="AK24" s="73">
        <v>0</v>
      </c>
      <c r="AL24" s="74">
        <v>0</v>
      </c>
      <c r="AM24" s="74">
        <v>8</v>
      </c>
      <c r="AN24" s="74">
        <v>0</v>
      </c>
      <c r="AO24" s="74">
        <v>0</v>
      </c>
      <c r="AP24" s="74">
        <v>0</v>
      </c>
      <c r="AQ24" s="74">
        <v>0</v>
      </c>
      <c r="AR24" s="74">
        <v>1</v>
      </c>
      <c r="AS24" s="74">
        <v>10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67</v>
      </c>
      <c r="BA24" s="74">
        <v>67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11217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11217</v>
      </c>
      <c r="L25" s="74">
        <v>2176</v>
      </c>
      <c r="M25" s="74">
        <v>9041</v>
      </c>
      <c r="N25" s="74">
        <f t="shared" si="6"/>
        <v>11743</v>
      </c>
      <c r="O25" s="74">
        <f t="shared" si="7"/>
        <v>2176</v>
      </c>
      <c r="P25" s="74">
        <v>2176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9041</v>
      </c>
      <c r="W25" s="74">
        <v>9041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526</v>
      </c>
      <c r="AD25" s="74">
        <v>526</v>
      </c>
      <c r="AE25" s="74">
        <v>0</v>
      </c>
      <c r="AF25" s="74">
        <f t="shared" si="10"/>
        <v>28</v>
      </c>
      <c r="AG25" s="74">
        <v>28</v>
      </c>
      <c r="AH25" s="74">
        <v>0</v>
      </c>
      <c r="AI25" s="74">
        <v>0</v>
      </c>
      <c r="AJ25" s="74">
        <f t="shared" si="11"/>
        <v>28</v>
      </c>
      <c r="AK25" s="73">
        <v>0</v>
      </c>
      <c r="AL25" s="74">
        <v>0</v>
      </c>
      <c r="AM25" s="74">
        <v>12</v>
      </c>
      <c r="AN25" s="74">
        <v>0</v>
      </c>
      <c r="AO25" s="74">
        <v>0</v>
      </c>
      <c r="AP25" s="74">
        <v>0</v>
      </c>
      <c r="AQ25" s="74">
        <v>0</v>
      </c>
      <c r="AR25" s="74">
        <v>1</v>
      </c>
      <c r="AS25" s="74">
        <v>15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96</v>
      </c>
      <c r="BA25" s="74">
        <v>96</v>
      </c>
      <c r="BB25" s="74">
        <v>0</v>
      </c>
      <c r="BC25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161</v>
      </c>
      <c r="C2" s="127" t="s">
        <v>86</v>
      </c>
      <c r="D2" s="123" t="s">
        <v>162</v>
      </c>
      <c r="E2" s="3"/>
      <c r="F2" s="3"/>
      <c r="G2" s="3"/>
      <c r="H2" s="3"/>
      <c r="I2" s="3"/>
      <c r="J2" s="3"/>
      <c r="K2" s="3"/>
      <c r="L2" s="3" t="str">
        <f>LEFT(C2,2)</f>
        <v>44</v>
      </c>
      <c r="M2" s="3" t="str">
        <f>IF(L2&lt;&gt;"",VLOOKUP(L2,$AI$6:$AJ$52,2,FALSE),"-")</f>
        <v>大分県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25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163</v>
      </c>
      <c r="G6" s="160"/>
      <c r="H6" s="38" t="s">
        <v>164</v>
      </c>
      <c r="I6" s="38" t="s">
        <v>165</v>
      </c>
      <c r="J6" s="38" t="s">
        <v>166</v>
      </c>
      <c r="K6" s="5" t="s">
        <v>167</v>
      </c>
      <c r="L6" s="15" t="s">
        <v>168</v>
      </c>
      <c r="M6" s="39" t="s">
        <v>169</v>
      </c>
      <c r="AF6" s="11">
        <f>+'水洗化人口等'!B6</f>
        <v>0</v>
      </c>
      <c r="AG6" s="11">
        <v>6</v>
      </c>
      <c r="AI6" s="42" t="s">
        <v>170</v>
      </c>
      <c r="AJ6" s="3" t="s">
        <v>53</v>
      </c>
    </row>
    <row r="7" spans="2:36" ht="16.5" customHeight="1">
      <c r="B7" s="168" t="s">
        <v>171</v>
      </c>
      <c r="C7" s="6" t="s">
        <v>172</v>
      </c>
      <c r="D7" s="16">
        <f>AD7</f>
        <v>153572</v>
      </c>
      <c r="F7" s="163" t="s">
        <v>173</v>
      </c>
      <c r="G7" s="7" t="s">
        <v>138</v>
      </c>
      <c r="H7" s="17">
        <f aca="true" t="shared" si="0" ref="H7:H12">AD14</f>
        <v>116155</v>
      </c>
      <c r="I7" s="17">
        <f aca="true" t="shared" si="1" ref="I7:I12">AD24</f>
        <v>314209</v>
      </c>
      <c r="J7" s="17">
        <f aca="true" t="shared" si="2" ref="J7:J12">SUM(H7:I7)</f>
        <v>430364</v>
      </c>
      <c r="K7" s="18">
        <f aca="true" t="shared" si="3" ref="K7:K12">IF(J$13&gt;0,J7/J$13,0)</f>
        <v>0.9966051455433851</v>
      </c>
      <c r="L7" s="19">
        <f>AD34</f>
        <v>11788</v>
      </c>
      <c r="M7" s="20">
        <f>AD37</f>
        <v>1849</v>
      </c>
      <c r="AA7" s="4" t="s">
        <v>172</v>
      </c>
      <c r="AB7" s="45" t="s">
        <v>174</v>
      </c>
      <c r="AC7" s="45" t="s">
        <v>175</v>
      </c>
      <c r="AD7" s="11">
        <f aca="true" ca="1" t="shared" si="4" ref="AD7:AD53">IF(AD$2=0,INDIRECT(AB7&amp;"!"&amp;AC7&amp;$AG$2),0)</f>
        <v>153572</v>
      </c>
      <c r="AF7" s="42" t="str">
        <f>+'水洗化人口等'!B7</f>
        <v>44000</v>
      </c>
      <c r="AG7" s="11">
        <v>7</v>
      </c>
      <c r="AI7" s="42" t="s">
        <v>176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12323</v>
      </c>
      <c r="F8" s="164"/>
      <c r="G8" s="7" t="s">
        <v>140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174</v>
      </c>
      <c r="AC8" s="45" t="s">
        <v>177</v>
      </c>
      <c r="AD8" s="11">
        <f ca="1" t="shared" si="4"/>
        <v>12323</v>
      </c>
      <c r="AF8" s="42" t="str">
        <f>+'水洗化人口等'!B8</f>
        <v>44201</v>
      </c>
      <c r="AG8" s="11">
        <v>8</v>
      </c>
      <c r="AI8" s="42" t="s">
        <v>178</v>
      </c>
      <c r="AJ8" s="3" t="s">
        <v>51</v>
      </c>
    </row>
    <row r="9" spans="2:36" ht="16.5" customHeight="1">
      <c r="B9" s="170"/>
      <c r="C9" s="8" t="s">
        <v>179</v>
      </c>
      <c r="D9" s="22">
        <f>SUM(D7:D8)</f>
        <v>165895</v>
      </c>
      <c r="F9" s="164"/>
      <c r="G9" s="7" t="s">
        <v>1</v>
      </c>
      <c r="H9" s="17">
        <f t="shared" si="0"/>
        <v>0</v>
      </c>
      <c r="I9" s="17">
        <f t="shared" si="1"/>
        <v>1436</v>
      </c>
      <c r="J9" s="17">
        <f t="shared" si="2"/>
        <v>1436</v>
      </c>
      <c r="K9" s="18">
        <f t="shared" si="3"/>
        <v>0.00332538267373735</v>
      </c>
      <c r="L9" s="19">
        <f>AD36</f>
        <v>0</v>
      </c>
      <c r="M9" s="20">
        <f>AD39</f>
        <v>0</v>
      </c>
      <c r="AA9" s="4" t="s">
        <v>180</v>
      </c>
      <c r="AB9" s="45" t="s">
        <v>174</v>
      </c>
      <c r="AC9" s="45" t="s">
        <v>181</v>
      </c>
      <c r="AD9" s="11">
        <f ca="1" t="shared" si="4"/>
        <v>475239</v>
      </c>
      <c r="AF9" s="42" t="str">
        <f>+'水洗化人口等'!B9</f>
        <v>44202</v>
      </c>
      <c r="AG9" s="11">
        <v>9</v>
      </c>
      <c r="AI9" s="42" t="s">
        <v>182</v>
      </c>
      <c r="AJ9" s="3" t="s">
        <v>50</v>
      </c>
    </row>
    <row r="10" spans="2:36" ht="16.5" customHeight="1">
      <c r="B10" s="171" t="s">
        <v>183</v>
      </c>
      <c r="C10" s="124" t="s">
        <v>180</v>
      </c>
      <c r="D10" s="21">
        <f>AD9</f>
        <v>475239</v>
      </c>
      <c r="F10" s="164"/>
      <c r="G10" s="7" t="s">
        <v>153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184</v>
      </c>
      <c r="M10" s="24" t="s">
        <v>184</v>
      </c>
      <c r="AA10" s="4" t="s">
        <v>185</v>
      </c>
      <c r="AB10" s="45" t="s">
        <v>174</v>
      </c>
      <c r="AC10" s="45" t="s">
        <v>186</v>
      </c>
      <c r="AD10" s="11">
        <f ca="1" t="shared" si="4"/>
        <v>3704</v>
      </c>
      <c r="AF10" s="42" t="str">
        <f>+'水洗化人口等'!B10</f>
        <v>44203</v>
      </c>
      <c r="AG10" s="11">
        <v>10</v>
      </c>
      <c r="AI10" s="42" t="s">
        <v>187</v>
      </c>
      <c r="AJ10" s="3" t="s">
        <v>49</v>
      </c>
    </row>
    <row r="11" spans="2:36" ht="16.5" customHeight="1">
      <c r="B11" s="172"/>
      <c r="C11" s="7" t="s">
        <v>185</v>
      </c>
      <c r="D11" s="21">
        <f>AD10</f>
        <v>3704</v>
      </c>
      <c r="F11" s="164"/>
      <c r="G11" s="7" t="s">
        <v>155</v>
      </c>
      <c r="H11" s="17">
        <f t="shared" si="0"/>
        <v>30</v>
      </c>
      <c r="I11" s="17">
        <f t="shared" si="1"/>
        <v>0</v>
      </c>
      <c r="J11" s="17">
        <f t="shared" si="2"/>
        <v>30</v>
      </c>
      <c r="K11" s="18">
        <f t="shared" si="3"/>
        <v>6.947178287752125E-05</v>
      </c>
      <c r="L11" s="23" t="s">
        <v>184</v>
      </c>
      <c r="M11" s="24" t="s">
        <v>184</v>
      </c>
      <c r="AA11" s="4" t="s">
        <v>188</v>
      </c>
      <c r="AB11" s="45" t="s">
        <v>174</v>
      </c>
      <c r="AC11" s="45" t="s">
        <v>189</v>
      </c>
      <c r="AD11" s="11">
        <f ca="1" t="shared" si="4"/>
        <v>559317</v>
      </c>
      <c r="AF11" s="42" t="str">
        <f>+'水洗化人口等'!B11</f>
        <v>44204</v>
      </c>
      <c r="AG11" s="11">
        <v>11</v>
      </c>
      <c r="AI11" s="42" t="s">
        <v>190</v>
      </c>
      <c r="AJ11" s="3" t="s">
        <v>48</v>
      </c>
    </row>
    <row r="12" spans="2:36" ht="16.5" customHeight="1">
      <c r="B12" s="172"/>
      <c r="C12" s="7" t="s">
        <v>188</v>
      </c>
      <c r="D12" s="21">
        <f>AD11</f>
        <v>559317</v>
      </c>
      <c r="F12" s="164"/>
      <c r="G12" s="7" t="s">
        <v>157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184</v>
      </c>
      <c r="M12" s="24" t="s">
        <v>184</v>
      </c>
      <c r="AA12" s="4" t="s">
        <v>191</v>
      </c>
      <c r="AB12" s="45" t="s">
        <v>174</v>
      </c>
      <c r="AC12" s="45" t="s">
        <v>192</v>
      </c>
      <c r="AD12" s="11">
        <f ca="1" t="shared" si="4"/>
        <v>269051</v>
      </c>
      <c r="AF12" s="42" t="str">
        <f>+'水洗化人口等'!B12</f>
        <v>44205</v>
      </c>
      <c r="AG12" s="11">
        <v>12</v>
      </c>
      <c r="AI12" s="42" t="s">
        <v>193</v>
      </c>
      <c r="AJ12" s="3" t="s">
        <v>47</v>
      </c>
    </row>
    <row r="13" spans="2:36" ht="16.5" customHeight="1">
      <c r="B13" s="173"/>
      <c r="C13" s="8" t="s">
        <v>179</v>
      </c>
      <c r="D13" s="22">
        <f>SUM(D10:D12)</f>
        <v>1038260</v>
      </c>
      <c r="F13" s="165"/>
      <c r="G13" s="7" t="s">
        <v>179</v>
      </c>
      <c r="H13" s="17">
        <f>SUM(H7:H12)</f>
        <v>116185</v>
      </c>
      <c r="I13" s="17">
        <f>SUM(I7:I12)</f>
        <v>315645</v>
      </c>
      <c r="J13" s="17">
        <f>SUM(J7:J12)</f>
        <v>431830</v>
      </c>
      <c r="K13" s="18">
        <v>1</v>
      </c>
      <c r="L13" s="23" t="s">
        <v>184</v>
      </c>
      <c r="M13" s="24" t="s">
        <v>184</v>
      </c>
      <c r="AA13" s="4" t="s">
        <v>60</v>
      </c>
      <c r="AB13" s="45" t="s">
        <v>174</v>
      </c>
      <c r="AC13" s="45" t="s">
        <v>194</v>
      </c>
      <c r="AD13" s="11">
        <f ca="1" t="shared" si="4"/>
        <v>10585</v>
      </c>
      <c r="AF13" s="42" t="str">
        <f>+'水洗化人口等'!B13</f>
        <v>44206</v>
      </c>
      <c r="AG13" s="11">
        <v>13</v>
      </c>
      <c r="AI13" s="42" t="s">
        <v>195</v>
      </c>
      <c r="AJ13" s="3" t="s">
        <v>46</v>
      </c>
    </row>
    <row r="14" spans="2:36" ht="16.5" customHeight="1" thickBot="1">
      <c r="B14" s="161" t="s">
        <v>196</v>
      </c>
      <c r="C14" s="162"/>
      <c r="D14" s="25">
        <f>SUM(D9,D13)</f>
        <v>1204155</v>
      </c>
      <c r="F14" s="166" t="s">
        <v>197</v>
      </c>
      <c r="G14" s="167"/>
      <c r="H14" s="17">
        <f>AD20</f>
        <v>7029</v>
      </c>
      <c r="I14" s="17">
        <f>AD30</f>
        <v>236</v>
      </c>
      <c r="J14" s="17">
        <f>SUM(H14:I14)</f>
        <v>7265</v>
      </c>
      <c r="K14" s="26" t="s">
        <v>184</v>
      </c>
      <c r="L14" s="23" t="s">
        <v>184</v>
      </c>
      <c r="M14" s="24" t="s">
        <v>184</v>
      </c>
      <c r="AA14" s="4" t="s">
        <v>138</v>
      </c>
      <c r="AB14" s="45" t="s">
        <v>198</v>
      </c>
      <c r="AC14" s="45" t="s">
        <v>192</v>
      </c>
      <c r="AD14" s="11">
        <f ca="1" t="shared" si="4"/>
        <v>116155</v>
      </c>
      <c r="AF14" s="42" t="str">
        <f>+'水洗化人口等'!B14</f>
        <v>44207</v>
      </c>
      <c r="AG14" s="11">
        <v>14</v>
      </c>
      <c r="AI14" s="42" t="s">
        <v>199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10585</v>
      </c>
      <c r="F15" s="161" t="s">
        <v>54</v>
      </c>
      <c r="G15" s="162"/>
      <c r="H15" s="27">
        <f>SUM(H13:H14)</f>
        <v>123214</v>
      </c>
      <c r="I15" s="27">
        <f>SUM(I13:I14)</f>
        <v>315881</v>
      </c>
      <c r="J15" s="27">
        <f>SUM(J13:J14)</f>
        <v>439095</v>
      </c>
      <c r="K15" s="28" t="s">
        <v>184</v>
      </c>
      <c r="L15" s="29">
        <f>SUM(L7:L9)</f>
        <v>11788</v>
      </c>
      <c r="M15" s="30">
        <f>SUM(M7:M9)</f>
        <v>1849</v>
      </c>
      <c r="AA15" s="4" t="s">
        <v>140</v>
      </c>
      <c r="AB15" s="45" t="s">
        <v>198</v>
      </c>
      <c r="AC15" s="45" t="s">
        <v>200</v>
      </c>
      <c r="AD15" s="11">
        <f ca="1" t="shared" si="4"/>
        <v>0</v>
      </c>
      <c r="AF15" s="42" t="str">
        <f>+'水洗化人口等'!B15</f>
        <v>44208</v>
      </c>
      <c r="AG15" s="11">
        <v>15</v>
      </c>
      <c r="AI15" s="42" t="s">
        <v>201</v>
      </c>
      <c r="AJ15" s="3" t="s">
        <v>44</v>
      </c>
    </row>
    <row r="16" spans="2:36" ht="16.5" customHeight="1" thickBot="1">
      <c r="B16" s="125" t="s">
        <v>202</v>
      </c>
      <c r="AA16" s="4" t="s">
        <v>1</v>
      </c>
      <c r="AB16" s="45" t="s">
        <v>198</v>
      </c>
      <c r="AC16" s="45" t="s">
        <v>194</v>
      </c>
      <c r="AD16" s="11">
        <f ca="1" t="shared" si="4"/>
        <v>0</v>
      </c>
      <c r="AF16" s="42" t="str">
        <f>+'水洗化人口等'!B16</f>
        <v>44209</v>
      </c>
      <c r="AG16" s="11">
        <v>16</v>
      </c>
      <c r="AI16" s="42" t="s">
        <v>203</v>
      </c>
      <c r="AJ16" s="3" t="s">
        <v>43</v>
      </c>
    </row>
    <row r="17" spans="3:36" ht="16.5" customHeight="1" thickBot="1">
      <c r="C17" s="31">
        <f>AD12</f>
        <v>269051</v>
      </c>
      <c r="D17" s="4" t="s">
        <v>204</v>
      </c>
      <c r="J17" s="14"/>
      <c r="AA17" s="4" t="s">
        <v>153</v>
      </c>
      <c r="AB17" s="45" t="s">
        <v>198</v>
      </c>
      <c r="AC17" s="45" t="s">
        <v>205</v>
      </c>
      <c r="AD17" s="11">
        <f ca="1" t="shared" si="4"/>
        <v>0</v>
      </c>
      <c r="AF17" s="42" t="str">
        <f>+'水洗化人口等'!B17</f>
        <v>44210</v>
      </c>
      <c r="AG17" s="11">
        <v>17</v>
      </c>
      <c r="AI17" s="42" t="s">
        <v>206</v>
      </c>
      <c r="AJ17" s="3" t="s">
        <v>42</v>
      </c>
    </row>
    <row r="18" spans="6:36" ht="30" customHeight="1">
      <c r="F18" s="159" t="s">
        <v>207</v>
      </c>
      <c r="G18" s="160"/>
      <c r="H18" s="38" t="s">
        <v>164</v>
      </c>
      <c r="I18" s="38" t="s">
        <v>165</v>
      </c>
      <c r="J18" s="41" t="s">
        <v>166</v>
      </c>
      <c r="AA18" s="4" t="s">
        <v>155</v>
      </c>
      <c r="AB18" s="45" t="s">
        <v>198</v>
      </c>
      <c r="AC18" s="45" t="s">
        <v>208</v>
      </c>
      <c r="AD18" s="11">
        <f ca="1" t="shared" si="4"/>
        <v>30</v>
      </c>
      <c r="AF18" s="42" t="str">
        <f>+'水洗化人口等'!B18</f>
        <v>44211</v>
      </c>
      <c r="AG18" s="11">
        <v>18</v>
      </c>
      <c r="AI18" s="42" t="s">
        <v>209</v>
      </c>
      <c r="AJ18" s="3" t="s">
        <v>41</v>
      </c>
    </row>
    <row r="19" spans="3:36" ht="16.5" customHeight="1">
      <c r="C19" s="40" t="s">
        <v>210</v>
      </c>
      <c r="D19" s="10">
        <f>IF(D$14&gt;0,D13/D$14,0)</f>
        <v>0.8622311911672501</v>
      </c>
      <c r="F19" s="166" t="s">
        <v>211</v>
      </c>
      <c r="G19" s="167"/>
      <c r="H19" s="17">
        <f>AD21</f>
        <v>1225</v>
      </c>
      <c r="I19" s="17">
        <f>AD31</f>
        <v>0</v>
      </c>
      <c r="J19" s="21">
        <f>SUM(H19:I19)</f>
        <v>1225</v>
      </c>
      <c r="AA19" s="4" t="s">
        <v>157</v>
      </c>
      <c r="AB19" s="45" t="s">
        <v>198</v>
      </c>
      <c r="AC19" s="45" t="s">
        <v>212</v>
      </c>
      <c r="AD19" s="11">
        <f ca="1" t="shared" si="4"/>
        <v>0</v>
      </c>
      <c r="AF19" s="42" t="str">
        <f>+'水洗化人口等'!B19</f>
        <v>44212</v>
      </c>
      <c r="AG19" s="11">
        <v>19</v>
      </c>
      <c r="AI19" s="42" t="s">
        <v>213</v>
      </c>
      <c r="AJ19" s="3" t="s">
        <v>40</v>
      </c>
    </row>
    <row r="20" spans="3:36" ht="16.5" customHeight="1">
      <c r="C20" s="40" t="s">
        <v>214</v>
      </c>
      <c r="D20" s="10">
        <f>IF(D$14&gt;0,D9/D$14,0)</f>
        <v>0.13776880883274994</v>
      </c>
      <c r="F20" s="166" t="s">
        <v>215</v>
      </c>
      <c r="G20" s="167"/>
      <c r="H20" s="17">
        <f>AD22</f>
        <v>26883</v>
      </c>
      <c r="I20" s="17">
        <f>AD32</f>
        <v>0</v>
      </c>
      <c r="J20" s="21">
        <f>SUM(H20:I20)</f>
        <v>26883</v>
      </c>
      <c r="AA20" s="4" t="s">
        <v>197</v>
      </c>
      <c r="AB20" s="45" t="s">
        <v>198</v>
      </c>
      <c r="AC20" s="45" t="s">
        <v>216</v>
      </c>
      <c r="AD20" s="11">
        <f ca="1" t="shared" si="4"/>
        <v>7029</v>
      </c>
      <c r="AF20" s="42" t="str">
        <f>+'水洗化人口等'!B20</f>
        <v>44213</v>
      </c>
      <c r="AG20" s="11">
        <v>20</v>
      </c>
      <c r="AI20" s="42" t="s">
        <v>217</v>
      </c>
      <c r="AJ20" s="3" t="s">
        <v>39</v>
      </c>
    </row>
    <row r="21" spans="3:36" ht="16.5" customHeight="1">
      <c r="C21" s="40" t="s">
        <v>218</v>
      </c>
      <c r="D21" s="10">
        <f>IF(D$14&gt;0,D10/D$14,0)</f>
        <v>0.39466596908205337</v>
      </c>
      <c r="F21" s="166" t="s">
        <v>219</v>
      </c>
      <c r="G21" s="167"/>
      <c r="H21" s="17">
        <f>AD23</f>
        <v>88047</v>
      </c>
      <c r="I21" s="17">
        <f>AD33</f>
        <v>315645</v>
      </c>
      <c r="J21" s="21">
        <f>SUM(H21:I21)</f>
        <v>403692</v>
      </c>
      <c r="AA21" s="4" t="s">
        <v>211</v>
      </c>
      <c r="AB21" s="45" t="s">
        <v>198</v>
      </c>
      <c r="AC21" s="45" t="s">
        <v>220</v>
      </c>
      <c r="AD21" s="11">
        <f ca="1" t="shared" si="4"/>
        <v>1225</v>
      </c>
      <c r="AF21" s="42" t="str">
        <f>+'水洗化人口等'!B21</f>
        <v>44214</v>
      </c>
      <c r="AG21" s="11">
        <v>21</v>
      </c>
      <c r="AI21" s="42" t="s">
        <v>221</v>
      </c>
      <c r="AJ21" s="3" t="s">
        <v>38</v>
      </c>
    </row>
    <row r="22" spans="3:36" ht="16.5" customHeight="1" thickBot="1">
      <c r="C22" s="40" t="s">
        <v>222</v>
      </c>
      <c r="D22" s="10">
        <f>IF(D$14&gt;0,D12/D$14,0)</f>
        <v>0.46448920612379635</v>
      </c>
      <c r="F22" s="161" t="s">
        <v>54</v>
      </c>
      <c r="G22" s="162"/>
      <c r="H22" s="27">
        <f>SUM(H19:H21)</f>
        <v>116155</v>
      </c>
      <c r="I22" s="27">
        <f>SUM(I19:I21)</f>
        <v>315645</v>
      </c>
      <c r="J22" s="32">
        <f>SUM(J19:J21)</f>
        <v>431800</v>
      </c>
      <c r="AA22" s="4" t="s">
        <v>215</v>
      </c>
      <c r="AB22" s="45" t="s">
        <v>198</v>
      </c>
      <c r="AC22" s="45" t="s">
        <v>223</v>
      </c>
      <c r="AD22" s="11">
        <f ca="1" t="shared" si="4"/>
        <v>26883</v>
      </c>
      <c r="AF22" s="42" t="str">
        <f>+'水洗化人口等'!B22</f>
        <v>44322</v>
      </c>
      <c r="AG22" s="11">
        <v>22</v>
      </c>
      <c r="AI22" s="42" t="s">
        <v>224</v>
      </c>
      <c r="AJ22" s="3" t="s">
        <v>37</v>
      </c>
    </row>
    <row r="23" spans="3:36" ht="16.5" customHeight="1">
      <c r="C23" s="40" t="s">
        <v>225</v>
      </c>
      <c r="D23" s="10">
        <f>IF(D$14&gt;0,C17/D$14,0)</f>
        <v>0.2234355211745996</v>
      </c>
      <c r="F23" s="9"/>
      <c r="J23" s="33"/>
      <c r="AA23" s="4" t="s">
        <v>219</v>
      </c>
      <c r="AB23" s="45" t="s">
        <v>198</v>
      </c>
      <c r="AC23" s="45" t="s">
        <v>226</v>
      </c>
      <c r="AD23" s="11">
        <f ca="1" t="shared" si="4"/>
        <v>88047</v>
      </c>
      <c r="AF23" s="42" t="str">
        <f>+'水洗化人口等'!B23</f>
        <v>44341</v>
      </c>
      <c r="AG23" s="11">
        <v>23</v>
      </c>
      <c r="AI23" s="42" t="s">
        <v>227</v>
      </c>
      <c r="AJ23" s="3" t="s">
        <v>36</v>
      </c>
    </row>
    <row r="24" spans="3:36" ht="16.5" customHeight="1" thickBot="1">
      <c r="C24" s="40" t="s">
        <v>228</v>
      </c>
      <c r="D24" s="10">
        <f>IF(D$9&gt;0,D7/D$9,0)</f>
        <v>0.9257180746857953</v>
      </c>
      <c r="J24" s="34" t="s">
        <v>229</v>
      </c>
      <c r="AA24" s="4" t="s">
        <v>138</v>
      </c>
      <c r="AB24" s="45" t="s">
        <v>198</v>
      </c>
      <c r="AC24" s="45" t="s">
        <v>230</v>
      </c>
      <c r="AD24" s="11">
        <f ca="1" t="shared" si="4"/>
        <v>314209</v>
      </c>
      <c r="AF24" s="42" t="str">
        <f>+'水洗化人口等'!B24</f>
        <v>44461</v>
      </c>
      <c r="AG24" s="11">
        <v>24</v>
      </c>
      <c r="AI24" s="42" t="s">
        <v>231</v>
      </c>
      <c r="AJ24" s="3" t="s">
        <v>35</v>
      </c>
    </row>
    <row r="25" spans="3:36" ht="16.5" customHeight="1">
      <c r="C25" s="40" t="s">
        <v>232</v>
      </c>
      <c r="D25" s="10">
        <f>IF(D$9&gt;0,D8/D$9,0)</f>
        <v>0.07428192531420477</v>
      </c>
      <c r="F25" s="184" t="s">
        <v>6</v>
      </c>
      <c r="G25" s="185"/>
      <c r="H25" s="185"/>
      <c r="I25" s="174" t="s">
        <v>233</v>
      </c>
      <c r="J25" s="176" t="s">
        <v>234</v>
      </c>
      <c r="AA25" s="4" t="s">
        <v>140</v>
      </c>
      <c r="AB25" s="45" t="s">
        <v>198</v>
      </c>
      <c r="AC25" s="45" t="s">
        <v>235</v>
      </c>
      <c r="AD25" s="11">
        <f ca="1" t="shared" si="4"/>
        <v>0</v>
      </c>
      <c r="AF25" s="42" t="str">
        <f>+'水洗化人口等'!B25</f>
        <v>44462</v>
      </c>
      <c r="AG25" s="11">
        <v>25</v>
      </c>
      <c r="AI25" s="42" t="s">
        <v>236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198</v>
      </c>
      <c r="AC26" s="45" t="s">
        <v>237</v>
      </c>
      <c r="AD26" s="11">
        <f ca="1" t="shared" si="4"/>
        <v>1436</v>
      </c>
      <c r="AF26" s="42">
        <f>+'水洗化人口等'!B26</f>
        <v>0</v>
      </c>
      <c r="AG26" s="11">
        <v>26</v>
      </c>
      <c r="AI26" s="42" t="s">
        <v>238</v>
      </c>
      <c r="AJ26" s="3" t="s">
        <v>33</v>
      </c>
    </row>
    <row r="27" spans="6:36" ht="16.5" customHeight="1">
      <c r="F27" s="178" t="s">
        <v>143</v>
      </c>
      <c r="G27" s="179"/>
      <c r="H27" s="180"/>
      <c r="I27" s="19">
        <f aca="true" t="shared" si="5" ref="I27:I35">AD40</f>
        <v>218</v>
      </c>
      <c r="J27" s="35">
        <f>AD49</f>
        <v>11</v>
      </c>
      <c r="AA27" s="4" t="s">
        <v>153</v>
      </c>
      <c r="AB27" s="45" t="s">
        <v>198</v>
      </c>
      <c r="AC27" s="45" t="s">
        <v>239</v>
      </c>
      <c r="AD27" s="11">
        <f ca="1" t="shared" si="4"/>
        <v>0</v>
      </c>
      <c r="AF27" s="42">
        <f>+'水洗化人口等'!B27</f>
        <v>0</v>
      </c>
      <c r="AG27" s="11">
        <v>27</v>
      </c>
      <c r="AI27" s="42" t="s">
        <v>240</v>
      </c>
      <c r="AJ27" s="3" t="s">
        <v>32</v>
      </c>
    </row>
    <row r="28" spans="6:36" ht="16.5" customHeight="1">
      <c r="F28" s="181" t="s">
        <v>241</v>
      </c>
      <c r="G28" s="182"/>
      <c r="H28" s="183"/>
      <c r="I28" s="19">
        <f t="shared" si="5"/>
        <v>27438</v>
      </c>
      <c r="J28" s="35">
        <f>AD50</f>
        <v>0</v>
      </c>
      <c r="AA28" s="4" t="s">
        <v>155</v>
      </c>
      <c r="AB28" s="45" t="s">
        <v>198</v>
      </c>
      <c r="AC28" s="45" t="s">
        <v>242</v>
      </c>
      <c r="AD28" s="11">
        <f ca="1" t="shared" si="4"/>
        <v>0</v>
      </c>
      <c r="AF28" s="42">
        <f>+'水洗化人口等'!B28</f>
        <v>0</v>
      </c>
      <c r="AG28" s="11">
        <v>28</v>
      </c>
      <c r="AI28" s="42" t="s">
        <v>243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10216</v>
      </c>
      <c r="J29" s="35">
        <f>AD51</f>
        <v>16</v>
      </c>
      <c r="AA29" s="4" t="s">
        <v>157</v>
      </c>
      <c r="AB29" s="45" t="s">
        <v>198</v>
      </c>
      <c r="AC29" s="45" t="s">
        <v>244</v>
      </c>
      <c r="AD29" s="11">
        <f ca="1" t="shared" si="4"/>
        <v>0</v>
      </c>
      <c r="AF29" s="42">
        <f>+'水洗化人口等'!B29</f>
        <v>0</v>
      </c>
      <c r="AG29" s="11">
        <v>29</v>
      </c>
      <c r="AI29" s="42" t="s">
        <v>245</v>
      </c>
      <c r="AJ29" s="3" t="s">
        <v>30</v>
      </c>
    </row>
    <row r="30" spans="6:36" ht="16.5" customHeight="1">
      <c r="F30" s="178" t="s">
        <v>140</v>
      </c>
      <c r="G30" s="179"/>
      <c r="H30" s="180"/>
      <c r="I30" s="19">
        <f t="shared" si="5"/>
        <v>0</v>
      </c>
      <c r="J30" s="35">
        <f>AD52</f>
        <v>0</v>
      </c>
      <c r="AA30" s="4" t="s">
        <v>197</v>
      </c>
      <c r="AB30" s="45" t="s">
        <v>198</v>
      </c>
      <c r="AC30" s="45" t="s">
        <v>246</v>
      </c>
      <c r="AD30" s="11">
        <f ca="1" t="shared" si="4"/>
        <v>236</v>
      </c>
      <c r="AF30" s="42">
        <f>+'水洗化人口等'!B30</f>
        <v>0</v>
      </c>
      <c r="AG30" s="11">
        <v>30</v>
      </c>
      <c r="AI30" s="42" t="s">
        <v>247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211</v>
      </c>
      <c r="AB31" s="45" t="s">
        <v>198</v>
      </c>
      <c r="AC31" s="45" t="s">
        <v>175</v>
      </c>
      <c r="AD31" s="11">
        <f ca="1" t="shared" si="4"/>
        <v>0</v>
      </c>
      <c r="AF31" s="42">
        <f>+'水洗化人口等'!B31</f>
        <v>0</v>
      </c>
      <c r="AG31" s="11">
        <v>31</v>
      </c>
      <c r="AI31" s="42" t="s">
        <v>248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184</v>
      </c>
      <c r="AA32" s="4" t="s">
        <v>215</v>
      </c>
      <c r="AB32" s="45" t="s">
        <v>198</v>
      </c>
      <c r="AC32" s="45" t="s">
        <v>249</v>
      </c>
      <c r="AD32" s="11">
        <f ca="1" t="shared" si="4"/>
        <v>0</v>
      </c>
      <c r="AF32" s="42">
        <f>+'水洗化人口等'!B32</f>
        <v>0</v>
      </c>
      <c r="AG32" s="11">
        <v>32</v>
      </c>
      <c r="AI32" s="42" t="s">
        <v>250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1123</v>
      </c>
      <c r="J33" s="24" t="s">
        <v>184</v>
      </c>
      <c r="AA33" s="4" t="s">
        <v>219</v>
      </c>
      <c r="AB33" s="45" t="s">
        <v>198</v>
      </c>
      <c r="AC33" s="45" t="s">
        <v>186</v>
      </c>
      <c r="AD33" s="11">
        <f ca="1" t="shared" si="4"/>
        <v>315645</v>
      </c>
      <c r="AF33" s="42">
        <f>+'水洗化人口等'!B33</f>
        <v>0</v>
      </c>
      <c r="AG33" s="11">
        <v>33</v>
      </c>
      <c r="AI33" s="42" t="s">
        <v>251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5</v>
      </c>
      <c r="J34" s="24" t="s">
        <v>184</v>
      </c>
      <c r="AA34" s="4" t="s">
        <v>138</v>
      </c>
      <c r="AB34" s="45" t="s">
        <v>198</v>
      </c>
      <c r="AC34" s="45" t="s">
        <v>252</v>
      </c>
      <c r="AD34" s="45">
        <f ca="1" t="shared" si="4"/>
        <v>11788</v>
      </c>
      <c r="AF34" s="42">
        <f>+'水洗化人口等'!B34</f>
        <v>0</v>
      </c>
      <c r="AG34" s="11">
        <v>34</v>
      </c>
      <c r="AI34" s="42" t="s">
        <v>253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433</v>
      </c>
      <c r="J35" s="24" t="s">
        <v>184</v>
      </c>
      <c r="AA35" s="4" t="s">
        <v>140</v>
      </c>
      <c r="AB35" s="45" t="s">
        <v>198</v>
      </c>
      <c r="AC35" s="45" t="s">
        <v>254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255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39433</v>
      </c>
      <c r="J36" s="37">
        <f>SUM(J27:J31)</f>
        <v>27</v>
      </c>
      <c r="AA36" s="4" t="s">
        <v>1</v>
      </c>
      <c r="AB36" s="45" t="s">
        <v>198</v>
      </c>
      <c r="AC36" s="45" t="s">
        <v>256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257</v>
      </c>
      <c r="AJ36" s="3" t="s">
        <v>23</v>
      </c>
    </row>
    <row r="37" spans="27:36" ht="13.5" hidden="1">
      <c r="AA37" s="4" t="s">
        <v>138</v>
      </c>
      <c r="AB37" s="45" t="s">
        <v>198</v>
      </c>
      <c r="AC37" s="45" t="s">
        <v>258</v>
      </c>
      <c r="AD37" s="45">
        <f ca="1" t="shared" si="4"/>
        <v>1849</v>
      </c>
      <c r="AF37" s="42">
        <f>+'水洗化人口等'!B37</f>
        <v>0</v>
      </c>
      <c r="AG37" s="11">
        <v>37</v>
      </c>
      <c r="AI37" s="42" t="s">
        <v>259</v>
      </c>
      <c r="AJ37" s="3" t="s">
        <v>22</v>
      </c>
    </row>
    <row r="38" spans="27:36" ht="13.5" hidden="1">
      <c r="AA38" s="4" t="s">
        <v>140</v>
      </c>
      <c r="AB38" s="45" t="s">
        <v>198</v>
      </c>
      <c r="AC38" s="45" t="s">
        <v>260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261</v>
      </c>
      <c r="AJ38" s="3" t="s">
        <v>21</v>
      </c>
    </row>
    <row r="39" spans="27:36" ht="13.5" hidden="1">
      <c r="AA39" s="4" t="s">
        <v>1</v>
      </c>
      <c r="AB39" s="45" t="s">
        <v>198</v>
      </c>
      <c r="AC39" s="45" t="s">
        <v>262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263</v>
      </c>
      <c r="AJ39" s="3" t="s">
        <v>20</v>
      </c>
    </row>
    <row r="40" spans="27:36" ht="13.5" hidden="1">
      <c r="AA40" s="4" t="s">
        <v>143</v>
      </c>
      <c r="AB40" s="45" t="s">
        <v>198</v>
      </c>
      <c r="AC40" s="45" t="s">
        <v>264</v>
      </c>
      <c r="AD40" s="45">
        <f ca="1" t="shared" si="4"/>
        <v>218</v>
      </c>
      <c r="AF40" s="42">
        <f>+'水洗化人口等'!B40</f>
        <v>0</v>
      </c>
      <c r="AG40" s="11">
        <v>40</v>
      </c>
      <c r="AI40" s="42" t="s">
        <v>265</v>
      </c>
      <c r="AJ40" s="3" t="s">
        <v>19</v>
      </c>
    </row>
    <row r="41" spans="27:36" ht="13.5" hidden="1">
      <c r="AA41" s="4" t="s">
        <v>241</v>
      </c>
      <c r="AB41" s="45" t="s">
        <v>198</v>
      </c>
      <c r="AC41" s="45" t="s">
        <v>266</v>
      </c>
      <c r="AD41" s="45">
        <f ca="1" t="shared" si="4"/>
        <v>27438</v>
      </c>
      <c r="AF41" s="42">
        <f>+'水洗化人口等'!B41</f>
        <v>0</v>
      </c>
      <c r="AG41" s="11">
        <v>41</v>
      </c>
      <c r="AI41" s="42" t="s">
        <v>267</v>
      </c>
      <c r="AJ41" s="3" t="s">
        <v>18</v>
      </c>
    </row>
    <row r="42" spans="27:36" ht="13.5" hidden="1">
      <c r="AA42" s="4" t="s">
        <v>0</v>
      </c>
      <c r="AB42" s="45" t="s">
        <v>198</v>
      </c>
      <c r="AC42" s="45" t="s">
        <v>268</v>
      </c>
      <c r="AD42" s="45">
        <f ca="1" t="shared" si="4"/>
        <v>10216</v>
      </c>
      <c r="AF42" s="42">
        <f>+'水洗化人口等'!B42</f>
        <v>0</v>
      </c>
      <c r="AG42" s="11">
        <v>42</v>
      </c>
      <c r="AI42" s="42" t="s">
        <v>269</v>
      </c>
      <c r="AJ42" s="3" t="s">
        <v>17</v>
      </c>
    </row>
    <row r="43" spans="27:36" ht="13.5" hidden="1">
      <c r="AA43" s="4" t="s">
        <v>140</v>
      </c>
      <c r="AB43" s="45" t="s">
        <v>198</v>
      </c>
      <c r="AC43" s="45" t="s">
        <v>270</v>
      </c>
      <c r="AD43" s="45">
        <f ca="1" t="shared" si="4"/>
        <v>0</v>
      </c>
      <c r="AF43" s="42">
        <f>+'水洗化人口等'!B43</f>
        <v>0</v>
      </c>
      <c r="AG43" s="11">
        <v>43</v>
      </c>
      <c r="AI43" s="42" t="s">
        <v>271</v>
      </c>
      <c r="AJ43" s="3" t="s">
        <v>16</v>
      </c>
    </row>
    <row r="44" spans="27:36" ht="13.5" hidden="1">
      <c r="AA44" s="4" t="s">
        <v>1</v>
      </c>
      <c r="AB44" s="45" t="s">
        <v>198</v>
      </c>
      <c r="AC44" s="45" t="s">
        <v>272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273</v>
      </c>
      <c r="AJ44" s="3" t="s">
        <v>15</v>
      </c>
    </row>
    <row r="45" spans="27:36" ht="13.5" hidden="1">
      <c r="AA45" s="4" t="s">
        <v>2</v>
      </c>
      <c r="AB45" s="45" t="s">
        <v>198</v>
      </c>
      <c r="AC45" s="45" t="s">
        <v>274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275</v>
      </c>
      <c r="AJ45" s="3" t="s">
        <v>14</v>
      </c>
    </row>
    <row r="46" spans="27:36" ht="13.5" hidden="1">
      <c r="AA46" s="4" t="s">
        <v>3</v>
      </c>
      <c r="AB46" s="45" t="s">
        <v>198</v>
      </c>
      <c r="AC46" s="45" t="s">
        <v>276</v>
      </c>
      <c r="AD46" s="45">
        <f ca="1" t="shared" si="4"/>
        <v>1123</v>
      </c>
      <c r="AF46" s="42">
        <f>+'水洗化人口等'!B46</f>
        <v>0</v>
      </c>
      <c r="AG46" s="11">
        <v>46</v>
      </c>
      <c r="AI46" s="42" t="s">
        <v>277</v>
      </c>
      <c r="AJ46" s="3" t="s">
        <v>13</v>
      </c>
    </row>
    <row r="47" spans="27:36" ht="13.5" hidden="1">
      <c r="AA47" s="4" t="s">
        <v>4</v>
      </c>
      <c r="AB47" s="45" t="s">
        <v>198</v>
      </c>
      <c r="AC47" s="45" t="s">
        <v>278</v>
      </c>
      <c r="AD47" s="45">
        <f ca="1" t="shared" si="4"/>
        <v>5</v>
      </c>
      <c r="AF47" s="42">
        <f>+'水洗化人口等'!B47</f>
        <v>0</v>
      </c>
      <c r="AG47" s="11">
        <v>47</v>
      </c>
      <c r="AI47" s="42" t="s">
        <v>279</v>
      </c>
      <c r="AJ47" s="3" t="s">
        <v>12</v>
      </c>
    </row>
    <row r="48" spans="27:36" ht="13.5" hidden="1">
      <c r="AA48" s="4" t="s">
        <v>5</v>
      </c>
      <c r="AB48" s="45" t="s">
        <v>198</v>
      </c>
      <c r="AC48" s="45" t="s">
        <v>280</v>
      </c>
      <c r="AD48" s="45">
        <f ca="1" t="shared" si="4"/>
        <v>433</v>
      </c>
      <c r="AF48" s="42">
        <f>+'水洗化人口等'!B48</f>
        <v>0</v>
      </c>
      <c r="AG48" s="11">
        <v>48</v>
      </c>
      <c r="AI48" s="42" t="s">
        <v>281</v>
      </c>
      <c r="AJ48" s="3" t="s">
        <v>11</v>
      </c>
    </row>
    <row r="49" spans="27:36" ht="13.5" hidden="1">
      <c r="AA49" s="4" t="s">
        <v>143</v>
      </c>
      <c r="AB49" s="45" t="s">
        <v>198</v>
      </c>
      <c r="AC49" s="45" t="s">
        <v>282</v>
      </c>
      <c r="AD49" s="45">
        <f ca="1" t="shared" si="4"/>
        <v>11</v>
      </c>
      <c r="AF49" s="42">
        <f>+'水洗化人口等'!B49</f>
        <v>0</v>
      </c>
      <c r="AG49" s="11">
        <v>49</v>
      </c>
      <c r="AI49" s="42" t="s">
        <v>283</v>
      </c>
      <c r="AJ49" s="3" t="s">
        <v>10</v>
      </c>
    </row>
    <row r="50" spans="27:36" ht="13.5" hidden="1">
      <c r="AA50" s="4" t="s">
        <v>241</v>
      </c>
      <c r="AB50" s="45" t="s">
        <v>198</v>
      </c>
      <c r="AC50" s="45" t="s">
        <v>284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285</v>
      </c>
      <c r="AJ50" s="3" t="s">
        <v>9</v>
      </c>
    </row>
    <row r="51" spans="27:36" ht="13.5" hidden="1">
      <c r="AA51" s="4" t="s">
        <v>0</v>
      </c>
      <c r="AB51" s="45" t="s">
        <v>198</v>
      </c>
      <c r="AC51" s="45" t="s">
        <v>286</v>
      </c>
      <c r="AD51" s="45">
        <f ca="1" t="shared" si="4"/>
        <v>16</v>
      </c>
      <c r="AF51" s="42">
        <f>+'水洗化人口等'!B51</f>
        <v>0</v>
      </c>
      <c r="AG51" s="11">
        <v>51</v>
      </c>
      <c r="AI51" s="42" t="s">
        <v>287</v>
      </c>
      <c r="AJ51" s="3" t="s">
        <v>8</v>
      </c>
    </row>
    <row r="52" spans="27:36" ht="13.5" hidden="1">
      <c r="AA52" s="4" t="s">
        <v>140</v>
      </c>
      <c r="AB52" s="45" t="s">
        <v>198</v>
      </c>
      <c r="AC52" s="45" t="s">
        <v>288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289</v>
      </c>
      <c r="AJ52" s="3" t="s">
        <v>7</v>
      </c>
    </row>
    <row r="53" spans="27:33" ht="13.5" hidden="1">
      <c r="AA53" s="4" t="s">
        <v>1</v>
      </c>
      <c r="AB53" s="45" t="s">
        <v>198</v>
      </c>
      <c r="AC53" s="45" t="s">
        <v>290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2013-10-21T06:39:04Z</dcterms:modified>
  <cp:category/>
  <cp:version/>
  <cp:contentType/>
  <cp:contentStatus/>
</cp:coreProperties>
</file>