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'市町村分担金内訳'!$2:$16</definedName>
    <definedName name="_xlnm.Print_Area" localSheetId="4">'組合分担金内訳'!$2:$27</definedName>
    <definedName name="_xlnm.Print_Area" localSheetId="3">'廃棄物事業経費（歳出）'!$2:$36</definedName>
    <definedName name="_xlnm.Print_Area" localSheetId="2">'廃棄物事業経費（歳入）'!$2:$36</definedName>
    <definedName name="_xlnm.Print_Area" localSheetId="0">'廃棄物事業経費（市町村）'!$2:$27</definedName>
    <definedName name="_xlnm.Print_Area" localSheetId="1">'廃棄物事業経費（組合）'!$2:$16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<sst xmlns="http://schemas.openxmlformats.org/spreadsheetml/2006/main" count="2104" uniqueCount="615">
  <si>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</si>
  <si>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</si>
  <si>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</si>
  <si>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</si>
  <si>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</si>
  <si>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</si>
  <si>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</si>
  <si>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</si>
  <si>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</si>
  <si>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</si>
  <si>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</si>
  <si>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</si>
  <si>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</si>
  <si>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</si>
  <si>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</si>
  <si>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</si>
  <si>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</si>
  <si>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</si>
  <si>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</si>
  <si>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</si>
  <si>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</si>
  <si>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</si>
  <si>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</si>
  <si>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</si>
  <si>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</si>
  <si>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</si>
  <si>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</si>
  <si>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</si>
  <si>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</si>
  <si>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</si>
  <si>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</si>
  <si>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</si>
  <si>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</si>
  <si>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</si>
  <si>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</si>
  <si>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</si>
  <si>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</si>
  <si>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</si>
  <si>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</si>
  <si>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</si>
  <si>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</si>
  <si>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</si>
  <si>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</si>
  <si>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</si>
  <si>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</si>
  <si>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</si>
  <si>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</si>
  <si>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</si>
  <si>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</si>
  <si>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</si>
  <si>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</si>
  <si>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</si>
  <si>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</si>
  <si>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</si>
  <si>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</si>
  <si>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</si>
  <si>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</si>
  <si>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</si>
  <si>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</si>
  <si>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</si>
  <si>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</si>
  <si>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</si>
  <si>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</si>
  <si>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</si>
  <si>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</si>
  <si>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</si>
  <si>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</si>
  <si>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</si>
  <si>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</si>
  <si>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</si>
  <si>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</si>
  <si>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</si>
  <si>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</si>
  <si>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</si>
  <si>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</si>
  <si>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</si>
  <si>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</si>
  <si>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</si>
  <si>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</si>
  <si>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</si>
  <si>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</si>
  <si>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</si>
  <si>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</si>
  <si>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</si>
  <si>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</si>
  <si>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</si>
  <si>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</si>
  <si>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</si>
  <si>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</si>
  <si>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</si>
  <si>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</si>
  <si>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</si>
  <si>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</si>
  <si>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</si>
  <si>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</si>
  <si>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</si>
  <si>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</si>
  <si>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</si>
  <si>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</si>
  <si>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</si>
  <si>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</si>
  <si>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</si>
  <si>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</si>
  <si>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</si>
  <si>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</si>
  <si>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</si>
  <si>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</si>
  <si>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</si>
  <si>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</si>
  <si>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</si>
  <si>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</si>
  <si>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</si>
  <si>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</si>
  <si>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</si>
  <si>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</si>
  <si>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</si>
  <si>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</si>
  <si>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</si>
  <si>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</si>
  <si>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</si>
  <si>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</si>
  <si>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佐賀県</t>
  </si>
  <si>
    <t>41000</t>
  </si>
  <si>
    <t>41000</t>
  </si>
  <si>
    <t>-</t>
  </si>
  <si>
    <t>-</t>
  </si>
  <si>
    <t>佐賀県</t>
  </si>
  <si>
    <t>41201</t>
  </si>
  <si>
    <t>佐賀市</t>
  </si>
  <si>
    <t>-</t>
  </si>
  <si>
    <t>-</t>
  </si>
  <si>
    <t>佐賀県</t>
  </si>
  <si>
    <t>41202</t>
  </si>
  <si>
    <t>唐津市</t>
  </si>
  <si>
    <t>-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</si>
  <si>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</si>
  <si>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</si>
  <si>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</si>
  <si>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</si>
  <si>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</si>
  <si>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</si>
  <si>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</si>
  <si>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</si>
  <si>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</si>
  <si>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</si>
  <si>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</si>
  <si>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</si>
  <si>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</si>
  <si>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</si>
  <si>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</si>
  <si>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</si>
  <si>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</si>
  <si>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</si>
  <si>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</si>
  <si>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</si>
  <si>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</si>
  <si>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</si>
  <si>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</si>
  <si>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</si>
  <si>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</si>
  <si>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</si>
  <si>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</si>
  <si>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</si>
  <si>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</si>
  <si>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</si>
  <si>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</si>
  <si>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</si>
  <si>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</si>
  <si>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</si>
  <si>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</si>
  <si>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</si>
  <si>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廃棄物処理事業経費（一部事務組合・広域連合の合計）（平成23年度実績）</t>
  </si>
  <si>
    <t>一部事務組合・広域連合名</t>
  </si>
  <si>
    <t>佐賀県</t>
  </si>
  <si>
    <t>41000</t>
  </si>
  <si>
    <t>-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</si>
  <si>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</si>
  <si>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</si>
  <si>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</si>
  <si>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</si>
  <si>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</si>
  <si>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</si>
  <si>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-</t>
  </si>
  <si>
    <t>佐賀県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</si>
  <si>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</si>
  <si>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</si>
  <si>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</si>
  <si>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</si>
  <si>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</si>
  <si>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</si>
  <si>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</si>
  <si>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</si>
  <si>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</si>
  <si>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</si>
  <si>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</si>
  <si>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</si>
  <si>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廃棄物処理事業経費（市区町村及び一部事務組合・広域連合の合計）【歳入】（平成23年度実績）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</si>
  <si>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</si>
  <si>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</si>
  <si>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</si>
  <si>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</si>
  <si>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</si>
  <si>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</si>
  <si>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</si>
  <si>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</si>
  <si>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</si>
  <si>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</si>
  <si>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</si>
  <si>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</si>
  <si>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</si>
  <si>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</si>
  <si>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佐賀県</t>
  </si>
  <si>
    <t>41000</t>
  </si>
  <si>
    <t>41201</t>
  </si>
  <si>
    <t>佐賀市</t>
  </si>
  <si>
    <t>佐賀県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</si>
  <si>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</si>
  <si>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</si>
  <si>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</si>
  <si>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</si>
  <si>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</si>
  <si>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</si>
  <si>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</si>
  <si>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</si>
  <si>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</si>
  <si>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</si>
  <si>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</si>
  <si>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</si>
  <si>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</si>
  <si>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</si>
  <si>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</si>
  <si>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</si>
  <si>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</si>
  <si>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</si>
  <si>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</si>
  <si>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</si>
  <si>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</si>
  <si>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</si>
  <si>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</si>
  <si>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</si>
  <si>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</si>
  <si>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</si>
  <si>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</si>
  <si>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</si>
  <si>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</si>
  <si>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</si>
  <si>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</si>
  <si>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</si>
  <si>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</si>
  <si>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</si>
  <si>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</si>
  <si>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</si>
  <si>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</si>
  <si>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</si>
  <si>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</si>
  <si>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</si>
  <si>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</si>
  <si>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</si>
  <si>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</si>
  <si>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</si>
  <si>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</si>
  <si>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</si>
  <si>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</si>
  <si>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</si>
  <si>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</si>
  <si>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</si>
  <si>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</si>
  <si>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</si>
  <si>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</si>
  <si>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</si>
  <si>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</si>
  <si>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</si>
  <si>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廃棄物処理事業経費（市区町村及び一部事務組合・広域連合の合計）【歳出】（平成23年度実績）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</si>
  <si>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</si>
  <si>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</si>
  <si>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</si>
  <si>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</si>
  <si>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</si>
  <si>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</si>
  <si>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</si>
  <si>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</si>
  <si>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</si>
  <si>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</si>
  <si>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</si>
  <si>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</si>
  <si>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</si>
  <si>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</si>
  <si>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</si>
  <si>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</si>
  <si>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</si>
  <si>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</si>
  <si>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</si>
  <si>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</si>
  <si>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</si>
  <si>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</si>
  <si>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</si>
  <si>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</si>
  <si>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佐賀県</t>
  </si>
  <si>
    <t>41201</t>
  </si>
  <si>
    <t>佐賀市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</si>
  <si>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</si>
  <si>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</si>
  <si>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</si>
  <si>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</si>
  <si>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</si>
  <si>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</si>
  <si>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</si>
  <si>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</si>
  <si>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</si>
  <si>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</si>
  <si>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</si>
  <si>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</si>
  <si>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</si>
  <si>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</si>
  <si>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</si>
  <si>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</si>
  <si>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</si>
  <si>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</si>
  <si>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</si>
  <si>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</si>
  <si>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</si>
  <si>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</si>
  <si>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</si>
  <si>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</si>
  <si>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</si>
  <si>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</si>
  <si>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</si>
  <si>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</si>
  <si>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</si>
  <si>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</si>
  <si>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</si>
  <si>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</si>
  <si>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</si>
  <si>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</si>
  <si>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</si>
  <si>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</si>
  <si>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</si>
  <si>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</si>
  <si>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</si>
  <si>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</si>
  <si>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佐賀県</t>
  </si>
  <si>
    <t>41201</t>
  </si>
  <si>
    <t>佐賀市</t>
  </si>
  <si>
    <t>41812</t>
  </si>
  <si>
    <t>天山地区共同衛生処理場組合</t>
  </si>
  <si>
    <t>41840</t>
  </si>
  <si>
    <t>脊振共同塵芥処理組合</t>
  </si>
  <si>
    <t>41857</t>
  </si>
  <si>
    <t>三神地区環境事務組合</t>
  </si>
  <si>
    <t>41202</t>
  </si>
  <si>
    <t>唐津市</t>
  </si>
  <si>
    <t>41203</t>
  </si>
  <si>
    <t>鳥栖市</t>
  </si>
  <si>
    <t>41858</t>
  </si>
  <si>
    <t>鳥栖・三養基西部環境施設組合</t>
  </si>
  <si>
    <t>41204</t>
  </si>
  <si>
    <t>多久市</t>
  </si>
  <si>
    <t>41205</t>
  </si>
  <si>
    <t>伊万里市</t>
  </si>
  <si>
    <t>41861</t>
  </si>
  <si>
    <t>佐賀県西部広域環境組合</t>
  </si>
  <si>
    <t>41851</t>
  </si>
  <si>
    <t>伊万里・有田地区衛生組合</t>
  </si>
  <si>
    <t>41206</t>
  </si>
  <si>
    <t>武雄市</t>
  </si>
  <si>
    <t>41813</t>
  </si>
  <si>
    <t>杵東地区衛生処理場組合</t>
  </si>
  <si>
    <t>41830</t>
  </si>
  <si>
    <t>杵藤地区広域市町村圏組合</t>
  </si>
  <si>
    <t>41207</t>
  </si>
  <si>
    <t>鹿島市</t>
  </si>
  <si>
    <t>41814</t>
  </si>
  <si>
    <t>鹿島・藤津地区衛生施設組合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</si>
  <si>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</si>
  <si>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</si>
  <si>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</si>
  <si>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</si>
  <si>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</si>
  <si>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</si>
  <si>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</si>
  <si>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</si>
  <si>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</si>
  <si>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</si>
  <si>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40937</t>
  </si>
  <si>
    <t>筑紫野・小郡・基山清掃施設組合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</si>
  <si>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</si>
  <si>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</si>
  <si>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</si>
  <si>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</si>
  <si>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</si>
  <si>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</si>
  <si>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</si>
  <si>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</si>
  <si>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</si>
  <si>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</si>
  <si>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</si>
  <si>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</si>
  <si>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</si>
  <si>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</si>
  <si>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</si>
  <si>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</si>
  <si>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廃棄物処理事業経費【市区町村分担金の合計】（平成23年度実績）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</si>
  <si>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</si>
  <si>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</si>
  <si>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</si>
  <si>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</si>
  <si>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</si>
  <si>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</si>
  <si>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</si>
  <si>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</si>
  <si>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</si>
  <si>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</si>
  <si>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</si>
  <si>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</si>
  <si>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</si>
  <si>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</si>
  <si>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</si>
  <si>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</si>
  <si>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</si>
  <si>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</si>
  <si>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</si>
  <si>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</si>
  <si>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</si>
  <si>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</si>
  <si>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</si>
  <si>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</si>
  <si>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</si>
  <si>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</si>
  <si>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</si>
  <si>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</si>
  <si>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</si>
  <si>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</si>
  <si>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</si>
  <si>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</si>
  <si>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</si>
  <si>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</si>
  <si>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佐賀県</t>
  </si>
  <si>
    <t>41812</t>
  </si>
  <si>
    <t>天山地区共同衛生処理場組合</t>
  </si>
  <si>
    <t>41208</t>
  </si>
  <si>
    <t>小城市</t>
  </si>
  <si>
    <t>41201</t>
  </si>
  <si>
    <t>佐賀市</t>
  </si>
  <si>
    <t>41204</t>
  </si>
  <si>
    <t>多久市</t>
  </si>
  <si>
    <t>41813</t>
  </si>
  <si>
    <t>杵東地区衛生処理場組合</t>
  </si>
  <si>
    <t>41206</t>
  </si>
  <si>
    <t>武雄市</t>
  </si>
  <si>
    <t>41423</t>
  </si>
  <si>
    <t>大町町</t>
  </si>
  <si>
    <t>41424</t>
  </si>
  <si>
    <t>江北町</t>
  </si>
  <si>
    <t>41425</t>
  </si>
  <si>
    <t>白石町</t>
  </si>
  <si>
    <t>41814</t>
  </si>
  <si>
    <t>鹿島・藤津地区衛生施設組合</t>
  </si>
  <si>
    <t>41207</t>
  </si>
  <si>
    <t>鹿島市</t>
  </si>
  <si>
    <t>41209</t>
  </si>
  <si>
    <t>嬉野市</t>
  </si>
  <si>
    <t>41441</t>
  </si>
  <si>
    <t>太良町</t>
  </si>
  <si>
    <t>41830</t>
  </si>
  <si>
    <t>杵藤地区広域市町村圏組合</t>
  </si>
  <si>
    <t>41840</t>
  </si>
  <si>
    <t>脊振共同塵芥処理組合</t>
  </si>
  <si>
    <t>41327</t>
  </si>
  <si>
    <t>吉野ヶ里町</t>
  </si>
  <si>
    <t>41210</t>
  </si>
  <si>
    <t>神埼市</t>
  </si>
  <si>
    <t>41851</t>
  </si>
  <si>
    <t>伊万里・有田地区衛生組合</t>
  </si>
  <si>
    <t>41205</t>
  </si>
  <si>
    <t>伊万里市</t>
  </si>
  <si>
    <t>41401</t>
  </si>
  <si>
    <t>有田町</t>
  </si>
  <si>
    <t>41857</t>
  </si>
  <si>
    <t>三神地区環境事務組合</t>
  </si>
  <si>
    <t>41341</t>
  </si>
  <si>
    <t>基山町</t>
  </si>
  <si>
    <t>41346</t>
  </si>
  <si>
    <t>みやき町</t>
  </si>
  <si>
    <t>41345</t>
  </si>
  <si>
    <t>上峰町</t>
  </si>
  <si>
    <t>41858</t>
  </si>
  <si>
    <t>鳥栖・三養基西部環境施設組合</t>
  </si>
  <si>
    <t>41203</t>
  </si>
  <si>
    <t>鳥栖市</t>
  </si>
  <si>
    <t>41861</t>
  </si>
  <si>
    <t>佐賀県西部広域環境組合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</si>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</sst>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2" xfId="60" applyNumberFormat="1" applyFont="1" applyFill="1" applyBorder="1" applyAlignment="1" quotePrefix="1">
      <alignment vertical="center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 quotePrefix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23" xfId="61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21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 quotePrefix="1">
      <alignment vertical="center" wrapText="1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11" xfId="60" applyNumberFormat="1" applyFont="1" applyFill="1" applyBorder="1" applyAlignment="1" quotePrefix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horizontal="center" vertical="center"/>
      <protection/>
    </xf>
    <xf numFmtId="0" fontId="13" fillId="34" borderId="24" xfId="60" applyNumberFormat="1" applyFont="1" applyFill="1" applyBorder="1" applyAlignment="1" quotePrefix="1">
      <alignment horizontal="center" vertical="center" wrapText="1"/>
      <protection/>
    </xf>
    <xf numFmtId="0" fontId="13" fillId="34" borderId="24" xfId="60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/>
      <protection/>
    </xf>
    <xf numFmtId="0" fontId="13" fillId="34" borderId="24" xfId="61" applyNumberFormat="1" applyFont="1" applyFill="1" applyBorder="1" applyAlignment="1" quotePrefix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 quotePrefix="1">
      <alignment horizontal="center" vertical="center"/>
      <protection/>
    </xf>
    <xf numFmtId="0" fontId="14" fillId="34" borderId="12" xfId="0" applyNumberFormat="1" applyFont="1" applyFill="1" applyBorder="1" applyAlignment="1" quotePrefix="1">
      <alignment vertical="center"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23" xfId="0" applyNumberFormat="1" applyFont="1" applyFill="1" applyBorder="1" applyAlignment="1" quotePrefix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1" xfId="0" applyNumberFormat="1" applyFont="1" applyFill="1" applyBorder="1" applyAlignment="1" quotePrefix="1">
      <alignment vertical="center" wrapText="1"/>
    </xf>
    <xf numFmtId="0" fontId="13" fillId="34" borderId="24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 quotePrefix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2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 quotePrefix="1">
      <alignment horizontal="center" vertical="center" wrapText="1"/>
      <protection/>
    </xf>
    <xf numFmtId="0" fontId="13" fillId="34" borderId="24" xfId="65" applyNumberFormat="1" applyFont="1" applyFill="1" applyBorder="1" applyAlignment="1" quotePrefix="1">
      <alignment horizontal="center" vertical="center" wrapText="1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0" fillId="0" borderId="0" xfId="0" applyNumberFormat="1" applyFill="1" applyAlignment="1">
      <alignment vertical="center"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 quotePrefix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4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4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4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4" xfId="65" applyNumberFormat="1" applyFont="1" applyFill="1" applyBorder="1" applyAlignment="1" quotePrefix="1">
      <alignment vertical="center" wrapText="1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6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1" t="s">
        <v>52</v>
      </c>
      <c r="B2" s="151" t="s">
        <v>53</v>
      </c>
      <c r="C2" s="154" t="s">
        <v>54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46" customFormat="1" ht="13.5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81</v>
      </c>
      <c r="BH4" s="97" t="s">
        <v>82</v>
      </c>
      <c r="BI4" s="97"/>
      <c r="BJ4" s="102"/>
      <c r="BK4" s="86"/>
      <c r="BL4" s="103"/>
      <c r="BM4" s="104" t="s">
        <v>83</v>
      </c>
      <c r="BN4" s="150" t="s">
        <v>84</v>
      </c>
      <c r="BO4" s="98" t="s">
        <v>81</v>
      </c>
      <c r="BP4" s="92" t="s">
        <v>85</v>
      </c>
      <c r="BQ4" s="95"/>
      <c r="BR4" s="95"/>
      <c r="BS4" s="95"/>
      <c r="BT4" s="96"/>
      <c r="BU4" s="92" t="s">
        <v>86</v>
      </c>
      <c r="BV4" s="86"/>
      <c r="BW4" s="86"/>
      <c r="BX4" s="103"/>
      <c r="BY4" s="97" t="s">
        <v>87</v>
      </c>
      <c r="BZ4" s="92" t="s">
        <v>88</v>
      </c>
      <c r="CA4" s="106"/>
      <c r="CB4" s="106"/>
      <c r="CC4" s="107"/>
      <c r="CD4" s="96"/>
      <c r="CE4" s="105" t="s">
        <v>89</v>
      </c>
      <c r="CF4" s="105" t="s">
        <v>90</v>
      </c>
      <c r="CG4" s="98"/>
      <c r="CH4" s="98"/>
      <c r="CI4" s="98" t="s">
        <v>81</v>
      </c>
      <c r="CJ4" s="97" t="s">
        <v>82</v>
      </c>
      <c r="CK4" s="97"/>
      <c r="CL4" s="102"/>
      <c r="CM4" s="86"/>
      <c r="CN4" s="103"/>
      <c r="CO4" s="104" t="s">
        <v>83</v>
      </c>
      <c r="CP4" s="150" t="s">
        <v>84</v>
      </c>
      <c r="CQ4" s="98" t="s">
        <v>81</v>
      </c>
      <c r="CR4" s="92" t="s">
        <v>85</v>
      </c>
      <c r="CS4" s="95"/>
      <c r="CT4" s="95"/>
      <c r="CU4" s="95"/>
      <c r="CV4" s="96"/>
      <c r="CW4" s="92" t="s">
        <v>86</v>
      </c>
      <c r="CX4" s="86"/>
      <c r="CY4" s="86"/>
      <c r="CZ4" s="103"/>
      <c r="DA4" s="97" t="s">
        <v>87</v>
      </c>
      <c r="DB4" s="92" t="s">
        <v>88</v>
      </c>
      <c r="DC4" s="95"/>
      <c r="DD4" s="95"/>
      <c r="DE4" s="95"/>
      <c r="DF4" s="96"/>
      <c r="DG4" s="105" t="s">
        <v>89</v>
      </c>
      <c r="DH4" s="105" t="s">
        <v>90</v>
      </c>
      <c r="DI4" s="98"/>
      <c r="DJ4" s="98"/>
    </row>
    <row r="5" spans="1:114" s="46" customFormat="1" ht="22.5">
      <c r="A5" s="152"/>
      <c r="B5" s="152"/>
      <c r="C5" s="155"/>
      <c r="D5" s="70"/>
      <c r="E5" s="70"/>
      <c r="F5" s="108" t="s">
        <v>92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/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/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/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/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/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/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/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/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47" customFormat="1" ht="13.5">
      <c r="A6" s="153"/>
      <c r="B6" s="153"/>
      <c r="C6" s="156"/>
      <c r="D6" s="110" t="s">
        <v>119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121</v>
      </c>
      <c r="B7" s="65" t="s">
        <v>123</v>
      </c>
      <c r="C7" s="49" t="s">
        <v>81</v>
      </c>
      <c r="D7" s="74">
        <f aca="true" t="shared" si="0" ref="D7:I7">SUM(D8:D27)</f>
        <v>10378043</v>
      </c>
      <c r="E7" s="74">
        <f t="shared" si="0"/>
        <v>2218503</v>
      </c>
      <c r="F7" s="74">
        <f t="shared" si="0"/>
        <v>2562</v>
      </c>
      <c r="G7" s="74">
        <f t="shared" si="0"/>
        <v>200026</v>
      </c>
      <c r="H7" s="74">
        <f t="shared" si="0"/>
        <v>74100</v>
      </c>
      <c r="I7" s="74">
        <f t="shared" si="0"/>
        <v>1613905</v>
      </c>
      <c r="J7" s="75" t="s">
        <v>124</v>
      </c>
      <c r="K7" s="74">
        <f aca="true" t="shared" si="1" ref="K7:R7">SUM(K8:K27)</f>
        <v>327910</v>
      </c>
      <c r="L7" s="74">
        <f t="shared" si="1"/>
        <v>8159540</v>
      </c>
      <c r="M7" s="74">
        <f t="shared" si="1"/>
        <v>2906491</v>
      </c>
      <c r="N7" s="74">
        <f t="shared" si="1"/>
        <v>356801</v>
      </c>
      <c r="O7" s="74">
        <f t="shared" si="1"/>
        <v>40889</v>
      </c>
      <c r="P7" s="74">
        <f t="shared" si="1"/>
        <v>40000</v>
      </c>
      <c r="Q7" s="74">
        <f t="shared" si="1"/>
        <v>0</v>
      </c>
      <c r="R7" s="74">
        <f t="shared" si="1"/>
        <v>245752</v>
      </c>
      <c r="S7" s="75" t="s">
        <v>124</v>
      </c>
      <c r="T7" s="74">
        <f aca="true" t="shared" si="2" ref="T7:AA7">SUM(T8:T27)</f>
        <v>30160</v>
      </c>
      <c r="U7" s="74">
        <f t="shared" si="2"/>
        <v>2549690</v>
      </c>
      <c r="V7" s="74">
        <f t="shared" si="2"/>
        <v>13284534</v>
      </c>
      <c r="W7" s="74">
        <f t="shared" si="2"/>
        <v>2575304</v>
      </c>
      <c r="X7" s="74">
        <f t="shared" si="2"/>
        <v>43451</v>
      </c>
      <c r="Y7" s="74">
        <f t="shared" si="2"/>
        <v>240026</v>
      </c>
      <c r="Z7" s="74">
        <f t="shared" si="2"/>
        <v>74100</v>
      </c>
      <c r="AA7" s="74">
        <f t="shared" si="2"/>
        <v>1859657</v>
      </c>
      <c r="AB7" s="75" t="s">
        <v>125</v>
      </c>
      <c r="AC7" s="74">
        <f aca="true" t="shared" si="3" ref="AC7:BH7">SUM(AC8:AC27)</f>
        <v>358070</v>
      </c>
      <c r="AD7" s="74">
        <f t="shared" si="3"/>
        <v>10709230</v>
      </c>
      <c r="AE7" s="74">
        <f t="shared" si="3"/>
        <v>78687</v>
      </c>
      <c r="AF7" s="74">
        <f t="shared" si="3"/>
        <v>78687</v>
      </c>
      <c r="AG7" s="74">
        <f t="shared" si="3"/>
        <v>0</v>
      </c>
      <c r="AH7" s="74">
        <f t="shared" si="3"/>
        <v>2562</v>
      </c>
      <c r="AI7" s="74">
        <f t="shared" si="3"/>
        <v>76125</v>
      </c>
      <c r="AJ7" s="74">
        <f t="shared" si="3"/>
        <v>0</v>
      </c>
      <c r="AK7" s="74">
        <f t="shared" si="3"/>
        <v>0</v>
      </c>
      <c r="AL7" s="74">
        <f t="shared" si="3"/>
        <v>162539</v>
      </c>
      <c r="AM7" s="74">
        <f t="shared" si="3"/>
        <v>7485316</v>
      </c>
      <c r="AN7" s="74">
        <f t="shared" si="3"/>
        <v>1505110</v>
      </c>
      <c r="AO7" s="74">
        <f t="shared" si="3"/>
        <v>597517</v>
      </c>
      <c r="AP7" s="74">
        <f t="shared" si="3"/>
        <v>745535</v>
      </c>
      <c r="AQ7" s="74">
        <f t="shared" si="3"/>
        <v>162058</v>
      </c>
      <c r="AR7" s="74">
        <f t="shared" si="3"/>
        <v>0</v>
      </c>
      <c r="AS7" s="74">
        <f t="shared" si="3"/>
        <v>1414403</v>
      </c>
      <c r="AT7" s="74">
        <f t="shared" si="3"/>
        <v>83989</v>
      </c>
      <c r="AU7" s="74">
        <f t="shared" si="3"/>
        <v>1172153</v>
      </c>
      <c r="AV7" s="74">
        <f t="shared" si="3"/>
        <v>158261</v>
      </c>
      <c r="AW7" s="74">
        <f t="shared" si="3"/>
        <v>6121</v>
      </c>
      <c r="AX7" s="74">
        <f t="shared" si="3"/>
        <v>4553682</v>
      </c>
      <c r="AY7" s="74">
        <f t="shared" si="3"/>
        <v>2090094</v>
      </c>
      <c r="AZ7" s="74">
        <f t="shared" si="3"/>
        <v>2299764</v>
      </c>
      <c r="BA7" s="74">
        <f t="shared" si="3"/>
        <v>71430</v>
      </c>
      <c r="BB7" s="74">
        <f t="shared" si="3"/>
        <v>92394</v>
      </c>
      <c r="BC7" s="74">
        <f t="shared" si="3"/>
        <v>2327189</v>
      </c>
      <c r="BD7" s="74">
        <f t="shared" si="3"/>
        <v>6000</v>
      </c>
      <c r="BE7" s="74">
        <f t="shared" si="3"/>
        <v>324312</v>
      </c>
      <c r="BF7" s="74">
        <f t="shared" si="3"/>
        <v>7888315</v>
      </c>
      <c r="BG7" s="74">
        <f t="shared" si="3"/>
        <v>0</v>
      </c>
      <c r="BH7" s="74">
        <f t="shared" si="3"/>
        <v>0</v>
      </c>
      <c r="BI7" s="74">
        <f aca="true" t="shared" si="4" ref="BI7:CN7">SUM(BI8:BI27)</f>
        <v>0</v>
      </c>
      <c r="BJ7" s="74">
        <f t="shared" si="4"/>
        <v>0</v>
      </c>
      <c r="BK7" s="74">
        <f t="shared" si="4"/>
        <v>0</v>
      </c>
      <c r="BL7" s="74">
        <f t="shared" si="4"/>
        <v>0</v>
      </c>
      <c r="BM7" s="74">
        <f t="shared" si="4"/>
        <v>0</v>
      </c>
      <c r="BN7" s="74">
        <f t="shared" si="4"/>
        <v>0</v>
      </c>
      <c r="BO7" s="74">
        <f t="shared" si="4"/>
        <v>1462837</v>
      </c>
      <c r="BP7" s="74">
        <f t="shared" si="4"/>
        <v>214317</v>
      </c>
      <c r="BQ7" s="74">
        <f t="shared" si="4"/>
        <v>142250</v>
      </c>
      <c r="BR7" s="74">
        <f t="shared" si="4"/>
        <v>0</v>
      </c>
      <c r="BS7" s="74">
        <f t="shared" si="4"/>
        <v>72067</v>
      </c>
      <c r="BT7" s="74">
        <f t="shared" si="4"/>
        <v>0</v>
      </c>
      <c r="BU7" s="74">
        <f t="shared" si="4"/>
        <v>614210</v>
      </c>
      <c r="BV7" s="74">
        <f t="shared" si="4"/>
        <v>1310</v>
      </c>
      <c r="BW7" s="74">
        <f t="shared" si="4"/>
        <v>612376</v>
      </c>
      <c r="BX7" s="74">
        <f t="shared" si="4"/>
        <v>524</v>
      </c>
      <c r="BY7" s="74">
        <f t="shared" si="4"/>
        <v>0</v>
      </c>
      <c r="BZ7" s="74">
        <f t="shared" si="4"/>
        <v>634310</v>
      </c>
      <c r="CA7" s="74">
        <f t="shared" si="4"/>
        <v>395853</v>
      </c>
      <c r="CB7" s="74">
        <f t="shared" si="4"/>
        <v>228705</v>
      </c>
      <c r="CC7" s="74">
        <f t="shared" si="4"/>
        <v>0</v>
      </c>
      <c r="CD7" s="74">
        <f t="shared" si="4"/>
        <v>9752</v>
      </c>
      <c r="CE7" s="74">
        <f t="shared" si="4"/>
        <v>1383845</v>
      </c>
      <c r="CF7" s="74">
        <f t="shared" si="4"/>
        <v>0</v>
      </c>
      <c r="CG7" s="74">
        <f t="shared" si="4"/>
        <v>59809</v>
      </c>
      <c r="CH7" s="74">
        <f t="shared" si="4"/>
        <v>1522646</v>
      </c>
      <c r="CI7" s="74">
        <f t="shared" si="4"/>
        <v>78687</v>
      </c>
      <c r="CJ7" s="74">
        <f t="shared" si="4"/>
        <v>78687</v>
      </c>
      <c r="CK7" s="74">
        <f t="shared" si="4"/>
        <v>0</v>
      </c>
      <c r="CL7" s="74">
        <f t="shared" si="4"/>
        <v>2562</v>
      </c>
      <c r="CM7" s="74">
        <f t="shared" si="4"/>
        <v>76125</v>
      </c>
      <c r="CN7" s="74">
        <f t="shared" si="4"/>
        <v>0</v>
      </c>
      <c r="CO7" s="74">
        <f aca="true" t="shared" si="5" ref="CO7:DT7">SUM(CO8:CO27)</f>
        <v>0</v>
      </c>
      <c r="CP7" s="74">
        <f t="shared" si="5"/>
        <v>162539</v>
      </c>
      <c r="CQ7" s="74">
        <f t="shared" si="5"/>
        <v>8948153</v>
      </c>
      <c r="CR7" s="74">
        <f t="shared" si="5"/>
        <v>1719427</v>
      </c>
      <c r="CS7" s="74">
        <f t="shared" si="5"/>
        <v>739767</v>
      </c>
      <c r="CT7" s="74">
        <f t="shared" si="5"/>
        <v>745535</v>
      </c>
      <c r="CU7" s="74">
        <f t="shared" si="5"/>
        <v>234125</v>
      </c>
      <c r="CV7" s="74">
        <f t="shared" si="5"/>
        <v>0</v>
      </c>
      <c r="CW7" s="74">
        <f t="shared" si="5"/>
        <v>2028613</v>
      </c>
      <c r="CX7" s="74">
        <f t="shared" si="5"/>
        <v>85299</v>
      </c>
      <c r="CY7" s="74">
        <f t="shared" si="5"/>
        <v>1784529</v>
      </c>
      <c r="CZ7" s="74">
        <f t="shared" si="5"/>
        <v>158785</v>
      </c>
      <c r="DA7" s="74">
        <f t="shared" si="5"/>
        <v>6121</v>
      </c>
      <c r="DB7" s="74">
        <f t="shared" si="5"/>
        <v>5187992</v>
      </c>
      <c r="DC7" s="74">
        <f t="shared" si="5"/>
        <v>2485947</v>
      </c>
      <c r="DD7" s="74">
        <f t="shared" si="5"/>
        <v>2528469</v>
      </c>
      <c r="DE7" s="74">
        <f t="shared" si="5"/>
        <v>71430</v>
      </c>
      <c r="DF7" s="74">
        <f t="shared" si="5"/>
        <v>102146</v>
      </c>
      <c r="DG7" s="74">
        <f t="shared" si="5"/>
        <v>3711034</v>
      </c>
      <c r="DH7" s="74">
        <f t="shared" si="5"/>
        <v>6000</v>
      </c>
      <c r="DI7" s="74">
        <f t="shared" si="5"/>
        <v>384121</v>
      </c>
      <c r="DJ7" s="74">
        <f t="shared" si="5"/>
        <v>9410961</v>
      </c>
    </row>
    <row r="8" spans="1:114" s="51" customFormat="1" ht="12" customHeight="1">
      <c r="A8" s="52" t="s">
        <v>126</v>
      </c>
      <c r="B8" s="66" t="s">
        <v>127</v>
      </c>
      <c r="C8" s="52" t="s">
        <v>128</v>
      </c>
      <c r="D8" s="76">
        <f aca="true" t="shared" si="6" ref="D8:D27">SUM(E8,+L8)</f>
        <v>3390171</v>
      </c>
      <c r="E8" s="76">
        <f aca="true" t="shared" si="7" ref="E8:E27">SUM(F8:I8)+K8</f>
        <v>750628</v>
      </c>
      <c r="F8" s="76">
        <v>0</v>
      </c>
      <c r="G8" s="76">
        <v>27361</v>
      </c>
      <c r="H8" s="76">
        <v>74100</v>
      </c>
      <c r="I8" s="76">
        <v>560026</v>
      </c>
      <c r="J8" s="77" t="s">
        <v>129</v>
      </c>
      <c r="K8" s="76">
        <v>89141</v>
      </c>
      <c r="L8" s="76">
        <v>2639543</v>
      </c>
      <c r="M8" s="76">
        <f aca="true" t="shared" si="8" ref="M8:M27">SUM(N8,+U8)</f>
        <v>425021</v>
      </c>
      <c r="N8" s="76">
        <f aca="true" t="shared" si="9" ref="N8:N27">SUM(O8:R8)+T8</f>
        <v>4958</v>
      </c>
      <c r="O8" s="76">
        <v>0</v>
      </c>
      <c r="P8" s="76">
        <v>0</v>
      </c>
      <c r="Q8" s="76">
        <v>0</v>
      </c>
      <c r="R8" s="76">
        <v>4913</v>
      </c>
      <c r="S8" s="77" t="s">
        <v>130</v>
      </c>
      <c r="T8" s="76">
        <v>45</v>
      </c>
      <c r="U8" s="76">
        <v>420063</v>
      </c>
      <c r="V8" s="76">
        <f aca="true" t="shared" si="10" ref="V8:V27">+SUM(D8,M8)</f>
        <v>3815192</v>
      </c>
      <c r="W8" s="76">
        <f aca="true" t="shared" si="11" ref="W8:W27">+SUM(E8,N8)</f>
        <v>755586</v>
      </c>
      <c r="X8" s="76">
        <f aca="true" t="shared" si="12" ref="X8:X27">+SUM(F8,O8)</f>
        <v>0</v>
      </c>
      <c r="Y8" s="76">
        <f aca="true" t="shared" si="13" ref="Y8:Y27">+SUM(G8,P8)</f>
        <v>27361</v>
      </c>
      <c r="Z8" s="76">
        <f aca="true" t="shared" si="14" ref="Z8:Z27">+SUM(H8,Q8)</f>
        <v>74100</v>
      </c>
      <c r="AA8" s="76">
        <f aca="true" t="shared" si="15" ref="AA8:AA27">+SUM(I8,R8)</f>
        <v>564939</v>
      </c>
      <c r="AB8" s="77" t="s">
        <v>130</v>
      </c>
      <c r="AC8" s="76">
        <f aca="true" t="shared" si="16" ref="AC8:AC27">+SUM(K8,T8)</f>
        <v>89186</v>
      </c>
      <c r="AD8" s="76">
        <f aca="true" t="shared" si="17" ref="AD8:AD27">+SUM(L8,U8)</f>
        <v>3059606</v>
      </c>
      <c r="AE8" s="76">
        <f aca="true" t="shared" si="18" ref="AE8:AE27">SUM(AF8,+AK8)</f>
        <v>76125</v>
      </c>
      <c r="AF8" s="76">
        <f aca="true" t="shared" si="19" ref="AF8:AF27">SUM(AG8:AJ8)</f>
        <v>76125</v>
      </c>
      <c r="AG8" s="76">
        <v>0</v>
      </c>
      <c r="AH8" s="76">
        <v>0</v>
      </c>
      <c r="AI8" s="76">
        <v>76125</v>
      </c>
      <c r="AJ8" s="76">
        <v>0</v>
      </c>
      <c r="AK8" s="76">
        <v>0</v>
      </c>
      <c r="AL8" s="76">
        <v>0</v>
      </c>
      <c r="AM8" s="76">
        <f aca="true" t="shared" si="20" ref="AM8:AM27">SUM(AN8,AS8,AW8,AX8,BD8)</f>
        <v>3142993</v>
      </c>
      <c r="AN8" s="76">
        <f aca="true" t="shared" si="21" ref="AN8:AN27">SUM(AO8:AR8)</f>
        <v>887048</v>
      </c>
      <c r="AO8" s="76">
        <v>237447</v>
      </c>
      <c r="AP8" s="76">
        <v>517957</v>
      </c>
      <c r="AQ8" s="76">
        <v>131644</v>
      </c>
      <c r="AR8" s="76">
        <v>0</v>
      </c>
      <c r="AS8" s="76">
        <f aca="true" t="shared" si="22" ref="AS8:AS27">SUM(AT8:AV8)</f>
        <v>653576</v>
      </c>
      <c r="AT8" s="76">
        <v>24914</v>
      </c>
      <c r="AU8" s="76">
        <v>611216</v>
      </c>
      <c r="AV8" s="76">
        <v>17446</v>
      </c>
      <c r="AW8" s="76">
        <v>0</v>
      </c>
      <c r="AX8" s="76">
        <f aca="true" t="shared" si="23" ref="AX8:AX27">SUM(AY8:BB8)</f>
        <v>1602369</v>
      </c>
      <c r="AY8" s="76">
        <v>274329</v>
      </c>
      <c r="AZ8" s="76">
        <v>1309603</v>
      </c>
      <c r="BA8" s="76">
        <v>18437</v>
      </c>
      <c r="BB8" s="76">
        <v>0</v>
      </c>
      <c r="BC8" s="76">
        <v>109513</v>
      </c>
      <c r="BD8" s="76">
        <v>0</v>
      </c>
      <c r="BE8" s="76">
        <v>61540</v>
      </c>
      <c r="BF8" s="76">
        <f aca="true" t="shared" si="24" ref="BF8:BF27">SUM(AE8,+AM8,+BE8)</f>
        <v>3280658</v>
      </c>
      <c r="BG8" s="76">
        <f aca="true" t="shared" si="25" ref="BG8:BG27">SUM(BH8,+BM8)</f>
        <v>0</v>
      </c>
      <c r="BH8" s="76">
        <f aca="true" t="shared" si="26" ref="BH8:BH27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 aca="true" t="shared" si="27" ref="BO8:BO27">SUM(BP8,BU8,BY8,BZ8,CF8)</f>
        <v>322221</v>
      </c>
      <c r="BP8" s="76">
        <f aca="true" t="shared" si="28" ref="BP8:BP27">SUM(BQ8:BT8)</f>
        <v>108482</v>
      </c>
      <c r="BQ8" s="76">
        <v>36415</v>
      </c>
      <c r="BR8" s="76">
        <v>0</v>
      </c>
      <c r="BS8" s="76">
        <v>72067</v>
      </c>
      <c r="BT8" s="76">
        <v>0</v>
      </c>
      <c r="BU8" s="76">
        <f aca="true" t="shared" si="29" ref="BU8:BU27">SUM(BV8:BX8)</f>
        <v>170834</v>
      </c>
      <c r="BV8" s="76">
        <v>0</v>
      </c>
      <c r="BW8" s="76">
        <v>170310</v>
      </c>
      <c r="BX8" s="76">
        <v>524</v>
      </c>
      <c r="BY8" s="76">
        <v>0</v>
      </c>
      <c r="BZ8" s="76">
        <f aca="true" t="shared" si="30" ref="BZ8:BZ27">SUM(CA8:CD8)</f>
        <v>42905</v>
      </c>
      <c r="CA8" s="76">
        <v>36573</v>
      </c>
      <c r="CB8" s="76">
        <v>6332</v>
      </c>
      <c r="CC8" s="76">
        <v>0</v>
      </c>
      <c r="CD8" s="76">
        <v>0</v>
      </c>
      <c r="CE8" s="76">
        <v>102800</v>
      </c>
      <c r="CF8" s="76">
        <v>0</v>
      </c>
      <c r="CG8" s="76">
        <v>0</v>
      </c>
      <c r="CH8" s="76">
        <f aca="true" t="shared" si="31" ref="CH8:CH27">SUM(BG8,+BO8,+CG8)</f>
        <v>322221</v>
      </c>
      <c r="CI8" s="76">
        <f aca="true" t="shared" si="32" ref="CI8:CI27">SUM(AE8,+BG8)</f>
        <v>76125</v>
      </c>
      <c r="CJ8" s="76">
        <f aca="true" t="shared" si="33" ref="CJ8:CJ27">SUM(AF8,+BH8)</f>
        <v>76125</v>
      </c>
      <c r="CK8" s="76">
        <f aca="true" t="shared" si="34" ref="CK8:CK27">SUM(AG8,+BI8)</f>
        <v>0</v>
      </c>
      <c r="CL8" s="76">
        <f aca="true" t="shared" si="35" ref="CL8:CL27">SUM(AH8,+BJ8)</f>
        <v>0</v>
      </c>
      <c r="CM8" s="76">
        <f aca="true" t="shared" si="36" ref="CM8:CM27">SUM(AI8,+BK8)</f>
        <v>76125</v>
      </c>
      <c r="CN8" s="76">
        <f aca="true" t="shared" si="37" ref="CN8:CN27">SUM(AJ8,+BL8)</f>
        <v>0</v>
      </c>
      <c r="CO8" s="76">
        <f aca="true" t="shared" si="38" ref="CO8:CO27">SUM(AK8,+BM8)</f>
        <v>0</v>
      </c>
      <c r="CP8" s="76">
        <f aca="true" t="shared" si="39" ref="CP8:CP27">SUM(AL8,+BN8)</f>
        <v>0</v>
      </c>
      <c r="CQ8" s="76">
        <f aca="true" t="shared" si="40" ref="CQ8:CQ27">SUM(AM8,+BO8)</f>
        <v>3465214</v>
      </c>
      <c r="CR8" s="76">
        <f aca="true" t="shared" si="41" ref="CR8:CR27">SUM(AN8,+BP8)</f>
        <v>995530</v>
      </c>
      <c r="CS8" s="76">
        <f aca="true" t="shared" si="42" ref="CS8:CS27">SUM(AO8,+BQ8)</f>
        <v>273862</v>
      </c>
      <c r="CT8" s="76">
        <f aca="true" t="shared" si="43" ref="CT8:CT27">SUM(AP8,+BR8)</f>
        <v>517957</v>
      </c>
      <c r="CU8" s="76">
        <f aca="true" t="shared" si="44" ref="CU8:CU27">SUM(AQ8,+BS8)</f>
        <v>203711</v>
      </c>
      <c r="CV8" s="76">
        <f aca="true" t="shared" si="45" ref="CV8:CV27">SUM(AR8,+BT8)</f>
        <v>0</v>
      </c>
      <c r="CW8" s="76">
        <f aca="true" t="shared" si="46" ref="CW8:CW27">SUM(AS8,+BU8)</f>
        <v>824410</v>
      </c>
      <c r="CX8" s="76">
        <f aca="true" t="shared" si="47" ref="CX8:CX27">SUM(AT8,+BV8)</f>
        <v>24914</v>
      </c>
      <c r="CY8" s="76">
        <f aca="true" t="shared" si="48" ref="CY8:CY27">SUM(AU8,+BW8)</f>
        <v>781526</v>
      </c>
      <c r="CZ8" s="76">
        <f aca="true" t="shared" si="49" ref="CZ8:CZ27">SUM(AV8,+BX8)</f>
        <v>17970</v>
      </c>
      <c r="DA8" s="76">
        <f aca="true" t="shared" si="50" ref="DA8:DA27">SUM(AW8,+BY8)</f>
        <v>0</v>
      </c>
      <c r="DB8" s="76">
        <f aca="true" t="shared" si="51" ref="DB8:DB27">SUM(AX8,+BZ8)</f>
        <v>1645274</v>
      </c>
      <c r="DC8" s="76">
        <f aca="true" t="shared" si="52" ref="DC8:DC27">SUM(AY8,+CA8)</f>
        <v>310902</v>
      </c>
      <c r="DD8" s="76">
        <f aca="true" t="shared" si="53" ref="DD8:DD27">SUM(AZ8,+CB8)</f>
        <v>1315935</v>
      </c>
      <c r="DE8" s="76">
        <f aca="true" t="shared" si="54" ref="DE8:DE27">SUM(BA8,+CC8)</f>
        <v>18437</v>
      </c>
      <c r="DF8" s="76">
        <f aca="true" t="shared" si="55" ref="DF8:DF27">SUM(BB8,+CD8)</f>
        <v>0</v>
      </c>
      <c r="DG8" s="76">
        <f aca="true" t="shared" si="56" ref="DG8:DG27">SUM(BC8,+CE8)</f>
        <v>212313</v>
      </c>
      <c r="DH8" s="76">
        <f aca="true" t="shared" si="57" ref="DH8:DH27">SUM(BD8,+CF8)</f>
        <v>0</v>
      </c>
      <c r="DI8" s="76">
        <f aca="true" t="shared" si="58" ref="DI8:DI27">SUM(BE8,+CG8)</f>
        <v>61540</v>
      </c>
      <c r="DJ8" s="76">
        <f aca="true" t="shared" si="59" ref="DJ8:DJ27">SUM(BF8,+CH8)</f>
        <v>3602879</v>
      </c>
    </row>
    <row r="9" spans="1:114" s="51" customFormat="1" ht="12" customHeight="1">
      <c r="A9" s="52" t="s">
        <v>131</v>
      </c>
      <c r="B9" s="53" t="s">
        <v>132</v>
      </c>
      <c r="C9" s="52" t="s">
        <v>133</v>
      </c>
      <c r="D9" s="76">
        <f t="shared" si="6"/>
        <v>1372190</v>
      </c>
      <c r="E9" s="76">
        <f t="shared" si="7"/>
        <v>545849</v>
      </c>
      <c r="F9" s="76">
        <v>2562</v>
      </c>
      <c r="G9" s="76">
        <v>170408</v>
      </c>
      <c r="H9" s="76">
        <v>0</v>
      </c>
      <c r="I9" s="76">
        <v>268952</v>
      </c>
      <c r="J9" s="77" t="s">
        <v>134</v>
      </c>
      <c r="K9" s="76">
        <v>103927</v>
      </c>
      <c r="L9" s="76">
        <v>826341</v>
      </c>
      <c r="M9" s="76">
        <f t="shared" si="8"/>
        <v>462778</v>
      </c>
      <c r="N9" s="76">
        <f t="shared" si="9"/>
        <v>132535</v>
      </c>
      <c r="O9" s="76">
        <v>40889</v>
      </c>
      <c r="P9" s="76">
        <v>40000</v>
      </c>
      <c r="Q9" s="76">
        <v>0</v>
      </c>
      <c r="R9" s="76">
        <v>51565</v>
      </c>
      <c r="S9" s="77" t="s">
        <v>134</v>
      </c>
      <c r="T9" s="76">
        <v>81</v>
      </c>
      <c r="U9" s="76">
        <v>330243</v>
      </c>
      <c r="V9" s="76">
        <f t="shared" si="10"/>
        <v>1834968</v>
      </c>
      <c r="W9" s="76">
        <f t="shared" si="11"/>
        <v>678384</v>
      </c>
      <c r="X9" s="76">
        <f t="shared" si="12"/>
        <v>43451</v>
      </c>
      <c r="Y9" s="76">
        <f t="shared" si="13"/>
        <v>210408</v>
      </c>
      <c r="Z9" s="76">
        <f t="shared" si="14"/>
        <v>0</v>
      </c>
      <c r="AA9" s="76">
        <f t="shared" si="15"/>
        <v>320517</v>
      </c>
      <c r="AB9" s="77" t="s">
        <v>134</v>
      </c>
      <c r="AC9" s="76">
        <f t="shared" si="16"/>
        <v>104008</v>
      </c>
      <c r="AD9" s="76">
        <f t="shared" si="17"/>
        <v>1156584</v>
      </c>
      <c r="AE9" s="76">
        <f t="shared" si="18"/>
        <v>2562</v>
      </c>
      <c r="AF9" s="76">
        <f t="shared" si="19"/>
        <v>2562</v>
      </c>
      <c r="AG9" s="76">
        <v>0</v>
      </c>
      <c r="AH9" s="76">
        <v>2562</v>
      </c>
      <c r="AI9" s="76">
        <v>0</v>
      </c>
      <c r="AJ9" s="76">
        <v>0</v>
      </c>
      <c r="AK9" s="76">
        <v>0</v>
      </c>
      <c r="AL9" s="76">
        <v>0</v>
      </c>
      <c r="AM9" s="76">
        <f t="shared" si="20"/>
        <v>1281414</v>
      </c>
      <c r="AN9" s="76">
        <f t="shared" si="21"/>
        <v>132013</v>
      </c>
      <c r="AO9" s="76">
        <v>23103</v>
      </c>
      <c r="AP9" s="76">
        <v>100694</v>
      </c>
      <c r="AQ9" s="76">
        <v>8216</v>
      </c>
      <c r="AR9" s="76">
        <v>0</v>
      </c>
      <c r="AS9" s="76">
        <f t="shared" si="22"/>
        <v>477788</v>
      </c>
      <c r="AT9" s="76">
        <v>23717</v>
      </c>
      <c r="AU9" s="76">
        <v>330853</v>
      </c>
      <c r="AV9" s="76">
        <v>123218</v>
      </c>
      <c r="AW9" s="76">
        <v>0</v>
      </c>
      <c r="AX9" s="76">
        <f t="shared" si="23"/>
        <v>671613</v>
      </c>
      <c r="AY9" s="76">
        <v>450021</v>
      </c>
      <c r="AZ9" s="76">
        <v>216853</v>
      </c>
      <c r="BA9" s="76">
        <v>4330</v>
      </c>
      <c r="BB9" s="76">
        <v>409</v>
      </c>
      <c r="BC9" s="76">
        <v>0</v>
      </c>
      <c r="BD9" s="76">
        <v>0</v>
      </c>
      <c r="BE9" s="76">
        <v>88214</v>
      </c>
      <c r="BF9" s="76">
        <f t="shared" si="24"/>
        <v>1372190</v>
      </c>
      <c r="BG9" s="76">
        <f t="shared" si="25"/>
        <v>0</v>
      </c>
      <c r="BH9" s="76">
        <f t="shared" si="26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 t="shared" si="27"/>
        <v>462778</v>
      </c>
      <c r="BP9" s="76">
        <f t="shared" si="28"/>
        <v>0</v>
      </c>
      <c r="BQ9" s="76">
        <v>0</v>
      </c>
      <c r="BR9" s="76">
        <v>0</v>
      </c>
      <c r="BS9" s="76">
        <v>0</v>
      </c>
      <c r="BT9" s="76">
        <v>0</v>
      </c>
      <c r="BU9" s="76">
        <f t="shared" si="29"/>
        <v>162884</v>
      </c>
      <c r="BV9" s="76">
        <v>254</v>
      </c>
      <c r="BW9" s="76">
        <v>162630</v>
      </c>
      <c r="BX9" s="76">
        <v>0</v>
      </c>
      <c r="BY9" s="76">
        <v>0</v>
      </c>
      <c r="BZ9" s="76">
        <f t="shared" si="30"/>
        <v>299894</v>
      </c>
      <c r="CA9" s="76">
        <v>155301</v>
      </c>
      <c r="CB9" s="76">
        <v>144593</v>
      </c>
      <c r="CC9" s="76">
        <v>0</v>
      </c>
      <c r="CD9" s="76">
        <v>0</v>
      </c>
      <c r="CE9" s="76">
        <v>0</v>
      </c>
      <c r="CF9" s="76">
        <v>0</v>
      </c>
      <c r="CG9" s="76">
        <v>0</v>
      </c>
      <c r="CH9" s="76">
        <f t="shared" si="31"/>
        <v>462778</v>
      </c>
      <c r="CI9" s="76">
        <f t="shared" si="32"/>
        <v>2562</v>
      </c>
      <c r="CJ9" s="76">
        <f t="shared" si="33"/>
        <v>2562</v>
      </c>
      <c r="CK9" s="76">
        <f t="shared" si="34"/>
        <v>0</v>
      </c>
      <c r="CL9" s="76">
        <f t="shared" si="35"/>
        <v>2562</v>
      </c>
      <c r="CM9" s="76">
        <f t="shared" si="36"/>
        <v>0</v>
      </c>
      <c r="CN9" s="76">
        <f t="shared" si="37"/>
        <v>0</v>
      </c>
      <c r="CO9" s="76">
        <f t="shared" si="38"/>
        <v>0</v>
      </c>
      <c r="CP9" s="76">
        <f t="shared" si="39"/>
        <v>0</v>
      </c>
      <c r="CQ9" s="76">
        <f t="shared" si="40"/>
        <v>1744192</v>
      </c>
      <c r="CR9" s="76">
        <f t="shared" si="41"/>
        <v>132013</v>
      </c>
      <c r="CS9" s="76">
        <f t="shared" si="42"/>
        <v>23103</v>
      </c>
      <c r="CT9" s="76">
        <f t="shared" si="43"/>
        <v>100694</v>
      </c>
      <c r="CU9" s="76">
        <f t="shared" si="44"/>
        <v>8216</v>
      </c>
      <c r="CV9" s="76">
        <f t="shared" si="45"/>
        <v>0</v>
      </c>
      <c r="CW9" s="76">
        <f t="shared" si="46"/>
        <v>640672</v>
      </c>
      <c r="CX9" s="76">
        <f t="shared" si="47"/>
        <v>23971</v>
      </c>
      <c r="CY9" s="76">
        <f t="shared" si="48"/>
        <v>493483</v>
      </c>
      <c r="CZ9" s="76">
        <f t="shared" si="49"/>
        <v>123218</v>
      </c>
      <c r="DA9" s="76">
        <f t="shared" si="50"/>
        <v>0</v>
      </c>
      <c r="DB9" s="76">
        <f t="shared" si="51"/>
        <v>971507</v>
      </c>
      <c r="DC9" s="76">
        <f t="shared" si="52"/>
        <v>605322</v>
      </c>
      <c r="DD9" s="76">
        <f t="shared" si="53"/>
        <v>361446</v>
      </c>
      <c r="DE9" s="76">
        <f t="shared" si="54"/>
        <v>4330</v>
      </c>
      <c r="DF9" s="76">
        <f t="shared" si="55"/>
        <v>409</v>
      </c>
      <c r="DG9" s="76">
        <f t="shared" si="56"/>
        <v>0</v>
      </c>
      <c r="DH9" s="76">
        <f t="shared" si="57"/>
        <v>0</v>
      </c>
      <c r="DI9" s="76">
        <f t="shared" si="58"/>
        <v>88214</v>
      </c>
      <c r="DJ9" s="76">
        <f t="shared" si="59"/>
        <v>1834968</v>
      </c>
    </row>
    <row r="10" spans="1:114" s="51" customFormat="1" ht="12" customHeight="1">
      <c r="A10" s="52" t="s">
        <v>131</v>
      </c>
      <c r="B10" s="53" t="s">
        <v>135</v>
      </c>
      <c r="C10" s="52" t="s">
        <v>136</v>
      </c>
      <c r="D10" s="76">
        <f t="shared" si="6"/>
        <v>1195017</v>
      </c>
      <c r="E10" s="76">
        <f t="shared" si="7"/>
        <v>114588</v>
      </c>
      <c r="F10" s="76">
        <v>0</v>
      </c>
      <c r="G10" s="76">
        <v>0</v>
      </c>
      <c r="H10" s="76">
        <v>0</v>
      </c>
      <c r="I10" s="76">
        <v>114569</v>
      </c>
      <c r="J10" s="77" t="s">
        <v>134</v>
      </c>
      <c r="K10" s="76">
        <v>19</v>
      </c>
      <c r="L10" s="76">
        <v>1080429</v>
      </c>
      <c r="M10" s="76">
        <f t="shared" si="8"/>
        <v>78511</v>
      </c>
      <c r="N10" s="76">
        <f t="shared" si="9"/>
        <v>0</v>
      </c>
      <c r="O10" s="76">
        <v>0</v>
      </c>
      <c r="P10" s="76">
        <v>0</v>
      </c>
      <c r="Q10" s="76">
        <v>0</v>
      </c>
      <c r="R10" s="76">
        <v>0</v>
      </c>
      <c r="S10" s="77" t="s">
        <v>134</v>
      </c>
      <c r="T10" s="76">
        <v>0</v>
      </c>
      <c r="U10" s="76">
        <v>78511</v>
      </c>
      <c r="V10" s="76">
        <f t="shared" si="10"/>
        <v>1273528</v>
      </c>
      <c r="W10" s="76">
        <f t="shared" si="11"/>
        <v>114588</v>
      </c>
      <c r="X10" s="76">
        <f t="shared" si="12"/>
        <v>0</v>
      </c>
      <c r="Y10" s="76">
        <f t="shared" si="13"/>
        <v>0</v>
      </c>
      <c r="Z10" s="76">
        <f t="shared" si="14"/>
        <v>0</v>
      </c>
      <c r="AA10" s="76">
        <f t="shared" si="15"/>
        <v>114569</v>
      </c>
      <c r="AB10" s="77" t="s">
        <v>134</v>
      </c>
      <c r="AC10" s="76">
        <f t="shared" si="16"/>
        <v>19</v>
      </c>
      <c r="AD10" s="76">
        <f t="shared" si="17"/>
        <v>1158940</v>
      </c>
      <c r="AE10" s="76">
        <f t="shared" si="18"/>
        <v>0</v>
      </c>
      <c r="AF10" s="76">
        <f t="shared" si="19"/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f t="shared" si="20"/>
        <v>381801</v>
      </c>
      <c r="AN10" s="76">
        <f t="shared" si="21"/>
        <v>79559</v>
      </c>
      <c r="AO10" s="76">
        <v>79559</v>
      </c>
      <c r="AP10" s="76">
        <v>0</v>
      </c>
      <c r="AQ10" s="76">
        <v>0</v>
      </c>
      <c r="AR10" s="76">
        <v>0</v>
      </c>
      <c r="AS10" s="76">
        <f t="shared" si="22"/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 t="shared" si="23"/>
        <v>302242</v>
      </c>
      <c r="AY10" s="76">
        <v>292280</v>
      </c>
      <c r="AZ10" s="76">
        <v>28</v>
      </c>
      <c r="BA10" s="76">
        <v>0</v>
      </c>
      <c r="BB10" s="76">
        <v>9934</v>
      </c>
      <c r="BC10" s="76">
        <v>745155</v>
      </c>
      <c r="BD10" s="76">
        <v>0</v>
      </c>
      <c r="BE10" s="76">
        <v>68061</v>
      </c>
      <c r="BF10" s="76">
        <f t="shared" si="24"/>
        <v>449862</v>
      </c>
      <c r="BG10" s="76">
        <f t="shared" si="25"/>
        <v>0</v>
      </c>
      <c r="BH10" s="76">
        <f t="shared" si="26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 t="shared" si="27"/>
        <v>77612</v>
      </c>
      <c r="BP10" s="76">
        <f t="shared" si="28"/>
        <v>42546</v>
      </c>
      <c r="BQ10" s="76">
        <v>42546</v>
      </c>
      <c r="BR10" s="76">
        <v>0</v>
      </c>
      <c r="BS10" s="76">
        <v>0</v>
      </c>
      <c r="BT10" s="76">
        <v>0</v>
      </c>
      <c r="BU10" s="76">
        <f t="shared" si="29"/>
        <v>27984</v>
      </c>
      <c r="BV10" s="76">
        <v>0</v>
      </c>
      <c r="BW10" s="76">
        <v>27984</v>
      </c>
      <c r="BX10" s="76">
        <v>0</v>
      </c>
      <c r="BY10" s="76">
        <v>0</v>
      </c>
      <c r="BZ10" s="76">
        <f t="shared" si="30"/>
        <v>7082</v>
      </c>
      <c r="CA10" s="76">
        <v>0</v>
      </c>
      <c r="CB10" s="76">
        <v>7082</v>
      </c>
      <c r="CC10" s="76">
        <v>0</v>
      </c>
      <c r="CD10" s="76">
        <v>0</v>
      </c>
      <c r="CE10" s="76">
        <v>0</v>
      </c>
      <c r="CF10" s="76">
        <v>0</v>
      </c>
      <c r="CG10" s="76">
        <v>899</v>
      </c>
      <c r="CH10" s="76">
        <f t="shared" si="31"/>
        <v>78511</v>
      </c>
      <c r="CI10" s="76">
        <f t="shared" si="32"/>
        <v>0</v>
      </c>
      <c r="CJ10" s="76">
        <f t="shared" si="33"/>
        <v>0</v>
      </c>
      <c r="CK10" s="76">
        <f t="shared" si="34"/>
        <v>0</v>
      </c>
      <c r="CL10" s="76">
        <f t="shared" si="35"/>
        <v>0</v>
      </c>
      <c r="CM10" s="76">
        <f t="shared" si="36"/>
        <v>0</v>
      </c>
      <c r="CN10" s="76">
        <f t="shared" si="37"/>
        <v>0</v>
      </c>
      <c r="CO10" s="76">
        <f t="shared" si="38"/>
        <v>0</v>
      </c>
      <c r="CP10" s="76">
        <f t="shared" si="39"/>
        <v>0</v>
      </c>
      <c r="CQ10" s="76">
        <f t="shared" si="40"/>
        <v>459413</v>
      </c>
      <c r="CR10" s="76">
        <f t="shared" si="41"/>
        <v>122105</v>
      </c>
      <c r="CS10" s="76">
        <f t="shared" si="42"/>
        <v>122105</v>
      </c>
      <c r="CT10" s="76">
        <f t="shared" si="43"/>
        <v>0</v>
      </c>
      <c r="CU10" s="76">
        <f t="shared" si="44"/>
        <v>0</v>
      </c>
      <c r="CV10" s="76">
        <f t="shared" si="45"/>
        <v>0</v>
      </c>
      <c r="CW10" s="76">
        <f t="shared" si="46"/>
        <v>27984</v>
      </c>
      <c r="CX10" s="76">
        <f t="shared" si="47"/>
        <v>0</v>
      </c>
      <c r="CY10" s="76">
        <f t="shared" si="48"/>
        <v>27984</v>
      </c>
      <c r="CZ10" s="76">
        <f t="shared" si="49"/>
        <v>0</v>
      </c>
      <c r="DA10" s="76">
        <f t="shared" si="50"/>
        <v>0</v>
      </c>
      <c r="DB10" s="76">
        <f t="shared" si="51"/>
        <v>309324</v>
      </c>
      <c r="DC10" s="76">
        <f t="shared" si="52"/>
        <v>292280</v>
      </c>
      <c r="DD10" s="76">
        <f t="shared" si="53"/>
        <v>7110</v>
      </c>
      <c r="DE10" s="76">
        <f t="shared" si="54"/>
        <v>0</v>
      </c>
      <c r="DF10" s="76">
        <f t="shared" si="55"/>
        <v>9934</v>
      </c>
      <c r="DG10" s="76">
        <f t="shared" si="56"/>
        <v>745155</v>
      </c>
      <c r="DH10" s="76">
        <f t="shared" si="57"/>
        <v>0</v>
      </c>
      <c r="DI10" s="76">
        <f t="shared" si="58"/>
        <v>68960</v>
      </c>
      <c r="DJ10" s="76">
        <f t="shared" si="59"/>
        <v>528373</v>
      </c>
    </row>
    <row r="11" spans="1:114" s="51" customFormat="1" ht="12" customHeight="1">
      <c r="A11" s="52" t="s">
        <v>131</v>
      </c>
      <c r="B11" s="53" t="s">
        <v>137</v>
      </c>
      <c r="C11" s="52" t="s">
        <v>138</v>
      </c>
      <c r="D11" s="76">
        <f t="shared" si="6"/>
        <v>193724</v>
      </c>
      <c r="E11" s="76">
        <f t="shared" si="7"/>
        <v>43266</v>
      </c>
      <c r="F11" s="76">
        <v>0</v>
      </c>
      <c r="G11" s="76">
        <v>0</v>
      </c>
      <c r="H11" s="76">
        <v>0</v>
      </c>
      <c r="I11" s="76">
        <v>32013</v>
      </c>
      <c r="J11" s="77" t="s">
        <v>134</v>
      </c>
      <c r="K11" s="76">
        <v>11253</v>
      </c>
      <c r="L11" s="76">
        <v>150458</v>
      </c>
      <c r="M11" s="76">
        <f t="shared" si="8"/>
        <v>84556</v>
      </c>
      <c r="N11" s="76">
        <f t="shared" si="9"/>
        <v>8</v>
      </c>
      <c r="O11" s="76">
        <v>0</v>
      </c>
      <c r="P11" s="76">
        <v>0</v>
      </c>
      <c r="Q11" s="76">
        <v>0</v>
      </c>
      <c r="R11" s="76">
        <v>8</v>
      </c>
      <c r="S11" s="77" t="s">
        <v>134</v>
      </c>
      <c r="T11" s="76">
        <v>0</v>
      </c>
      <c r="U11" s="76">
        <v>84548</v>
      </c>
      <c r="V11" s="76">
        <f t="shared" si="10"/>
        <v>278280</v>
      </c>
      <c r="W11" s="76">
        <f t="shared" si="11"/>
        <v>43274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32021</v>
      </c>
      <c r="AB11" s="77" t="s">
        <v>134</v>
      </c>
      <c r="AC11" s="76">
        <f t="shared" si="16"/>
        <v>11253</v>
      </c>
      <c r="AD11" s="76">
        <f t="shared" si="17"/>
        <v>235006</v>
      </c>
      <c r="AE11" s="76">
        <f t="shared" si="18"/>
        <v>0</v>
      </c>
      <c r="AF11" s="76">
        <f t="shared" si="19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f t="shared" si="20"/>
        <v>191117</v>
      </c>
      <c r="AN11" s="76">
        <f t="shared" si="21"/>
        <v>13415</v>
      </c>
      <c r="AO11" s="76">
        <v>5919</v>
      </c>
      <c r="AP11" s="76">
        <v>0</v>
      </c>
      <c r="AQ11" s="76">
        <v>7496</v>
      </c>
      <c r="AR11" s="76">
        <v>0</v>
      </c>
      <c r="AS11" s="76">
        <f t="shared" si="22"/>
        <v>37825</v>
      </c>
      <c r="AT11" s="76">
        <v>1840</v>
      </c>
      <c r="AU11" s="76">
        <v>35856</v>
      </c>
      <c r="AV11" s="76">
        <v>129</v>
      </c>
      <c r="AW11" s="76">
        <v>0</v>
      </c>
      <c r="AX11" s="76">
        <f t="shared" si="23"/>
        <v>139876</v>
      </c>
      <c r="AY11" s="76">
        <v>68275</v>
      </c>
      <c r="AZ11" s="76">
        <v>43795</v>
      </c>
      <c r="BA11" s="76">
        <v>27806</v>
      </c>
      <c r="BB11" s="76">
        <v>0</v>
      </c>
      <c r="BC11" s="76">
        <v>0</v>
      </c>
      <c r="BD11" s="76">
        <v>1</v>
      </c>
      <c r="BE11" s="76">
        <v>2607</v>
      </c>
      <c r="BF11" s="76">
        <f t="shared" si="24"/>
        <v>193724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1015</v>
      </c>
      <c r="BP11" s="76">
        <f t="shared" si="28"/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 t="shared" si="29"/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 t="shared" si="30"/>
        <v>1015</v>
      </c>
      <c r="CA11" s="76">
        <v>606</v>
      </c>
      <c r="CB11" s="76">
        <v>409</v>
      </c>
      <c r="CC11" s="76">
        <v>0</v>
      </c>
      <c r="CD11" s="76">
        <v>0</v>
      </c>
      <c r="CE11" s="76">
        <v>83541</v>
      </c>
      <c r="CF11" s="76">
        <v>0</v>
      </c>
      <c r="CG11" s="76">
        <v>0</v>
      </c>
      <c r="CH11" s="76">
        <f t="shared" si="31"/>
        <v>1015</v>
      </c>
      <c r="CI11" s="76">
        <f t="shared" si="32"/>
        <v>0</v>
      </c>
      <c r="CJ11" s="76">
        <f t="shared" si="33"/>
        <v>0</v>
      </c>
      <c r="CK11" s="76">
        <f t="shared" si="34"/>
        <v>0</v>
      </c>
      <c r="CL11" s="76">
        <f t="shared" si="35"/>
        <v>0</v>
      </c>
      <c r="CM11" s="76">
        <f t="shared" si="36"/>
        <v>0</v>
      </c>
      <c r="CN11" s="76">
        <f t="shared" si="37"/>
        <v>0</v>
      </c>
      <c r="CO11" s="76">
        <f t="shared" si="38"/>
        <v>0</v>
      </c>
      <c r="CP11" s="76">
        <f t="shared" si="39"/>
        <v>0</v>
      </c>
      <c r="CQ11" s="76">
        <f t="shared" si="40"/>
        <v>192132</v>
      </c>
      <c r="CR11" s="76">
        <f t="shared" si="41"/>
        <v>13415</v>
      </c>
      <c r="CS11" s="76">
        <f t="shared" si="42"/>
        <v>5919</v>
      </c>
      <c r="CT11" s="76">
        <f t="shared" si="43"/>
        <v>0</v>
      </c>
      <c r="CU11" s="76">
        <f t="shared" si="44"/>
        <v>7496</v>
      </c>
      <c r="CV11" s="76">
        <f t="shared" si="45"/>
        <v>0</v>
      </c>
      <c r="CW11" s="76">
        <f t="shared" si="46"/>
        <v>37825</v>
      </c>
      <c r="CX11" s="76">
        <f t="shared" si="47"/>
        <v>1840</v>
      </c>
      <c r="CY11" s="76">
        <f t="shared" si="48"/>
        <v>35856</v>
      </c>
      <c r="CZ11" s="76">
        <f t="shared" si="49"/>
        <v>129</v>
      </c>
      <c r="DA11" s="76">
        <f t="shared" si="50"/>
        <v>0</v>
      </c>
      <c r="DB11" s="76">
        <f t="shared" si="51"/>
        <v>140891</v>
      </c>
      <c r="DC11" s="76">
        <f t="shared" si="52"/>
        <v>68881</v>
      </c>
      <c r="DD11" s="76">
        <f t="shared" si="53"/>
        <v>44204</v>
      </c>
      <c r="DE11" s="76">
        <f t="shared" si="54"/>
        <v>27806</v>
      </c>
      <c r="DF11" s="76">
        <f t="shared" si="55"/>
        <v>0</v>
      </c>
      <c r="DG11" s="76">
        <f t="shared" si="56"/>
        <v>83541</v>
      </c>
      <c r="DH11" s="76">
        <f t="shared" si="57"/>
        <v>1</v>
      </c>
      <c r="DI11" s="76">
        <f t="shared" si="58"/>
        <v>2607</v>
      </c>
      <c r="DJ11" s="76">
        <f t="shared" si="59"/>
        <v>194739</v>
      </c>
    </row>
    <row r="12" spans="1:114" s="51" customFormat="1" ht="12" customHeight="1">
      <c r="A12" s="55" t="s">
        <v>131</v>
      </c>
      <c r="B12" s="56" t="s">
        <v>139</v>
      </c>
      <c r="C12" s="55" t="s">
        <v>140</v>
      </c>
      <c r="D12" s="78">
        <f t="shared" si="6"/>
        <v>547200</v>
      </c>
      <c r="E12" s="78">
        <f t="shared" si="7"/>
        <v>123612</v>
      </c>
      <c r="F12" s="78">
        <v>0</v>
      </c>
      <c r="G12" s="78">
        <v>0</v>
      </c>
      <c r="H12" s="78">
        <v>0</v>
      </c>
      <c r="I12" s="78">
        <v>103377</v>
      </c>
      <c r="J12" s="79" t="s">
        <v>134</v>
      </c>
      <c r="K12" s="78">
        <v>20235</v>
      </c>
      <c r="L12" s="78">
        <v>423588</v>
      </c>
      <c r="M12" s="78">
        <f t="shared" si="8"/>
        <v>148107</v>
      </c>
      <c r="N12" s="78">
        <f t="shared" si="9"/>
        <v>929</v>
      </c>
      <c r="O12" s="78">
        <v>0</v>
      </c>
      <c r="P12" s="78">
        <v>0</v>
      </c>
      <c r="Q12" s="78">
        <v>0</v>
      </c>
      <c r="R12" s="78">
        <v>929</v>
      </c>
      <c r="S12" s="79" t="s">
        <v>134</v>
      </c>
      <c r="T12" s="78">
        <v>0</v>
      </c>
      <c r="U12" s="78">
        <v>147178</v>
      </c>
      <c r="V12" s="78">
        <f t="shared" si="10"/>
        <v>695307</v>
      </c>
      <c r="W12" s="78">
        <f t="shared" si="11"/>
        <v>124541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104306</v>
      </c>
      <c r="AB12" s="79" t="s">
        <v>134</v>
      </c>
      <c r="AC12" s="78">
        <f t="shared" si="16"/>
        <v>20235</v>
      </c>
      <c r="AD12" s="78">
        <f t="shared" si="17"/>
        <v>570766</v>
      </c>
      <c r="AE12" s="78">
        <f t="shared" si="18"/>
        <v>0</v>
      </c>
      <c r="AF12" s="78">
        <f t="shared" si="19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35780</v>
      </c>
      <c r="AM12" s="78">
        <f t="shared" si="20"/>
        <v>496494</v>
      </c>
      <c r="AN12" s="78">
        <f t="shared" si="21"/>
        <v>69076</v>
      </c>
      <c r="AO12" s="78">
        <v>69076</v>
      </c>
      <c r="AP12" s="78">
        <v>0</v>
      </c>
      <c r="AQ12" s="78">
        <v>0</v>
      </c>
      <c r="AR12" s="78">
        <v>0</v>
      </c>
      <c r="AS12" s="78">
        <f t="shared" si="22"/>
        <v>125091</v>
      </c>
      <c r="AT12" s="78">
        <v>505</v>
      </c>
      <c r="AU12" s="78">
        <v>123386</v>
      </c>
      <c r="AV12" s="78">
        <v>1200</v>
      </c>
      <c r="AW12" s="78">
        <v>0</v>
      </c>
      <c r="AX12" s="78">
        <f t="shared" si="23"/>
        <v>302327</v>
      </c>
      <c r="AY12" s="78">
        <v>117297</v>
      </c>
      <c r="AZ12" s="78">
        <v>161743</v>
      </c>
      <c r="BA12" s="78">
        <v>0</v>
      </c>
      <c r="BB12" s="78">
        <v>23287</v>
      </c>
      <c r="BC12" s="78">
        <v>0</v>
      </c>
      <c r="BD12" s="78">
        <v>0</v>
      </c>
      <c r="BE12" s="78">
        <v>14926</v>
      </c>
      <c r="BF12" s="78">
        <f t="shared" si="24"/>
        <v>511420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 t="shared" si="27"/>
        <v>0</v>
      </c>
      <c r="BP12" s="78">
        <f t="shared" si="28"/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 t="shared" si="29"/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 t="shared" si="30"/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148107</v>
      </c>
      <c r="CF12" s="78">
        <v>0</v>
      </c>
      <c r="CG12" s="78">
        <v>0</v>
      </c>
      <c r="CH12" s="78">
        <f t="shared" si="31"/>
        <v>0</v>
      </c>
      <c r="CI12" s="78">
        <f t="shared" si="32"/>
        <v>0</v>
      </c>
      <c r="CJ12" s="78">
        <f t="shared" si="33"/>
        <v>0</v>
      </c>
      <c r="CK12" s="78">
        <f t="shared" si="34"/>
        <v>0</v>
      </c>
      <c r="CL12" s="78">
        <f t="shared" si="35"/>
        <v>0</v>
      </c>
      <c r="CM12" s="78">
        <f t="shared" si="36"/>
        <v>0</v>
      </c>
      <c r="CN12" s="78">
        <f t="shared" si="37"/>
        <v>0</v>
      </c>
      <c r="CO12" s="78">
        <f t="shared" si="38"/>
        <v>0</v>
      </c>
      <c r="CP12" s="78">
        <f t="shared" si="39"/>
        <v>35780</v>
      </c>
      <c r="CQ12" s="78">
        <f t="shared" si="40"/>
        <v>496494</v>
      </c>
      <c r="CR12" s="78">
        <f t="shared" si="41"/>
        <v>69076</v>
      </c>
      <c r="CS12" s="78">
        <f t="shared" si="42"/>
        <v>69076</v>
      </c>
      <c r="CT12" s="78">
        <f t="shared" si="43"/>
        <v>0</v>
      </c>
      <c r="CU12" s="78">
        <f t="shared" si="44"/>
        <v>0</v>
      </c>
      <c r="CV12" s="78">
        <f t="shared" si="45"/>
        <v>0</v>
      </c>
      <c r="CW12" s="78">
        <f t="shared" si="46"/>
        <v>125091</v>
      </c>
      <c r="CX12" s="78">
        <f t="shared" si="47"/>
        <v>505</v>
      </c>
      <c r="CY12" s="78">
        <f t="shared" si="48"/>
        <v>123386</v>
      </c>
      <c r="CZ12" s="78">
        <f t="shared" si="49"/>
        <v>1200</v>
      </c>
      <c r="DA12" s="78">
        <f t="shared" si="50"/>
        <v>0</v>
      </c>
      <c r="DB12" s="78">
        <f t="shared" si="51"/>
        <v>302327</v>
      </c>
      <c r="DC12" s="78">
        <f t="shared" si="52"/>
        <v>117297</v>
      </c>
      <c r="DD12" s="78">
        <f t="shared" si="53"/>
        <v>161743</v>
      </c>
      <c r="DE12" s="78">
        <f t="shared" si="54"/>
        <v>0</v>
      </c>
      <c r="DF12" s="78">
        <f t="shared" si="55"/>
        <v>23287</v>
      </c>
      <c r="DG12" s="78">
        <f t="shared" si="56"/>
        <v>148107</v>
      </c>
      <c r="DH12" s="78">
        <f t="shared" si="57"/>
        <v>0</v>
      </c>
      <c r="DI12" s="78">
        <f t="shared" si="58"/>
        <v>14926</v>
      </c>
      <c r="DJ12" s="78">
        <f t="shared" si="59"/>
        <v>511420</v>
      </c>
    </row>
    <row r="13" spans="1:114" s="51" customFormat="1" ht="12" customHeight="1">
      <c r="A13" s="55" t="s">
        <v>131</v>
      </c>
      <c r="B13" s="56" t="s">
        <v>141</v>
      </c>
      <c r="C13" s="55" t="s">
        <v>142</v>
      </c>
      <c r="D13" s="78">
        <f t="shared" si="6"/>
        <v>542653</v>
      </c>
      <c r="E13" s="78">
        <f t="shared" si="7"/>
        <v>135135</v>
      </c>
      <c r="F13" s="78">
        <v>0</v>
      </c>
      <c r="G13" s="78">
        <v>0</v>
      </c>
      <c r="H13" s="78">
        <v>0</v>
      </c>
      <c r="I13" s="78">
        <v>118789</v>
      </c>
      <c r="J13" s="79" t="s">
        <v>134</v>
      </c>
      <c r="K13" s="78">
        <v>16346</v>
      </c>
      <c r="L13" s="78">
        <v>407518</v>
      </c>
      <c r="M13" s="78">
        <f t="shared" si="8"/>
        <v>342530</v>
      </c>
      <c r="N13" s="78">
        <f t="shared" si="9"/>
        <v>30000</v>
      </c>
      <c r="O13" s="78">
        <v>0</v>
      </c>
      <c r="P13" s="78">
        <v>0</v>
      </c>
      <c r="Q13" s="78">
        <v>0</v>
      </c>
      <c r="R13" s="78">
        <v>0</v>
      </c>
      <c r="S13" s="79" t="s">
        <v>134</v>
      </c>
      <c r="T13" s="78">
        <v>30000</v>
      </c>
      <c r="U13" s="78">
        <v>312530</v>
      </c>
      <c r="V13" s="78">
        <f t="shared" si="10"/>
        <v>885183</v>
      </c>
      <c r="W13" s="78">
        <f t="shared" si="11"/>
        <v>165135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118789</v>
      </c>
      <c r="AB13" s="79" t="s">
        <v>134</v>
      </c>
      <c r="AC13" s="78">
        <f t="shared" si="16"/>
        <v>46346</v>
      </c>
      <c r="AD13" s="78">
        <f t="shared" si="17"/>
        <v>720048</v>
      </c>
      <c r="AE13" s="78">
        <f t="shared" si="18"/>
        <v>0</v>
      </c>
      <c r="AF13" s="78">
        <f t="shared" si="19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31877</v>
      </c>
      <c r="AM13" s="78">
        <f t="shared" si="20"/>
        <v>292713</v>
      </c>
      <c r="AN13" s="78">
        <f t="shared" si="21"/>
        <v>62135</v>
      </c>
      <c r="AO13" s="78">
        <v>58540</v>
      </c>
      <c r="AP13" s="78">
        <v>0</v>
      </c>
      <c r="AQ13" s="78">
        <v>3595</v>
      </c>
      <c r="AR13" s="78">
        <v>0</v>
      </c>
      <c r="AS13" s="78">
        <f t="shared" si="22"/>
        <v>7663</v>
      </c>
      <c r="AT13" s="78">
        <v>0</v>
      </c>
      <c r="AU13" s="78">
        <v>7663</v>
      </c>
      <c r="AV13" s="78">
        <v>0</v>
      </c>
      <c r="AW13" s="78">
        <v>0</v>
      </c>
      <c r="AX13" s="78">
        <f t="shared" si="23"/>
        <v>222915</v>
      </c>
      <c r="AY13" s="78">
        <v>197114</v>
      </c>
      <c r="AZ13" s="78">
        <v>14013</v>
      </c>
      <c r="BA13" s="78">
        <v>0</v>
      </c>
      <c r="BB13" s="78">
        <v>11788</v>
      </c>
      <c r="BC13" s="78">
        <v>194958</v>
      </c>
      <c r="BD13" s="78">
        <v>0</v>
      </c>
      <c r="BE13" s="78">
        <v>23105</v>
      </c>
      <c r="BF13" s="78">
        <f t="shared" si="24"/>
        <v>315818</v>
      </c>
      <c r="BG13" s="78">
        <f t="shared" si="25"/>
        <v>0</v>
      </c>
      <c r="BH13" s="78">
        <f t="shared" si="26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 t="shared" si="27"/>
        <v>287535</v>
      </c>
      <c r="BP13" s="78">
        <f t="shared" si="28"/>
        <v>31150</v>
      </c>
      <c r="BQ13" s="78">
        <v>31150</v>
      </c>
      <c r="BR13" s="78">
        <v>0</v>
      </c>
      <c r="BS13" s="78">
        <v>0</v>
      </c>
      <c r="BT13" s="78">
        <v>0</v>
      </c>
      <c r="BU13" s="78">
        <f t="shared" si="29"/>
        <v>213104</v>
      </c>
      <c r="BV13" s="78">
        <v>0</v>
      </c>
      <c r="BW13" s="78">
        <v>213104</v>
      </c>
      <c r="BX13" s="78">
        <v>0</v>
      </c>
      <c r="BY13" s="78">
        <v>0</v>
      </c>
      <c r="BZ13" s="78">
        <f t="shared" si="30"/>
        <v>43281</v>
      </c>
      <c r="CA13" s="78">
        <v>3276</v>
      </c>
      <c r="CB13" s="78">
        <v>40005</v>
      </c>
      <c r="CC13" s="78">
        <v>0</v>
      </c>
      <c r="CD13" s="78">
        <v>0</v>
      </c>
      <c r="CE13" s="78">
        <v>50051</v>
      </c>
      <c r="CF13" s="78">
        <v>0</v>
      </c>
      <c r="CG13" s="78">
        <v>4944</v>
      </c>
      <c r="CH13" s="78">
        <f t="shared" si="31"/>
        <v>292479</v>
      </c>
      <c r="CI13" s="78">
        <f t="shared" si="32"/>
        <v>0</v>
      </c>
      <c r="CJ13" s="78">
        <f t="shared" si="33"/>
        <v>0</v>
      </c>
      <c r="CK13" s="78">
        <f t="shared" si="34"/>
        <v>0</v>
      </c>
      <c r="CL13" s="78">
        <f t="shared" si="35"/>
        <v>0</v>
      </c>
      <c r="CM13" s="78">
        <f t="shared" si="36"/>
        <v>0</v>
      </c>
      <c r="CN13" s="78">
        <f t="shared" si="37"/>
        <v>0</v>
      </c>
      <c r="CO13" s="78">
        <f t="shared" si="38"/>
        <v>0</v>
      </c>
      <c r="CP13" s="78">
        <f t="shared" si="39"/>
        <v>31877</v>
      </c>
      <c r="CQ13" s="78">
        <f t="shared" si="40"/>
        <v>580248</v>
      </c>
      <c r="CR13" s="78">
        <f t="shared" si="41"/>
        <v>93285</v>
      </c>
      <c r="CS13" s="78">
        <f t="shared" si="42"/>
        <v>89690</v>
      </c>
      <c r="CT13" s="78">
        <f t="shared" si="43"/>
        <v>0</v>
      </c>
      <c r="CU13" s="78">
        <f t="shared" si="44"/>
        <v>3595</v>
      </c>
      <c r="CV13" s="78">
        <f t="shared" si="45"/>
        <v>0</v>
      </c>
      <c r="CW13" s="78">
        <f t="shared" si="46"/>
        <v>220767</v>
      </c>
      <c r="CX13" s="78">
        <f t="shared" si="47"/>
        <v>0</v>
      </c>
      <c r="CY13" s="78">
        <f t="shared" si="48"/>
        <v>220767</v>
      </c>
      <c r="CZ13" s="78">
        <f t="shared" si="49"/>
        <v>0</v>
      </c>
      <c r="DA13" s="78">
        <f t="shared" si="50"/>
        <v>0</v>
      </c>
      <c r="DB13" s="78">
        <f t="shared" si="51"/>
        <v>266196</v>
      </c>
      <c r="DC13" s="78">
        <f t="shared" si="52"/>
        <v>200390</v>
      </c>
      <c r="DD13" s="78">
        <f t="shared" si="53"/>
        <v>54018</v>
      </c>
      <c r="DE13" s="78">
        <f t="shared" si="54"/>
        <v>0</v>
      </c>
      <c r="DF13" s="78">
        <f t="shared" si="55"/>
        <v>11788</v>
      </c>
      <c r="DG13" s="78">
        <f t="shared" si="56"/>
        <v>245009</v>
      </c>
      <c r="DH13" s="78">
        <f t="shared" si="57"/>
        <v>0</v>
      </c>
      <c r="DI13" s="78">
        <f t="shared" si="58"/>
        <v>28049</v>
      </c>
      <c r="DJ13" s="78">
        <f t="shared" si="59"/>
        <v>608297</v>
      </c>
    </row>
    <row r="14" spans="1:114" s="51" customFormat="1" ht="12" customHeight="1">
      <c r="A14" s="55" t="s">
        <v>131</v>
      </c>
      <c r="B14" s="56" t="s">
        <v>143</v>
      </c>
      <c r="C14" s="55" t="s">
        <v>144</v>
      </c>
      <c r="D14" s="78">
        <f t="shared" si="6"/>
        <v>334893</v>
      </c>
      <c r="E14" s="78">
        <f t="shared" si="7"/>
        <v>68168</v>
      </c>
      <c r="F14" s="78">
        <v>0</v>
      </c>
      <c r="G14" s="78">
        <v>0</v>
      </c>
      <c r="H14" s="78">
        <v>0</v>
      </c>
      <c r="I14" s="78">
        <v>56961</v>
      </c>
      <c r="J14" s="79" t="s">
        <v>134</v>
      </c>
      <c r="K14" s="78">
        <v>11207</v>
      </c>
      <c r="L14" s="78">
        <v>266725</v>
      </c>
      <c r="M14" s="78">
        <f t="shared" si="8"/>
        <v>113374</v>
      </c>
      <c r="N14" s="78">
        <f t="shared" si="9"/>
        <v>0</v>
      </c>
      <c r="O14" s="78">
        <v>0</v>
      </c>
      <c r="P14" s="78">
        <v>0</v>
      </c>
      <c r="Q14" s="78">
        <v>0</v>
      </c>
      <c r="R14" s="78">
        <v>0</v>
      </c>
      <c r="S14" s="79" t="s">
        <v>134</v>
      </c>
      <c r="T14" s="78">
        <v>0</v>
      </c>
      <c r="U14" s="78">
        <v>113374</v>
      </c>
      <c r="V14" s="78">
        <f t="shared" si="10"/>
        <v>448267</v>
      </c>
      <c r="W14" s="78">
        <f t="shared" si="11"/>
        <v>68168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56961</v>
      </c>
      <c r="AB14" s="79" t="s">
        <v>134</v>
      </c>
      <c r="AC14" s="78">
        <f t="shared" si="16"/>
        <v>11207</v>
      </c>
      <c r="AD14" s="78">
        <f t="shared" si="17"/>
        <v>380099</v>
      </c>
      <c r="AE14" s="78">
        <f t="shared" si="18"/>
        <v>0</v>
      </c>
      <c r="AF14" s="78">
        <f t="shared" si="19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20646</v>
      </c>
      <c r="AM14" s="78">
        <f t="shared" si="20"/>
        <v>191263</v>
      </c>
      <c r="AN14" s="78">
        <f t="shared" si="21"/>
        <v>66642</v>
      </c>
      <c r="AO14" s="78">
        <v>44428</v>
      </c>
      <c r="AP14" s="78">
        <v>11107</v>
      </c>
      <c r="AQ14" s="78">
        <v>11107</v>
      </c>
      <c r="AR14" s="78">
        <v>0</v>
      </c>
      <c r="AS14" s="78">
        <f t="shared" si="22"/>
        <v>776</v>
      </c>
      <c r="AT14" s="78">
        <v>776</v>
      </c>
      <c r="AU14" s="78">
        <v>0</v>
      </c>
      <c r="AV14" s="78">
        <v>0</v>
      </c>
      <c r="AW14" s="78">
        <v>0</v>
      </c>
      <c r="AX14" s="78">
        <f t="shared" si="23"/>
        <v>123845</v>
      </c>
      <c r="AY14" s="78">
        <v>83</v>
      </c>
      <c r="AZ14" s="78">
        <v>123762</v>
      </c>
      <c r="BA14" s="78">
        <v>0</v>
      </c>
      <c r="BB14" s="78">
        <v>0</v>
      </c>
      <c r="BC14" s="78">
        <v>121275</v>
      </c>
      <c r="BD14" s="78">
        <v>0</v>
      </c>
      <c r="BE14" s="78">
        <v>1709</v>
      </c>
      <c r="BF14" s="78">
        <f t="shared" si="24"/>
        <v>192972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 t="shared" si="27"/>
        <v>0</v>
      </c>
      <c r="BP14" s="78">
        <f t="shared" si="28"/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 t="shared" si="29"/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 t="shared" si="30"/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113374</v>
      </c>
      <c r="CF14" s="78">
        <v>0</v>
      </c>
      <c r="CG14" s="78">
        <v>0</v>
      </c>
      <c r="CH14" s="78">
        <f t="shared" si="31"/>
        <v>0</v>
      </c>
      <c r="CI14" s="78">
        <f t="shared" si="32"/>
        <v>0</v>
      </c>
      <c r="CJ14" s="78">
        <f t="shared" si="33"/>
        <v>0</v>
      </c>
      <c r="CK14" s="78">
        <f t="shared" si="34"/>
        <v>0</v>
      </c>
      <c r="CL14" s="78">
        <f t="shared" si="35"/>
        <v>0</v>
      </c>
      <c r="CM14" s="78">
        <f t="shared" si="36"/>
        <v>0</v>
      </c>
      <c r="CN14" s="78">
        <f t="shared" si="37"/>
        <v>0</v>
      </c>
      <c r="CO14" s="78">
        <f t="shared" si="38"/>
        <v>0</v>
      </c>
      <c r="CP14" s="78">
        <f t="shared" si="39"/>
        <v>20646</v>
      </c>
      <c r="CQ14" s="78">
        <f t="shared" si="40"/>
        <v>191263</v>
      </c>
      <c r="CR14" s="78">
        <f t="shared" si="41"/>
        <v>66642</v>
      </c>
      <c r="CS14" s="78">
        <f t="shared" si="42"/>
        <v>44428</v>
      </c>
      <c r="CT14" s="78">
        <f t="shared" si="43"/>
        <v>11107</v>
      </c>
      <c r="CU14" s="78">
        <f t="shared" si="44"/>
        <v>11107</v>
      </c>
      <c r="CV14" s="78">
        <f t="shared" si="45"/>
        <v>0</v>
      </c>
      <c r="CW14" s="78">
        <f t="shared" si="46"/>
        <v>776</v>
      </c>
      <c r="CX14" s="78">
        <f t="shared" si="47"/>
        <v>776</v>
      </c>
      <c r="CY14" s="78">
        <f t="shared" si="48"/>
        <v>0</v>
      </c>
      <c r="CZ14" s="78">
        <f t="shared" si="49"/>
        <v>0</v>
      </c>
      <c r="DA14" s="78">
        <f t="shared" si="50"/>
        <v>0</v>
      </c>
      <c r="DB14" s="78">
        <f t="shared" si="51"/>
        <v>123845</v>
      </c>
      <c r="DC14" s="78">
        <f t="shared" si="52"/>
        <v>83</v>
      </c>
      <c r="DD14" s="78">
        <f t="shared" si="53"/>
        <v>123762</v>
      </c>
      <c r="DE14" s="78">
        <f t="shared" si="54"/>
        <v>0</v>
      </c>
      <c r="DF14" s="78">
        <f t="shared" si="55"/>
        <v>0</v>
      </c>
      <c r="DG14" s="78">
        <f t="shared" si="56"/>
        <v>234649</v>
      </c>
      <c r="DH14" s="78">
        <f t="shared" si="57"/>
        <v>0</v>
      </c>
      <c r="DI14" s="78">
        <f t="shared" si="58"/>
        <v>1709</v>
      </c>
      <c r="DJ14" s="78">
        <f t="shared" si="59"/>
        <v>192972</v>
      </c>
    </row>
    <row r="15" spans="1:114" s="51" customFormat="1" ht="12" customHeight="1">
      <c r="A15" s="55" t="s">
        <v>131</v>
      </c>
      <c r="B15" s="56" t="s">
        <v>145</v>
      </c>
      <c r="C15" s="55" t="s">
        <v>146</v>
      </c>
      <c r="D15" s="78">
        <f t="shared" si="6"/>
        <v>650123</v>
      </c>
      <c r="E15" s="78">
        <f t="shared" si="7"/>
        <v>85827</v>
      </c>
      <c r="F15" s="78">
        <v>0</v>
      </c>
      <c r="G15" s="78">
        <v>0</v>
      </c>
      <c r="H15" s="78">
        <v>0</v>
      </c>
      <c r="I15" s="78">
        <v>85783</v>
      </c>
      <c r="J15" s="79" t="s">
        <v>134</v>
      </c>
      <c r="K15" s="78">
        <v>44</v>
      </c>
      <c r="L15" s="78">
        <v>564296</v>
      </c>
      <c r="M15" s="78">
        <f t="shared" si="8"/>
        <v>166339</v>
      </c>
      <c r="N15" s="78">
        <f t="shared" si="9"/>
        <v>16</v>
      </c>
      <c r="O15" s="78">
        <v>0</v>
      </c>
      <c r="P15" s="78">
        <v>0</v>
      </c>
      <c r="Q15" s="78">
        <v>0</v>
      </c>
      <c r="R15" s="78">
        <v>0</v>
      </c>
      <c r="S15" s="79" t="s">
        <v>134</v>
      </c>
      <c r="T15" s="78">
        <v>16</v>
      </c>
      <c r="U15" s="78">
        <v>166323</v>
      </c>
      <c r="V15" s="78">
        <f t="shared" si="10"/>
        <v>816462</v>
      </c>
      <c r="W15" s="78">
        <f t="shared" si="11"/>
        <v>85843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85783</v>
      </c>
      <c r="AB15" s="79" t="s">
        <v>134</v>
      </c>
      <c r="AC15" s="78">
        <f t="shared" si="16"/>
        <v>60</v>
      </c>
      <c r="AD15" s="78">
        <f t="shared" si="17"/>
        <v>730619</v>
      </c>
      <c r="AE15" s="78">
        <f t="shared" si="18"/>
        <v>0</v>
      </c>
      <c r="AF15" s="78">
        <f t="shared" si="19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f t="shared" si="20"/>
        <v>645080</v>
      </c>
      <c r="AN15" s="78">
        <f t="shared" si="21"/>
        <v>156360</v>
      </c>
      <c r="AO15" s="78">
        <v>53040</v>
      </c>
      <c r="AP15" s="78">
        <v>103320</v>
      </c>
      <c r="AQ15" s="78">
        <v>0</v>
      </c>
      <c r="AR15" s="78">
        <v>0</v>
      </c>
      <c r="AS15" s="78">
        <f t="shared" si="22"/>
        <v>22484</v>
      </c>
      <c r="AT15" s="78">
        <v>22484</v>
      </c>
      <c r="AU15" s="78">
        <v>0</v>
      </c>
      <c r="AV15" s="78">
        <v>0</v>
      </c>
      <c r="AW15" s="78">
        <v>2536</v>
      </c>
      <c r="AX15" s="78">
        <f t="shared" si="23"/>
        <v>463700</v>
      </c>
      <c r="AY15" s="78">
        <v>104939</v>
      </c>
      <c r="AZ15" s="78">
        <v>326926</v>
      </c>
      <c r="BA15" s="78">
        <v>7211</v>
      </c>
      <c r="BB15" s="78">
        <v>24624</v>
      </c>
      <c r="BC15" s="78">
        <v>0</v>
      </c>
      <c r="BD15" s="78">
        <v>0</v>
      </c>
      <c r="BE15" s="78">
        <v>5043</v>
      </c>
      <c r="BF15" s="78">
        <f t="shared" si="24"/>
        <v>650123</v>
      </c>
      <c r="BG15" s="78">
        <f t="shared" si="25"/>
        <v>0</v>
      </c>
      <c r="BH15" s="78">
        <f t="shared" si="26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 t="shared" si="27"/>
        <v>11863</v>
      </c>
      <c r="BP15" s="78">
        <f t="shared" si="28"/>
        <v>8267</v>
      </c>
      <c r="BQ15" s="78">
        <v>8267</v>
      </c>
      <c r="BR15" s="78">
        <v>0</v>
      </c>
      <c r="BS15" s="78">
        <v>0</v>
      </c>
      <c r="BT15" s="78">
        <v>0</v>
      </c>
      <c r="BU15" s="78">
        <f t="shared" si="29"/>
        <v>1056</v>
      </c>
      <c r="BV15" s="78">
        <v>1056</v>
      </c>
      <c r="BW15" s="78">
        <v>0</v>
      </c>
      <c r="BX15" s="78">
        <v>0</v>
      </c>
      <c r="BY15" s="78">
        <v>0</v>
      </c>
      <c r="BZ15" s="78">
        <f t="shared" si="30"/>
        <v>2540</v>
      </c>
      <c r="CA15" s="78">
        <v>1616</v>
      </c>
      <c r="CB15" s="78">
        <v>924</v>
      </c>
      <c r="CC15" s="78">
        <v>0</v>
      </c>
      <c r="CD15" s="78">
        <v>0</v>
      </c>
      <c r="CE15" s="78">
        <v>154476</v>
      </c>
      <c r="CF15" s="78">
        <v>0</v>
      </c>
      <c r="CG15" s="78">
        <v>0</v>
      </c>
      <c r="CH15" s="78">
        <f t="shared" si="31"/>
        <v>11863</v>
      </c>
      <c r="CI15" s="78">
        <f t="shared" si="32"/>
        <v>0</v>
      </c>
      <c r="CJ15" s="78">
        <f t="shared" si="33"/>
        <v>0</v>
      </c>
      <c r="CK15" s="78">
        <f t="shared" si="34"/>
        <v>0</v>
      </c>
      <c r="CL15" s="78">
        <f t="shared" si="35"/>
        <v>0</v>
      </c>
      <c r="CM15" s="78">
        <f t="shared" si="36"/>
        <v>0</v>
      </c>
      <c r="CN15" s="78">
        <f t="shared" si="37"/>
        <v>0</v>
      </c>
      <c r="CO15" s="78">
        <f t="shared" si="38"/>
        <v>0</v>
      </c>
      <c r="CP15" s="78">
        <f t="shared" si="39"/>
        <v>0</v>
      </c>
      <c r="CQ15" s="78">
        <f t="shared" si="40"/>
        <v>656943</v>
      </c>
      <c r="CR15" s="78">
        <f t="shared" si="41"/>
        <v>164627</v>
      </c>
      <c r="CS15" s="78">
        <f t="shared" si="42"/>
        <v>61307</v>
      </c>
      <c r="CT15" s="78">
        <f t="shared" si="43"/>
        <v>103320</v>
      </c>
      <c r="CU15" s="78">
        <f t="shared" si="44"/>
        <v>0</v>
      </c>
      <c r="CV15" s="78">
        <f t="shared" si="45"/>
        <v>0</v>
      </c>
      <c r="CW15" s="78">
        <f t="shared" si="46"/>
        <v>23540</v>
      </c>
      <c r="CX15" s="78">
        <f t="shared" si="47"/>
        <v>23540</v>
      </c>
      <c r="CY15" s="78">
        <f t="shared" si="48"/>
        <v>0</v>
      </c>
      <c r="CZ15" s="78">
        <f t="shared" si="49"/>
        <v>0</v>
      </c>
      <c r="DA15" s="78">
        <f t="shared" si="50"/>
        <v>2536</v>
      </c>
      <c r="DB15" s="78">
        <f t="shared" si="51"/>
        <v>466240</v>
      </c>
      <c r="DC15" s="78">
        <f t="shared" si="52"/>
        <v>106555</v>
      </c>
      <c r="DD15" s="78">
        <f t="shared" si="53"/>
        <v>327850</v>
      </c>
      <c r="DE15" s="78">
        <f t="shared" si="54"/>
        <v>7211</v>
      </c>
      <c r="DF15" s="78">
        <f t="shared" si="55"/>
        <v>24624</v>
      </c>
      <c r="DG15" s="78">
        <f t="shared" si="56"/>
        <v>154476</v>
      </c>
      <c r="DH15" s="78">
        <f t="shared" si="57"/>
        <v>0</v>
      </c>
      <c r="DI15" s="78">
        <f t="shared" si="58"/>
        <v>5043</v>
      </c>
      <c r="DJ15" s="78">
        <f t="shared" si="59"/>
        <v>661986</v>
      </c>
    </row>
    <row r="16" spans="1:114" s="51" customFormat="1" ht="12" customHeight="1">
      <c r="A16" s="55" t="s">
        <v>131</v>
      </c>
      <c r="B16" s="56" t="s">
        <v>147</v>
      </c>
      <c r="C16" s="55" t="s">
        <v>148</v>
      </c>
      <c r="D16" s="78">
        <f t="shared" si="6"/>
        <v>296552</v>
      </c>
      <c r="E16" s="78">
        <f t="shared" si="7"/>
        <v>64263</v>
      </c>
      <c r="F16" s="78">
        <v>0</v>
      </c>
      <c r="G16" s="78">
        <v>0</v>
      </c>
      <c r="H16" s="78">
        <v>0</v>
      </c>
      <c r="I16" s="78">
        <v>52510</v>
      </c>
      <c r="J16" s="79" t="s">
        <v>134</v>
      </c>
      <c r="K16" s="78">
        <v>11753</v>
      </c>
      <c r="L16" s="78">
        <v>232289</v>
      </c>
      <c r="M16" s="78">
        <f t="shared" si="8"/>
        <v>309543</v>
      </c>
      <c r="N16" s="78">
        <f t="shared" si="9"/>
        <v>152134</v>
      </c>
      <c r="O16" s="78">
        <v>0</v>
      </c>
      <c r="P16" s="78">
        <v>0</v>
      </c>
      <c r="Q16" s="78">
        <v>0</v>
      </c>
      <c r="R16" s="78">
        <v>152134</v>
      </c>
      <c r="S16" s="79" t="s">
        <v>134</v>
      </c>
      <c r="T16" s="78">
        <v>0</v>
      </c>
      <c r="U16" s="78">
        <v>157409</v>
      </c>
      <c r="V16" s="78">
        <f t="shared" si="10"/>
        <v>606095</v>
      </c>
      <c r="W16" s="78">
        <f t="shared" si="11"/>
        <v>216397</v>
      </c>
      <c r="X16" s="78">
        <f t="shared" si="12"/>
        <v>0</v>
      </c>
      <c r="Y16" s="78">
        <f t="shared" si="13"/>
        <v>0</v>
      </c>
      <c r="Z16" s="78">
        <f t="shared" si="14"/>
        <v>0</v>
      </c>
      <c r="AA16" s="78">
        <f t="shared" si="15"/>
        <v>204644</v>
      </c>
      <c r="AB16" s="79" t="s">
        <v>134</v>
      </c>
      <c r="AC16" s="78">
        <f t="shared" si="16"/>
        <v>11753</v>
      </c>
      <c r="AD16" s="78">
        <f t="shared" si="17"/>
        <v>389698</v>
      </c>
      <c r="AE16" s="78">
        <f t="shared" si="18"/>
        <v>0</v>
      </c>
      <c r="AF16" s="78">
        <f t="shared" si="19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19634</v>
      </c>
      <c r="AM16" s="78">
        <f t="shared" si="20"/>
        <v>147154</v>
      </c>
      <c r="AN16" s="78">
        <f t="shared" si="21"/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 t="shared" si="22"/>
        <v>2019</v>
      </c>
      <c r="AT16" s="78">
        <v>0</v>
      </c>
      <c r="AU16" s="78">
        <v>2019</v>
      </c>
      <c r="AV16" s="78">
        <v>0</v>
      </c>
      <c r="AW16" s="78">
        <v>0</v>
      </c>
      <c r="AX16" s="78">
        <f t="shared" si="23"/>
        <v>145135</v>
      </c>
      <c r="AY16" s="78">
        <v>139346</v>
      </c>
      <c r="AZ16" s="78">
        <v>0</v>
      </c>
      <c r="BA16" s="78">
        <v>5789</v>
      </c>
      <c r="BB16" s="78">
        <v>0</v>
      </c>
      <c r="BC16" s="78">
        <v>107770</v>
      </c>
      <c r="BD16" s="78">
        <v>0</v>
      </c>
      <c r="BE16" s="78">
        <v>21994</v>
      </c>
      <c r="BF16" s="78">
        <f t="shared" si="24"/>
        <v>169148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 t="shared" si="27"/>
        <v>165018</v>
      </c>
      <c r="BP16" s="78">
        <f t="shared" si="28"/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 t="shared" si="29"/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 t="shared" si="30"/>
        <v>165018</v>
      </c>
      <c r="CA16" s="78">
        <v>165018</v>
      </c>
      <c r="CB16" s="78">
        <v>0</v>
      </c>
      <c r="CC16" s="78">
        <v>0</v>
      </c>
      <c r="CD16" s="78">
        <v>0</v>
      </c>
      <c r="CE16" s="78">
        <v>106140</v>
      </c>
      <c r="CF16" s="78">
        <v>0</v>
      </c>
      <c r="CG16" s="78">
        <v>38385</v>
      </c>
      <c r="CH16" s="78">
        <f t="shared" si="31"/>
        <v>203403</v>
      </c>
      <c r="CI16" s="78">
        <f t="shared" si="32"/>
        <v>0</v>
      </c>
      <c r="CJ16" s="78">
        <f t="shared" si="33"/>
        <v>0</v>
      </c>
      <c r="CK16" s="78">
        <f t="shared" si="34"/>
        <v>0</v>
      </c>
      <c r="CL16" s="78">
        <f t="shared" si="35"/>
        <v>0</v>
      </c>
      <c r="CM16" s="78">
        <f t="shared" si="36"/>
        <v>0</v>
      </c>
      <c r="CN16" s="78">
        <f t="shared" si="37"/>
        <v>0</v>
      </c>
      <c r="CO16" s="78">
        <f t="shared" si="38"/>
        <v>0</v>
      </c>
      <c r="CP16" s="78">
        <f t="shared" si="39"/>
        <v>19634</v>
      </c>
      <c r="CQ16" s="78">
        <f t="shared" si="40"/>
        <v>312172</v>
      </c>
      <c r="CR16" s="78">
        <f t="shared" si="41"/>
        <v>0</v>
      </c>
      <c r="CS16" s="78">
        <f t="shared" si="42"/>
        <v>0</v>
      </c>
      <c r="CT16" s="78">
        <f t="shared" si="43"/>
        <v>0</v>
      </c>
      <c r="CU16" s="78">
        <f t="shared" si="44"/>
        <v>0</v>
      </c>
      <c r="CV16" s="78">
        <f t="shared" si="45"/>
        <v>0</v>
      </c>
      <c r="CW16" s="78">
        <f t="shared" si="46"/>
        <v>2019</v>
      </c>
      <c r="CX16" s="78">
        <f t="shared" si="47"/>
        <v>0</v>
      </c>
      <c r="CY16" s="78">
        <f t="shared" si="48"/>
        <v>2019</v>
      </c>
      <c r="CZ16" s="78">
        <f t="shared" si="49"/>
        <v>0</v>
      </c>
      <c r="DA16" s="78">
        <f t="shared" si="50"/>
        <v>0</v>
      </c>
      <c r="DB16" s="78">
        <f t="shared" si="51"/>
        <v>310153</v>
      </c>
      <c r="DC16" s="78">
        <f t="shared" si="52"/>
        <v>304364</v>
      </c>
      <c r="DD16" s="78">
        <f t="shared" si="53"/>
        <v>0</v>
      </c>
      <c r="DE16" s="78">
        <f t="shared" si="54"/>
        <v>5789</v>
      </c>
      <c r="DF16" s="78">
        <f t="shared" si="55"/>
        <v>0</v>
      </c>
      <c r="DG16" s="78">
        <f t="shared" si="56"/>
        <v>213910</v>
      </c>
      <c r="DH16" s="78">
        <f t="shared" si="57"/>
        <v>0</v>
      </c>
      <c r="DI16" s="78">
        <f t="shared" si="58"/>
        <v>60379</v>
      </c>
      <c r="DJ16" s="78">
        <f t="shared" si="59"/>
        <v>372551</v>
      </c>
    </row>
    <row r="17" spans="1:114" s="51" customFormat="1" ht="12" customHeight="1">
      <c r="A17" s="55" t="s">
        <v>131</v>
      </c>
      <c r="B17" s="56" t="s">
        <v>149</v>
      </c>
      <c r="C17" s="55" t="s">
        <v>150</v>
      </c>
      <c r="D17" s="78">
        <f t="shared" si="6"/>
        <v>248756</v>
      </c>
      <c r="E17" s="78">
        <f t="shared" si="7"/>
        <v>44001</v>
      </c>
      <c r="F17" s="78">
        <v>0</v>
      </c>
      <c r="G17" s="78">
        <v>0</v>
      </c>
      <c r="H17" s="78">
        <v>0</v>
      </c>
      <c r="I17" s="78">
        <v>44001</v>
      </c>
      <c r="J17" s="79" t="s">
        <v>134</v>
      </c>
      <c r="K17" s="78">
        <v>0</v>
      </c>
      <c r="L17" s="78">
        <v>204755</v>
      </c>
      <c r="M17" s="78">
        <f t="shared" si="8"/>
        <v>97708</v>
      </c>
      <c r="N17" s="78">
        <f t="shared" si="9"/>
        <v>0</v>
      </c>
      <c r="O17" s="78">
        <v>0</v>
      </c>
      <c r="P17" s="78">
        <v>0</v>
      </c>
      <c r="Q17" s="78">
        <v>0</v>
      </c>
      <c r="R17" s="78">
        <v>0</v>
      </c>
      <c r="S17" s="79" t="s">
        <v>134</v>
      </c>
      <c r="T17" s="78">
        <v>0</v>
      </c>
      <c r="U17" s="78">
        <v>97708</v>
      </c>
      <c r="V17" s="78">
        <f t="shared" si="10"/>
        <v>346464</v>
      </c>
      <c r="W17" s="78">
        <f t="shared" si="11"/>
        <v>44001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44001</v>
      </c>
      <c r="AB17" s="79" t="s">
        <v>134</v>
      </c>
      <c r="AC17" s="78">
        <f t="shared" si="16"/>
        <v>0</v>
      </c>
      <c r="AD17" s="78">
        <f t="shared" si="17"/>
        <v>302463</v>
      </c>
      <c r="AE17" s="78">
        <f t="shared" si="18"/>
        <v>0</v>
      </c>
      <c r="AF17" s="78">
        <f t="shared" si="19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 t="shared" si="20"/>
        <v>0</v>
      </c>
      <c r="AN17" s="78">
        <f t="shared" si="21"/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f t="shared" si="22"/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 t="shared" si="23"/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248756</v>
      </c>
      <c r="BD17" s="78">
        <v>0</v>
      </c>
      <c r="BE17" s="78">
        <v>0</v>
      </c>
      <c r="BF17" s="78">
        <f t="shared" si="24"/>
        <v>0</v>
      </c>
      <c r="BG17" s="78">
        <f t="shared" si="25"/>
        <v>0</v>
      </c>
      <c r="BH17" s="78">
        <f t="shared" si="26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 t="shared" si="27"/>
        <v>0</v>
      </c>
      <c r="BP17" s="78">
        <f t="shared" si="28"/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 t="shared" si="29"/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 t="shared" si="30"/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97708</v>
      </c>
      <c r="CF17" s="78">
        <v>0</v>
      </c>
      <c r="CG17" s="78">
        <v>0</v>
      </c>
      <c r="CH17" s="78">
        <f t="shared" si="31"/>
        <v>0</v>
      </c>
      <c r="CI17" s="78">
        <f t="shared" si="32"/>
        <v>0</v>
      </c>
      <c r="CJ17" s="78">
        <f t="shared" si="33"/>
        <v>0</v>
      </c>
      <c r="CK17" s="78">
        <f t="shared" si="34"/>
        <v>0</v>
      </c>
      <c r="CL17" s="78">
        <f t="shared" si="35"/>
        <v>0</v>
      </c>
      <c r="CM17" s="78">
        <f t="shared" si="36"/>
        <v>0</v>
      </c>
      <c r="CN17" s="78">
        <f t="shared" si="37"/>
        <v>0</v>
      </c>
      <c r="CO17" s="78">
        <f t="shared" si="38"/>
        <v>0</v>
      </c>
      <c r="CP17" s="78">
        <f t="shared" si="39"/>
        <v>0</v>
      </c>
      <c r="CQ17" s="78">
        <f t="shared" si="40"/>
        <v>0</v>
      </c>
      <c r="CR17" s="78">
        <f t="shared" si="41"/>
        <v>0</v>
      </c>
      <c r="CS17" s="78">
        <f t="shared" si="42"/>
        <v>0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0</v>
      </c>
      <c r="CX17" s="78">
        <f t="shared" si="47"/>
        <v>0</v>
      </c>
      <c r="CY17" s="78">
        <f t="shared" si="48"/>
        <v>0</v>
      </c>
      <c r="CZ17" s="78">
        <f t="shared" si="49"/>
        <v>0</v>
      </c>
      <c r="DA17" s="78">
        <f t="shared" si="50"/>
        <v>0</v>
      </c>
      <c r="DB17" s="78">
        <f t="shared" si="51"/>
        <v>0</v>
      </c>
      <c r="DC17" s="78">
        <f t="shared" si="52"/>
        <v>0</v>
      </c>
      <c r="DD17" s="78">
        <f t="shared" si="53"/>
        <v>0</v>
      </c>
      <c r="DE17" s="78">
        <f t="shared" si="54"/>
        <v>0</v>
      </c>
      <c r="DF17" s="78">
        <f t="shared" si="55"/>
        <v>0</v>
      </c>
      <c r="DG17" s="78">
        <f t="shared" si="56"/>
        <v>346464</v>
      </c>
      <c r="DH17" s="78">
        <f t="shared" si="57"/>
        <v>0</v>
      </c>
      <c r="DI17" s="78">
        <f t="shared" si="58"/>
        <v>0</v>
      </c>
      <c r="DJ17" s="78">
        <f t="shared" si="59"/>
        <v>0</v>
      </c>
    </row>
    <row r="18" spans="1:114" s="51" customFormat="1" ht="12" customHeight="1">
      <c r="A18" s="55" t="s">
        <v>131</v>
      </c>
      <c r="B18" s="56" t="s">
        <v>151</v>
      </c>
      <c r="C18" s="55" t="s">
        <v>152</v>
      </c>
      <c r="D18" s="78">
        <f t="shared" si="6"/>
        <v>142692</v>
      </c>
      <c r="E18" s="78">
        <f t="shared" si="7"/>
        <v>20181</v>
      </c>
      <c r="F18" s="78">
        <v>0</v>
      </c>
      <c r="G18" s="78">
        <v>0</v>
      </c>
      <c r="H18" s="78">
        <v>0</v>
      </c>
      <c r="I18" s="78">
        <v>19771</v>
      </c>
      <c r="J18" s="79" t="s">
        <v>134</v>
      </c>
      <c r="K18" s="78">
        <v>410</v>
      </c>
      <c r="L18" s="78">
        <v>122511</v>
      </c>
      <c r="M18" s="78">
        <f t="shared" si="8"/>
        <v>37606</v>
      </c>
      <c r="N18" s="78">
        <f t="shared" si="9"/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134</v>
      </c>
      <c r="T18" s="78">
        <v>0</v>
      </c>
      <c r="U18" s="78">
        <v>37606</v>
      </c>
      <c r="V18" s="78">
        <f t="shared" si="10"/>
        <v>180298</v>
      </c>
      <c r="W18" s="78">
        <f t="shared" si="11"/>
        <v>20181</v>
      </c>
      <c r="X18" s="78">
        <f t="shared" si="12"/>
        <v>0</v>
      </c>
      <c r="Y18" s="78">
        <f t="shared" si="13"/>
        <v>0</v>
      </c>
      <c r="Z18" s="78">
        <f t="shared" si="14"/>
        <v>0</v>
      </c>
      <c r="AA18" s="78">
        <f t="shared" si="15"/>
        <v>19771</v>
      </c>
      <c r="AB18" s="79" t="s">
        <v>134</v>
      </c>
      <c r="AC18" s="78">
        <f t="shared" si="16"/>
        <v>410</v>
      </c>
      <c r="AD18" s="78">
        <f t="shared" si="17"/>
        <v>160117</v>
      </c>
      <c r="AE18" s="78">
        <f t="shared" si="18"/>
        <v>0</v>
      </c>
      <c r="AF18" s="78">
        <f t="shared" si="19"/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 t="shared" si="20"/>
        <v>20181</v>
      </c>
      <c r="AN18" s="78">
        <f t="shared" si="21"/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f t="shared" si="22"/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 t="shared" si="23"/>
        <v>20181</v>
      </c>
      <c r="AY18" s="78">
        <v>0</v>
      </c>
      <c r="AZ18" s="78">
        <v>0</v>
      </c>
      <c r="BA18" s="78">
        <v>68</v>
      </c>
      <c r="BB18" s="78">
        <v>20113</v>
      </c>
      <c r="BC18" s="78">
        <v>122511</v>
      </c>
      <c r="BD18" s="78">
        <v>0</v>
      </c>
      <c r="BE18" s="78">
        <v>0</v>
      </c>
      <c r="BF18" s="78">
        <f t="shared" si="24"/>
        <v>20181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 t="shared" si="27"/>
        <v>7905</v>
      </c>
      <c r="BP18" s="78">
        <f t="shared" si="28"/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 t="shared" si="29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0"/>
        <v>7905</v>
      </c>
      <c r="CA18" s="78">
        <v>0</v>
      </c>
      <c r="CB18" s="78">
        <v>0</v>
      </c>
      <c r="CC18" s="78">
        <v>0</v>
      </c>
      <c r="CD18" s="78">
        <v>7905</v>
      </c>
      <c r="CE18" s="78">
        <v>29701</v>
      </c>
      <c r="CF18" s="78">
        <v>0</v>
      </c>
      <c r="CG18" s="78">
        <v>0</v>
      </c>
      <c r="CH18" s="78">
        <f t="shared" si="31"/>
        <v>7905</v>
      </c>
      <c r="CI18" s="78">
        <f t="shared" si="32"/>
        <v>0</v>
      </c>
      <c r="CJ18" s="78">
        <f t="shared" si="33"/>
        <v>0</v>
      </c>
      <c r="CK18" s="78">
        <f t="shared" si="34"/>
        <v>0</v>
      </c>
      <c r="CL18" s="78">
        <f t="shared" si="35"/>
        <v>0</v>
      </c>
      <c r="CM18" s="78">
        <f t="shared" si="36"/>
        <v>0</v>
      </c>
      <c r="CN18" s="78">
        <f t="shared" si="37"/>
        <v>0</v>
      </c>
      <c r="CO18" s="78">
        <f t="shared" si="38"/>
        <v>0</v>
      </c>
      <c r="CP18" s="78">
        <f t="shared" si="39"/>
        <v>0</v>
      </c>
      <c r="CQ18" s="78">
        <f t="shared" si="40"/>
        <v>28086</v>
      </c>
      <c r="CR18" s="78">
        <f t="shared" si="41"/>
        <v>0</v>
      </c>
      <c r="CS18" s="78">
        <f t="shared" si="42"/>
        <v>0</v>
      </c>
      <c r="CT18" s="78">
        <f t="shared" si="43"/>
        <v>0</v>
      </c>
      <c r="CU18" s="78">
        <f t="shared" si="44"/>
        <v>0</v>
      </c>
      <c r="CV18" s="78">
        <f t="shared" si="45"/>
        <v>0</v>
      </c>
      <c r="CW18" s="78">
        <f t="shared" si="46"/>
        <v>0</v>
      </c>
      <c r="CX18" s="78">
        <f t="shared" si="47"/>
        <v>0</v>
      </c>
      <c r="CY18" s="78">
        <f t="shared" si="48"/>
        <v>0</v>
      </c>
      <c r="CZ18" s="78">
        <f t="shared" si="49"/>
        <v>0</v>
      </c>
      <c r="DA18" s="78">
        <f t="shared" si="50"/>
        <v>0</v>
      </c>
      <c r="DB18" s="78">
        <f t="shared" si="51"/>
        <v>28086</v>
      </c>
      <c r="DC18" s="78">
        <f t="shared" si="52"/>
        <v>0</v>
      </c>
      <c r="DD18" s="78">
        <f t="shared" si="53"/>
        <v>0</v>
      </c>
      <c r="DE18" s="78">
        <f t="shared" si="54"/>
        <v>68</v>
      </c>
      <c r="DF18" s="78">
        <f t="shared" si="55"/>
        <v>28018</v>
      </c>
      <c r="DG18" s="78">
        <f t="shared" si="56"/>
        <v>152212</v>
      </c>
      <c r="DH18" s="78">
        <f t="shared" si="57"/>
        <v>0</v>
      </c>
      <c r="DI18" s="78">
        <f t="shared" si="58"/>
        <v>0</v>
      </c>
      <c r="DJ18" s="78">
        <f t="shared" si="59"/>
        <v>28086</v>
      </c>
    </row>
    <row r="19" spans="1:114" s="51" customFormat="1" ht="12" customHeight="1">
      <c r="A19" s="55" t="s">
        <v>131</v>
      </c>
      <c r="B19" s="56" t="s">
        <v>153</v>
      </c>
      <c r="C19" s="55" t="s">
        <v>154</v>
      </c>
      <c r="D19" s="78">
        <f t="shared" si="6"/>
        <v>222862</v>
      </c>
      <c r="E19" s="78">
        <f t="shared" si="7"/>
        <v>30208</v>
      </c>
      <c r="F19" s="78">
        <v>0</v>
      </c>
      <c r="G19" s="78">
        <v>0</v>
      </c>
      <c r="H19" s="78">
        <v>0</v>
      </c>
      <c r="I19" s="78">
        <v>30162</v>
      </c>
      <c r="J19" s="79" t="s">
        <v>134</v>
      </c>
      <c r="K19" s="78">
        <v>46</v>
      </c>
      <c r="L19" s="78">
        <v>192654</v>
      </c>
      <c r="M19" s="78">
        <f t="shared" si="8"/>
        <v>80022</v>
      </c>
      <c r="N19" s="78">
        <f t="shared" si="9"/>
        <v>12</v>
      </c>
      <c r="O19" s="78">
        <v>0</v>
      </c>
      <c r="P19" s="78">
        <v>0</v>
      </c>
      <c r="Q19" s="78">
        <v>0</v>
      </c>
      <c r="R19" s="78">
        <v>0</v>
      </c>
      <c r="S19" s="79" t="s">
        <v>134</v>
      </c>
      <c r="T19" s="78">
        <v>12</v>
      </c>
      <c r="U19" s="78">
        <v>80010</v>
      </c>
      <c r="V19" s="78">
        <f t="shared" si="10"/>
        <v>302884</v>
      </c>
      <c r="W19" s="78">
        <f t="shared" si="11"/>
        <v>30220</v>
      </c>
      <c r="X19" s="78">
        <f t="shared" si="12"/>
        <v>0</v>
      </c>
      <c r="Y19" s="78">
        <f t="shared" si="13"/>
        <v>0</v>
      </c>
      <c r="Z19" s="78">
        <f t="shared" si="14"/>
        <v>0</v>
      </c>
      <c r="AA19" s="78">
        <f t="shared" si="15"/>
        <v>30162</v>
      </c>
      <c r="AB19" s="79" t="s">
        <v>134</v>
      </c>
      <c r="AC19" s="78">
        <f t="shared" si="16"/>
        <v>58</v>
      </c>
      <c r="AD19" s="78">
        <f t="shared" si="17"/>
        <v>272664</v>
      </c>
      <c r="AE19" s="78">
        <f t="shared" si="18"/>
        <v>0</v>
      </c>
      <c r="AF19" s="78">
        <f t="shared" si="19"/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 t="shared" si="20"/>
        <v>92808</v>
      </c>
      <c r="AN19" s="78">
        <f t="shared" si="21"/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f t="shared" si="22"/>
        <v>0</v>
      </c>
      <c r="AT19" s="78"/>
      <c r="AU19" s="78">
        <v>0</v>
      </c>
      <c r="AV19" s="78">
        <v>0</v>
      </c>
      <c r="AW19" s="78">
        <v>0</v>
      </c>
      <c r="AX19" s="78">
        <f t="shared" si="23"/>
        <v>92808</v>
      </c>
      <c r="AY19" s="78">
        <v>92808</v>
      </c>
      <c r="AZ19" s="78">
        <v>0</v>
      </c>
      <c r="BA19" s="78">
        <v>0</v>
      </c>
      <c r="BB19" s="78">
        <v>0</v>
      </c>
      <c r="BC19" s="78">
        <v>130054</v>
      </c>
      <c r="BD19" s="78">
        <v>0</v>
      </c>
      <c r="BE19" s="78">
        <v>0</v>
      </c>
      <c r="BF19" s="78">
        <f t="shared" si="24"/>
        <v>92808</v>
      </c>
      <c r="BG19" s="78">
        <f t="shared" si="25"/>
        <v>0</v>
      </c>
      <c r="BH19" s="78">
        <f t="shared" si="26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27290</v>
      </c>
      <c r="BP19" s="78">
        <f t="shared" si="28"/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 t="shared" si="29"/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 t="shared" si="30"/>
        <v>27290</v>
      </c>
      <c r="CA19" s="78">
        <v>26008</v>
      </c>
      <c r="CB19" s="78">
        <v>0</v>
      </c>
      <c r="CC19" s="78">
        <v>0</v>
      </c>
      <c r="CD19" s="78">
        <v>1282</v>
      </c>
      <c r="CE19" s="78">
        <v>52732</v>
      </c>
      <c r="CF19" s="78">
        <v>0</v>
      </c>
      <c r="CG19" s="78">
        <v>0</v>
      </c>
      <c r="CH19" s="78">
        <f t="shared" si="31"/>
        <v>27290</v>
      </c>
      <c r="CI19" s="78">
        <f t="shared" si="32"/>
        <v>0</v>
      </c>
      <c r="CJ19" s="78">
        <f t="shared" si="33"/>
        <v>0</v>
      </c>
      <c r="CK19" s="78">
        <f t="shared" si="34"/>
        <v>0</v>
      </c>
      <c r="CL19" s="78">
        <f t="shared" si="35"/>
        <v>0</v>
      </c>
      <c r="CM19" s="78">
        <f t="shared" si="36"/>
        <v>0</v>
      </c>
      <c r="CN19" s="78">
        <f t="shared" si="37"/>
        <v>0</v>
      </c>
      <c r="CO19" s="78">
        <f t="shared" si="38"/>
        <v>0</v>
      </c>
      <c r="CP19" s="78">
        <f t="shared" si="39"/>
        <v>0</v>
      </c>
      <c r="CQ19" s="78">
        <f t="shared" si="40"/>
        <v>120098</v>
      </c>
      <c r="CR19" s="78">
        <f t="shared" si="41"/>
        <v>0</v>
      </c>
      <c r="CS19" s="78">
        <f t="shared" si="42"/>
        <v>0</v>
      </c>
      <c r="CT19" s="78">
        <f t="shared" si="43"/>
        <v>0</v>
      </c>
      <c r="CU19" s="78">
        <f t="shared" si="44"/>
        <v>0</v>
      </c>
      <c r="CV19" s="78">
        <f t="shared" si="45"/>
        <v>0</v>
      </c>
      <c r="CW19" s="78">
        <f t="shared" si="46"/>
        <v>0</v>
      </c>
      <c r="CX19" s="78">
        <f t="shared" si="47"/>
        <v>0</v>
      </c>
      <c r="CY19" s="78">
        <f t="shared" si="48"/>
        <v>0</v>
      </c>
      <c r="CZ19" s="78">
        <f t="shared" si="49"/>
        <v>0</v>
      </c>
      <c r="DA19" s="78">
        <f t="shared" si="50"/>
        <v>0</v>
      </c>
      <c r="DB19" s="78">
        <f t="shared" si="51"/>
        <v>120098</v>
      </c>
      <c r="DC19" s="78">
        <f t="shared" si="52"/>
        <v>118816</v>
      </c>
      <c r="DD19" s="78">
        <f t="shared" si="53"/>
        <v>0</v>
      </c>
      <c r="DE19" s="78">
        <f t="shared" si="54"/>
        <v>0</v>
      </c>
      <c r="DF19" s="78">
        <f t="shared" si="55"/>
        <v>1282</v>
      </c>
      <c r="DG19" s="78">
        <f t="shared" si="56"/>
        <v>182786</v>
      </c>
      <c r="DH19" s="78">
        <f t="shared" si="57"/>
        <v>0</v>
      </c>
      <c r="DI19" s="78">
        <f t="shared" si="58"/>
        <v>0</v>
      </c>
      <c r="DJ19" s="78">
        <f t="shared" si="59"/>
        <v>120098</v>
      </c>
    </row>
    <row r="20" spans="1:114" s="51" customFormat="1" ht="12" customHeight="1">
      <c r="A20" s="55" t="s">
        <v>131</v>
      </c>
      <c r="B20" s="56" t="s">
        <v>155</v>
      </c>
      <c r="C20" s="55" t="s">
        <v>156</v>
      </c>
      <c r="D20" s="78">
        <f t="shared" si="6"/>
        <v>136985</v>
      </c>
      <c r="E20" s="78">
        <f t="shared" si="7"/>
        <v>12405</v>
      </c>
      <c r="F20" s="78">
        <v>0</v>
      </c>
      <c r="G20" s="78">
        <v>0</v>
      </c>
      <c r="H20" s="78">
        <v>0</v>
      </c>
      <c r="I20" s="78">
        <v>3</v>
      </c>
      <c r="J20" s="79" t="s">
        <v>134</v>
      </c>
      <c r="K20" s="78">
        <v>12402</v>
      </c>
      <c r="L20" s="78">
        <v>124580</v>
      </c>
      <c r="M20" s="78">
        <f t="shared" si="8"/>
        <v>36385</v>
      </c>
      <c r="N20" s="78">
        <f t="shared" si="9"/>
        <v>1</v>
      </c>
      <c r="O20" s="78">
        <v>0</v>
      </c>
      <c r="P20" s="78">
        <v>0</v>
      </c>
      <c r="Q20" s="78">
        <v>0</v>
      </c>
      <c r="R20" s="78">
        <v>1</v>
      </c>
      <c r="S20" s="79" t="s">
        <v>134</v>
      </c>
      <c r="T20" s="78">
        <v>0</v>
      </c>
      <c r="U20" s="78">
        <v>36384</v>
      </c>
      <c r="V20" s="78">
        <f t="shared" si="10"/>
        <v>173370</v>
      </c>
      <c r="W20" s="78">
        <f t="shared" si="11"/>
        <v>12406</v>
      </c>
      <c r="X20" s="78">
        <f t="shared" si="12"/>
        <v>0</v>
      </c>
      <c r="Y20" s="78">
        <f t="shared" si="13"/>
        <v>0</v>
      </c>
      <c r="Z20" s="78">
        <f t="shared" si="14"/>
        <v>0</v>
      </c>
      <c r="AA20" s="78">
        <f t="shared" si="15"/>
        <v>4</v>
      </c>
      <c r="AB20" s="79" t="s">
        <v>134</v>
      </c>
      <c r="AC20" s="78">
        <f t="shared" si="16"/>
        <v>12402</v>
      </c>
      <c r="AD20" s="78">
        <f t="shared" si="17"/>
        <v>160964</v>
      </c>
      <c r="AE20" s="78">
        <f t="shared" si="18"/>
        <v>0</v>
      </c>
      <c r="AF20" s="78">
        <f t="shared" si="19"/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 t="shared" si="20"/>
        <v>25046</v>
      </c>
      <c r="AN20" s="78">
        <f t="shared" si="21"/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f t="shared" si="22"/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f t="shared" si="23"/>
        <v>25046</v>
      </c>
      <c r="AY20" s="78">
        <v>24506</v>
      </c>
      <c r="AZ20" s="78">
        <v>540</v>
      </c>
      <c r="BA20" s="78">
        <v>0</v>
      </c>
      <c r="BB20" s="78">
        <v>0</v>
      </c>
      <c r="BC20" s="78">
        <v>111939</v>
      </c>
      <c r="BD20" s="78">
        <v>0</v>
      </c>
      <c r="BE20" s="78">
        <v>0</v>
      </c>
      <c r="BF20" s="78">
        <f t="shared" si="24"/>
        <v>25046</v>
      </c>
      <c r="BG20" s="78">
        <f t="shared" si="25"/>
        <v>0</v>
      </c>
      <c r="BH20" s="78">
        <f t="shared" si="26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 t="shared" si="27"/>
        <v>1281</v>
      </c>
      <c r="BP20" s="78">
        <f t="shared" si="28"/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 t="shared" si="29"/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 t="shared" si="30"/>
        <v>1281</v>
      </c>
      <c r="CA20" s="78">
        <v>1281</v>
      </c>
      <c r="CB20" s="78">
        <v>0</v>
      </c>
      <c r="CC20" s="78">
        <v>0</v>
      </c>
      <c r="CD20" s="78">
        <v>0</v>
      </c>
      <c r="CE20" s="78">
        <v>35104</v>
      </c>
      <c r="CF20" s="78">
        <v>0</v>
      </c>
      <c r="CG20" s="78">
        <v>0</v>
      </c>
      <c r="CH20" s="78">
        <f t="shared" si="31"/>
        <v>1281</v>
      </c>
      <c r="CI20" s="78">
        <f t="shared" si="32"/>
        <v>0</v>
      </c>
      <c r="CJ20" s="78">
        <f t="shared" si="33"/>
        <v>0</v>
      </c>
      <c r="CK20" s="78">
        <f t="shared" si="34"/>
        <v>0</v>
      </c>
      <c r="CL20" s="78">
        <f t="shared" si="35"/>
        <v>0</v>
      </c>
      <c r="CM20" s="78">
        <f t="shared" si="36"/>
        <v>0</v>
      </c>
      <c r="CN20" s="78">
        <f t="shared" si="37"/>
        <v>0</v>
      </c>
      <c r="CO20" s="78">
        <f t="shared" si="38"/>
        <v>0</v>
      </c>
      <c r="CP20" s="78">
        <f t="shared" si="39"/>
        <v>0</v>
      </c>
      <c r="CQ20" s="78">
        <f t="shared" si="40"/>
        <v>26327</v>
      </c>
      <c r="CR20" s="78">
        <f t="shared" si="41"/>
        <v>0</v>
      </c>
      <c r="CS20" s="78">
        <f t="shared" si="42"/>
        <v>0</v>
      </c>
      <c r="CT20" s="78">
        <f t="shared" si="43"/>
        <v>0</v>
      </c>
      <c r="CU20" s="78">
        <f t="shared" si="44"/>
        <v>0</v>
      </c>
      <c r="CV20" s="78">
        <f t="shared" si="45"/>
        <v>0</v>
      </c>
      <c r="CW20" s="78">
        <f t="shared" si="46"/>
        <v>0</v>
      </c>
      <c r="CX20" s="78">
        <f t="shared" si="47"/>
        <v>0</v>
      </c>
      <c r="CY20" s="78">
        <f t="shared" si="48"/>
        <v>0</v>
      </c>
      <c r="CZ20" s="78">
        <f t="shared" si="49"/>
        <v>0</v>
      </c>
      <c r="DA20" s="78">
        <f t="shared" si="50"/>
        <v>0</v>
      </c>
      <c r="DB20" s="78">
        <f t="shared" si="51"/>
        <v>26327</v>
      </c>
      <c r="DC20" s="78">
        <f t="shared" si="52"/>
        <v>25787</v>
      </c>
      <c r="DD20" s="78">
        <f t="shared" si="53"/>
        <v>540</v>
      </c>
      <c r="DE20" s="78">
        <f t="shared" si="54"/>
        <v>0</v>
      </c>
      <c r="DF20" s="78">
        <f t="shared" si="55"/>
        <v>0</v>
      </c>
      <c r="DG20" s="78">
        <f t="shared" si="56"/>
        <v>147043</v>
      </c>
      <c r="DH20" s="78">
        <f t="shared" si="57"/>
        <v>0</v>
      </c>
      <c r="DI20" s="78">
        <f t="shared" si="58"/>
        <v>0</v>
      </c>
      <c r="DJ20" s="78">
        <f t="shared" si="59"/>
        <v>26327</v>
      </c>
    </row>
    <row r="21" spans="1:114" s="51" customFormat="1" ht="12" customHeight="1">
      <c r="A21" s="55" t="s">
        <v>131</v>
      </c>
      <c r="B21" s="56" t="s">
        <v>157</v>
      </c>
      <c r="C21" s="55" t="s">
        <v>158</v>
      </c>
      <c r="D21" s="78">
        <f t="shared" si="6"/>
        <v>353235</v>
      </c>
      <c r="E21" s="78">
        <f t="shared" si="7"/>
        <v>28965</v>
      </c>
      <c r="F21" s="78">
        <v>0</v>
      </c>
      <c r="G21" s="78">
        <v>2257</v>
      </c>
      <c r="H21" s="78">
        <v>0</v>
      </c>
      <c r="I21" s="78">
        <v>26354</v>
      </c>
      <c r="J21" s="79" t="s">
        <v>134</v>
      </c>
      <c r="K21" s="78">
        <v>354</v>
      </c>
      <c r="L21" s="78">
        <v>324270</v>
      </c>
      <c r="M21" s="78">
        <f t="shared" si="8"/>
        <v>100011</v>
      </c>
      <c r="N21" s="78">
        <f t="shared" si="9"/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134</v>
      </c>
      <c r="T21" s="78">
        <v>0</v>
      </c>
      <c r="U21" s="78">
        <v>100011</v>
      </c>
      <c r="V21" s="78">
        <f t="shared" si="10"/>
        <v>453246</v>
      </c>
      <c r="W21" s="78">
        <f t="shared" si="11"/>
        <v>28965</v>
      </c>
      <c r="X21" s="78">
        <f t="shared" si="12"/>
        <v>0</v>
      </c>
      <c r="Y21" s="78">
        <f t="shared" si="13"/>
        <v>2257</v>
      </c>
      <c r="Z21" s="78">
        <f t="shared" si="14"/>
        <v>0</v>
      </c>
      <c r="AA21" s="78">
        <f t="shared" si="15"/>
        <v>26354</v>
      </c>
      <c r="AB21" s="79" t="s">
        <v>134</v>
      </c>
      <c r="AC21" s="78">
        <f t="shared" si="16"/>
        <v>354</v>
      </c>
      <c r="AD21" s="78">
        <f t="shared" si="17"/>
        <v>424281</v>
      </c>
      <c r="AE21" s="78">
        <f t="shared" si="18"/>
        <v>0</v>
      </c>
      <c r="AF21" s="78">
        <f t="shared" si="19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 t="shared" si="20"/>
        <v>93506</v>
      </c>
      <c r="AN21" s="78">
        <f t="shared" si="21"/>
        <v>1380</v>
      </c>
      <c r="AO21" s="78">
        <v>0</v>
      </c>
      <c r="AP21" s="78">
        <v>1380</v>
      </c>
      <c r="AQ21" s="78">
        <v>0</v>
      </c>
      <c r="AR21" s="78">
        <v>0</v>
      </c>
      <c r="AS21" s="78">
        <f t="shared" si="22"/>
        <v>877</v>
      </c>
      <c r="AT21" s="78">
        <v>877</v>
      </c>
      <c r="AU21" s="78">
        <v>0</v>
      </c>
      <c r="AV21" s="78">
        <v>0</v>
      </c>
      <c r="AW21" s="78">
        <v>0</v>
      </c>
      <c r="AX21" s="78">
        <f t="shared" si="23"/>
        <v>91249</v>
      </c>
      <c r="AY21" s="78">
        <v>91118</v>
      </c>
      <c r="AZ21" s="78">
        <v>131</v>
      </c>
      <c r="BA21" s="78">
        <v>0</v>
      </c>
      <c r="BB21" s="78">
        <v>0</v>
      </c>
      <c r="BC21" s="78">
        <v>257259</v>
      </c>
      <c r="BD21" s="78">
        <v>0</v>
      </c>
      <c r="BE21" s="78">
        <v>2470</v>
      </c>
      <c r="BF21" s="78">
        <f t="shared" si="24"/>
        <v>95976</v>
      </c>
      <c r="BG21" s="78">
        <f t="shared" si="25"/>
        <v>0</v>
      </c>
      <c r="BH21" s="78">
        <f t="shared" si="26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 t="shared" si="27"/>
        <v>0</v>
      </c>
      <c r="BP21" s="78">
        <f t="shared" si="28"/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 t="shared" si="29"/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 t="shared" si="30"/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100011</v>
      </c>
      <c r="CF21" s="78">
        <v>0</v>
      </c>
      <c r="CG21" s="78">
        <v>0</v>
      </c>
      <c r="CH21" s="78">
        <f t="shared" si="31"/>
        <v>0</v>
      </c>
      <c r="CI21" s="78">
        <f t="shared" si="32"/>
        <v>0</v>
      </c>
      <c r="CJ21" s="78">
        <f t="shared" si="33"/>
        <v>0</v>
      </c>
      <c r="CK21" s="78">
        <f t="shared" si="34"/>
        <v>0</v>
      </c>
      <c r="CL21" s="78">
        <f t="shared" si="35"/>
        <v>0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0</v>
      </c>
      <c r="CQ21" s="78">
        <f t="shared" si="40"/>
        <v>93506</v>
      </c>
      <c r="CR21" s="78">
        <f t="shared" si="41"/>
        <v>1380</v>
      </c>
      <c r="CS21" s="78">
        <f t="shared" si="42"/>
        <v>0</v>
      </c>
      <c r="CT21" s="78">
        <f t="shared" si="43"/>
        <v>1380</v>
      </c>
      <c r="CU21" s="78">
        <f t="shared" si="44"/>
        <v>0</v>
      </c>
      <c r="CV21" s="78">
        <f t="shared" si="45"/>
        <v>0</v>
      </c>
      <c r="CW21" s="78">
        <f t="shared" si="46"/>
        <v>877</v>
      </c>
      <c r="CX21" s="78">
        <f t="shared" si="47"/>
        <v>877</v>
      </c>
      <c r="CY21" s="78">
        <f t="shared" si="48"/>
        <v>0</v>
      </c>
      <c r="CZ21" s="78">
        <f t="shared" si="49"/>
        <v>0</v>
      </c>
      <c r="DA21" s="78">
        <f t="shared" si="50"/>
        <v>0</v>
      </c>
      <c r="DB21" s="78">
        <f t="shared" si="51"/>
        <v>91249</v>
      </c>
      <c r="DC21" s="78">
        <f t="shared" si="52"/>
        <v>91118</v>
      </c>
      <c r="DD21" s="78">
        <f t="shared" si="53"/>
        <v>131</v>
      </c>
      <c r="DE21" s="78">
        <f t="shared" si="54"/>
        <v>0</v>
      </c>
      <c r="DF21" s="78">
        <f t="shared" si="55"/>
        <v>0</v>
      </c>
      <c r="DG21" s="78">
        <f t="shared" si="56"/>
        <v>357270</v>
      </c>
      <c r="DH21" s="78">
        <f t="shared" si="57"/>
        <v>0</v>
      </c>
      <c r="DI21" s="78">
        <f t="shared" si="58"/>
        <v>2470</v>
      </c>
      <c r="DJ21" s="78">
        <f t="shared" si="59"/>
        <v>95976</v>
      </c>
    </row>
    <row r="22" spans="1:114" s="51" customFormat="1" ht="12" customHeight="1">
      <c r="A22" s="55" t="s">
        <v>131</v>
      </c>
      <c r="B22" s="56" t="s">
        <v>159</v>
      </c>
      <c r="C22" s="55" t="s">
        <v>160</v>
      </c>
      <c r="D22" s="78">
        <f t="shared" si="6"/>
        <v>61769</v>
      </c>
      <c r="E22" s="78">
        <f t="shared" si="7"/>
        <v>0</v>
      </c>
      <c r="F22" s="78">
        <v>0</v>
      </c>
      <c r="G22" s="78">
        <v>0</v>
      </c>
      <c r="H22" s="78">
        <v>0</v>
      </c>
      <c r="I22" s="78">
        <v>0</v>
      </c>
      <c r="J22" s="79" t="s">
        <v>134</v>
      </c>
      <c r="K22" s="78">
        <v>0</v>
      </c>
      <c r="L22" s="78">
        <v>61769</v>
      </c>
      <c r="M22" s="78">
        <f t="shared" si="8"/>
        <v>36423</v>
      </c>
      <c r="N22" s="78">
        <f t="shared" si="9"/>
        <v>0</v>
      </c>
      <c r="O22" s="78">
        <v>0</v>
      </c>
      <c r="P22" s="78">
        <v>0</v>
      </c>
      <c r="Q22" s="78">
        <v>0</v>
      </c>
      <c r="R22" s="78">
        <v>0</v>
      </c>
      <c r="S22" s="79" t="s">
        <v>134</v>
      </c>
      <c r="T22" s="78">
        <v>0</v>
      </c>
      <c r="U22" s="78">
        <v>36423</v>
      </c>
      <c r="V22" s="78">
        <f t="shared" si="10"/>
        <v>98192</v>
      </c>
      <c r="W22" s="78">
        <f t="shared" si="11"/>
        <v>0</v>
      </c>
      <c r="X22" s="78">
        <f t="shared" si="12"/>
        <v>0</v>
      </c>
      <c r="Y22" s="78">
        <f t="shared" si="13"/>
        <v>0</v>
      </c>
      <c r="Z22" s="78">
        <f t="shared" si="14"/>
        <v>0</v>
      </c>
      <c r="AA22" s="78">
        <f t="shared" si="15"/>
        <v>0</v>
      </c>
      <c r="AB22" s="79" t="s">
        <v>134</v>
      </c>
      <c r="AC22" s="78">
        <f t="shared" si="16"/>
        <v>0</v>
      </c>
      <c r="AD22" s="78">
        <f t="shared" si="17"/>
        <v>98192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 t="shared" si="20"/>
        <v>61769</v>
      </c>
      <c r="AN22" s="78">
        <f t="shared" si="21"/>
        <v>11077</v>
      </c>
      <c r="AO22" s="78">
        <v>0</v>
      </c>
      <c r="AP22" s="78">
        <v>11077</v>
      </c>
      <c r="AQ22" s="78">
        <v>0</v>
      </c>
      <c r="AR22" s="78">
        <v>0</v>
      </c>
      <c r="AS22" s="78">
        <f t="shared" si="22"/>
        <v>9469</v>
      </c>
      <c r="AT22" s="78">
        <v>8876</v>
      </c>
      <c r="AU22" s="78">
        <v>593</v>
      </c>
      <c r="AV22" s="78">
        <v>0</v>
      </c>
      <c r="AW22" s="78">
        <v>3585</v>
      </c>
      <c r="AX22" s="78">
        <f t="shared" si="23"/>
        <v>37638</v>
      </c>
      <c r="AY22" s="78">
        <v>0</v>
      </c>
      <c r="AZ22" s="78">
        <v>37638</v>
      </c>
      <c r="BA22" s="78">
        <v>0</v>
      </c>
      <c r="BB22" s="78">
        <v>0</v>
      </c>
      <c r="BC22" s="78">
        <v>0</v>
      </c>
      <c r="BD22" s="78">
        <v>0</v>
      </c>
      <c r="BE22" s="78">
        <v>0</v>
      </c>
      <c r="BF22" s="78">
        <f t="shared" si="24"/>
        <v>61769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 t="shared" si="27"/>
        <v>36423</v>
      </c>
      <c r="BP22" s="78">
        <f t="shared" si="28"/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 t="shared" si="29"/>
        <v>16458</v>
      </c>
      <c r="BV22" s="78">
        <v>0</v>
      </c>
      <c r="BW22" s="78">
        <v>16458</v>
      </c>
      <c r="BX22" s="78">
        <v>0</v>
      </c>
      <c r="BY22" s="78">
        <v>0</v>
      </c>
      <c r="BZ22" s="78">
        <f t="shared" si="30"/>
        <v>19965</v>
      </c>
      <c r="CA22" s="78">
        <v>6091</v>
      </c>
      <c r="CB22" s="78">
        <v>13874</v>
      </c>
      <c r="CC22" s="78">
        <v>0</v>
      </c>
      <c r="CD22" s="78">
        <v>0</v>
      </c>
      <c r="CE22" s="78">
        <v>0</v>
      </c>
      <c r="CF22" s="78">
        <v>0</v>
      </c>
      <c r="CG22" s="78">
        <v>0</v>
      </c>
      <c r="CH22" s="78">
        <f t="shared" si="31"/>
        <v>36423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0</v>
      </c>
      <c r="CQ22" s="78">
        <f t="shared" si="40"/>
        <v>98192</v>
      </c>
      <c r="CR22" s="78">
        <f t="shared" si="41"/>
        <v>11077</v>
      </c>
      <c r="CS22" s="78">
        <f t="shared" si="42"/>
        <v>0</v>
      </c>
      <c r="CT22" s="78">
        <f t="shared" si="43"/>
        <v>11077</v>
      </c>
      <c r="CU22" s="78">
        <f t="shared" si="44"/>
        <v>0</v>
      </c>
      <c r="CV22" s="78">
        <f t="shared" si="45"/>
        <v>0</v>
      </c>
      <c r="CW22" s="78">
        <f t="shared" si="46"/>
        <v>25927</v>
      </c>
      <c r="CX22" s="78">
        <f t="shared" si="47"/>
        <v>8876</v>
      </c>
      <c r="CY22" s="78">
        <f t="shared" si="48"/>
        <v>17051</v>
      </c>
      <c r="CZ22" s="78">
        <f t="shared" si="49"/>
        <v>0</v>
      </c>
      <c r="DA22" s="78">
        <f t="shared" si="50"/>
        <v>3585</v>
      </c>
      <c r="DB22" s="78">
        <f t="shared" si="51"/>
        <v>57603</v>
      </c>
      <c r="DC22" s="78">
        <f t="shared" si="52"/>
        <v>6091</v>
      </c>
      <c r="DD22" s="78">
        <f t="shared" si="53"/>
        <v>51512</v>
      </c>
      <c r="DE22" s="78">
        <f t="shared" si="54"/>
        <v>0</v>
      </c>
      <c r="DF22" s="78">
        <f t="shared" si="55"/>
        <v>0</v>
      </c>
      <c r="DG22" s="78">
        <f t="shared" si="56"/>
        <v>0</v>
      </c>
      <c r="DH22" s="78">
        <f t="shared" si="57"/>
        <v>0</v>
      </c>
      <c r="DI22" s="78">
        <f t="shared" si="58"/>
        <v>0</v>
      </c>
      <c r="DJ22" s="78">
        <f t="shared" si="59"/>
        <v>98192</v>
      </c>
    </row>
    <row r="23" spans="1:114" s="51" customFormat="1" ht="12" customHeight="1">
      <c r="A23" s="55" t="s">
        <v>131</v>
      </c>
      <c r="B23" s="56" t="s">
        <v>161</v>
      </c>
      <c r="C23" s="55" t="s">
        <v>162</v>
      </c>
      <c r="D23" s="78">
        <f t="shared" si="6"/>
        <v>213932</v>
      </c>
      <c r="E23" s="78">
        <f t="shared" si="7"/>
        <v>55790</v>
      </c>
      <c r="F23" s="78">
        <v>0</v>
      </c>
      <c r="G23" s="78">
        <v>0</v>
      </c>
      <c r="H23" s="78">
        <v>0</v>
      </c>
      <c r="I23" s="78">
        <v>12974</v>
      </c>
      <c r="J23" s="79" t="s">
        <v>134</v>
      </c>
      <c r="K23" s="78">
        <v>42816</v>
      </c>
      <c r="L23" s="78">
        <v>158142</v>
      </c>
      <c r="M23" s="78">
        <f t="shared" si="8"/>
        <v>84794</v>
      </c>
      <c r="N23" s="78">
        <f t="shared" si="9"/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134</v>
      </c>
      <c r="T23" s="78">
        <v>0</v>
      </c>
      <c r="U23" s="78">
        <v>84794</v>
      </c>
      <c r="V23" s="78">
        <f t="shared" si="10"/>
        <v>298726</v>
      </c>
      <c r="W23" s="78">
        <f t="shared" si="11"/>
        <v>55790</v>
      </c>
      <c r="X23" s="78">
        <f t="shared" si="12"/>
        <v>0</v>
      </c>
      <c r="Y23" s="78">
        <f t="shared" si="13"/>
        <v>0</v>
      </c>
      <c r="Z23" s="78">
        <f t="shared" si="14"/>
        <v>0</v>
      </c>
      <c r="AA23" s="78">
        <f t="shared" si="15"/>
        <v>12974</v>
      </c>
      <c r="AB23" s="79" t="s">
        <v>134</v>
      </c>
      <c r="AC23" s="78">
        <f t="shared" si="16"/>
        <v>42816</v>
      </c>
      <c r="AD23" s="78">
        <f t="shared" si="17"/>
        <v>242936</v>
      </c>
      <c r="AE23" s="78">
        <f t="shared" si="18"/>
        <v>0</v>
      </c>
      <c r="AF23" s="78">
        <f t="shared" si="19"/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14517</v>
      </c>
      <c r="AM23" s="78">
        <f t="shared" si="20"/>
        <v>190959</v>
      </c>
      <c r="AN23" s="78">
        <f t="shared" si="21"/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f t="shared" si="22"/>
        <v>76404</v>
      </c>
      <c r="AT23" s="78">
        <v>0</v>
      </c>
      <c r="AU23" s="78">
        <v>60136</v>
      </c>
      <c r="AV23" s="78">
        <v>16268</v>
      </c>
      <c r="AW23" s="78">
        <v>0</v>
      </c>
      <c r="AX23" s="78">
        <f t="shared" si="23"/>
        <v>108556</v>
      </c>
      <c r="AY23" s="78">
        <v>48886</v>
      </c>
      <c r="AZ23" s="78">
        <v>51881</v>
      </c>
      <c r="BA23" s="78">
        <v>7789</v>
      </c>
      <c r="BB23" s="78">
        <v>0</v>
      </c>
      <c r="BC23" s="78">
        <v>0</v>
      </c>
      <c r="BD23" s="78">
        <v>5999</v>
      </c>
      <c r="BE23" s="78">
        <v>8456</v>
      </c>
      <c r="BF23" s="78">
        <f t="shared" si="24"/>
        <v>199415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 t="shared" si="27"/>
        <v>83</v>
      </c>
      <c r="BP23" s="78">
        <f t="shared" si="28"/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 t="shared" si="29"/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 t="shared" si="30"/>
        <v>83</v>
      </c>
      <c r="CA23" s="78">
        <v>83</v>
      </c>
      <c r="CB23" s="78">
        <v>0</v>
      </c>
      <c r="CC23" s="78">
        <v>0</v>
      </c>
      <c r="CD23" s="78">
        <v>0</v>
      </c>
      <c r="CE23" s="78">
        <v>84711</v>
      </c>
      <c r="CF23" s="78">
        <v>0</v>
      </c>
      <c r="CG23" s="78">
        <v>0</v>
      </c>
      <c r="CH23" s="78">
        <f t="shared" si="31"/>
        <v>83</v>
      </c>
      <c r="CI23" s="78">
        <f t="shared" si="32"/>
        <v>0</v>
      </c>
      <c r="CJ23" s="78">
        <f t="shared" si="33"/>
        <v>0</v>
      </c>
      <c r="CK23" s="78">
        <f t="shared" si="34"/>
        <v>0</v>
      </c>
      <c r="CL23" s="78">
        <f t="shared" si="35"/>
        <v>0</v>
      </c>
      <c r="CM23" s="78">
        <f t="shared" si="36"/>
        <v>0</v>
      </c>
      <c r="CN23" s="78">
        <f t="shared" si="37"/>
        <v>0</v>
      </c>
      <c r="CO23" s="78">
        <f t="shared" si="38"/>
        <v>0</v>
      </c>
      <c r="CP23" s="78">
        <f t="shared" si="39"/>
        <v>14517</v>
      </c>
      <c r="CQ23" s="78">
        <f t="shared" si="40"/>
        <v>191042</v>
      </c>
      <c r="CR23" s="78">
        <f t="shared" si="41"/>
        <v>0</v>
      </c>
      <c r="CS23" s="78">
        <f t="shared" si="42"/>
        <v>0</v>
      </c>
      <c r="CT23" s="78">
        <f t="shared" si="43"/>
        <v>0</v>
      </c>
      <c r="CU23" s="78">
        <f t="shared" si="44"/>
        <v>0</v>
      </c>
      <c r="CV23" s="78">
        <f t="shared" si="45"/>
        <v>0</v>
      </c>
      <c r="CW23" s="78">
        <f t="shared" si="46"/>
        <v>76404</v>
      </c>
      <c r="CX23" s="78">
        <f t="shared" si="47"/>
        <v>0</v>
      </c>
      <c r="CY23" s="78">
        <f t="shared" si="48"/>
        <v>60136</v>
      </c>
      <c r="CZ23" s="78">
        <f t="shared" si="49"/>
        <v>16268</v>
      </c>
      <c r="DA23" s="78">
        <f t="shared" si="50"/>
        <v>0</v>
      </c>
      <c r="DB23" s="78">
        <f t="shared" si="51"/>
        <v>108639</v>
      </c>
      <c r="DC23" s="78">
        <f t="shared" si="52"/>
        <v>48969</v>
      </c>
      <c r="DD23" s="78">
        <f t="shared" si="53"/>
        <v>51881</v>
      </c>
      <c r="DE23" s="78">
        <f t="shared" si="54"/>
        <v>7789</v>
      </c>
      <c r="DF23" s="78">
        <f t="shared" si="55"/>
        <v>0</v>
      </c>
      <c r="DG23" s="78">
        <f t="shared" si="56"/>
        <v>84711</v>
      </c>
      <c r="DH23" s="78">
        <f t="shared" si="57"/>
        <v>5999</v>
      </c>
      <c r="DI23" s="78">
        <f t="shared" si="58"/>
        <v>8456</v>
      </c>
      <c r="DJ23" s="78">
        <f t="shared" si="59"/>
        <v>199498</v>
      </c>
    </row>
    <row r="24" spans="1:114" s="51" customFormat="1" ht="12" customHeight="1">
      <c r="A24" s="55" t="s">
        <v>131</v>
      </c>
      <c r="B24" s="56" t="s">
        <v>163</v>
      </c>
      <c r="C24" s="55" t="s">
        <v>164</v>
      </c>
      <c r="D24" s="78">
        <f t="shared" si="6"/>
        <v>67461</v>
      </c>
      <c r="E24" s="78">
        <f t="shared" si="7"/>
        <v>12349</v>
      </c>
      <c r="F24" s="78">
        <v>0</v>
      </c>
      <c r="G24" s="78">
        <v>0</v>
      </c>
      <c r="H24" s="78">
        <v>0</v>
      </c>
      <c r="I24" s="78">
        <v>12349</v>
      </c>
      <c r="J24" s="79" t="s">
        <v>134</v>
      </c>
      <c r="K24" s="78">
        <v>0</v>
      </c>
      <c r="L24" s="78">
        <v>55112</v>
      </c>
      <c r="M24" s="78">
        <f t="shared" si="8"/>
        <v>43228</v>
      </c>
      <c r="N24" s="78">
        <f t="shared" si="9"/>
        <v>0</v>
      </c>
      <c r="O24" s="78">
        <v>0</v>
      </c>
      <c r="P24" s="78">
        <v>0</v>
      </c>
      <c r="Q24" s="78">
        <v>0</v>
      </c>
      <c r="R24" s="78">
        <v>0</v>
      </c>
      <c r="S24" s="79" t="s">
        <v>134</v>
      </c>
      <c r="T24" s="78">
        <v>0</v>
      </c>
      <c r="U24" s="78">
        <v>43228</v>
      </c>
      <c r="V24" s="78">
        <f t="shared" si="10"/>
        <v>110689</v>
      </c>
      <c r="W24" s="78">
        <f t="shared" si="11"/>
        <v>12349</v>
      </c>
      <c r="X24" s="78">
        <f t="shared" si="12"/>
        <v>0</v>
      </c>
      <c r="Y24" s="78">
        <f t="shared" si="13"/>
        <v>0</v>
      </c>
      <c r="Z24" s="78">
        <f t="shared" si="14"/>
        <v>0</v>
      </c>
      <c r="AA24" s="78">
        <f t="shared" si="15"/>
        <v>12349</v>
      </c>
      <c r="AB24" s="79" t="s">
        <v>134</v>
      </c>
      <c r="AC24" s="78">
        <f t="shared" si="16"/>
        <v>0</v>
      </c>
      <c r="AD24" s="78">
        <f t="shared" si="17"/>
        <v>98340</v>
      </c>
      <c r="AE24" s="78">
        <f t="shared" si="18"/>
        <v>0</v>
      </c>
      <c r="AF24" s="78">
        <f t="shared" si="19"/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6610</v>
      </c>
      <c r="AM24" s="78">
        <f t="shared" si="20"/>
        <v>32388</v>
      </c>
      <c r="AN24" s="78">
        <f t="shared" si="21"/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f t="shared" si="22"/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f t="shared" si="23"/>
        <v>32388</v>
      </c>
      <c r="AY24" s="78">
        <v>29555</v>
      </c>
      <c r="AZ24" s="78">
        <v>2833</v>
      </c>
      <c r="BA24" s="78">
        <v>0</v>
      </c>
      <c r="BB24" s="78">
        <v>0</v>
      </c>
      <c r="BC24" s="78">
        <v>28215</v>
      </c>
      <c r="BD24" s="78">
        <v>0</v>
      </c>
      <c r="BE24" s="78">
        <v>248</v>
      </c>
      <c r="BF24" s="78">
        <f t="shared" si="24"/>
        <v>32636</v>
      </c>
      <c r="BG24" s="78">
        <f t="shared" si="25"/>
        <v>0</v>
      </c>
      <c r="BH24" s="78">
        <f t="shared" si="26"/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 t="shared" si="27"/>
        <v>0</v>
      </c>
      <c r="BP24" s="78">
        <f t="shared" si="28"/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 t="shared" si="29"/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 t="shared" si="30"/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43228</v>
      </c>
      <c r="CF24" s="78">
        <v>0</v>
      </c>
      <c r="CG24" s="78">
        <v>0</v>
      </c>
      <c r="CH24" s="78">
        <f t="shared" si="31"/>
        <v>0</v>
      </c>
      <c r="CI24" s="78">
        <f t="shared" si="32"/>
        <v>0</v>
      </c>
      <c r="CJ24" s="78">
        <f t="shared" si="33"/>
        <v>0</v>
      </c>
      <c r="CK24" s="78">
        <f t="shared" si="34"/>
        <v>0</v>
      </c>
      <c r="CL24" s="78">
        <f t="shared" si="35"/>
        <v>0</v>
      </c>
      <c r="CM24" s="78">
        <f t="shared" si="36"/>
        <v>0</v>
      </c>
      <c r="CN24" s="78">
        <f t="shared" si="37"/>
        <v>0</v>
      </c>
      <c r="CO24" s="78">
        <f t="shared" si="38"/>
        <v>0</v>
      </c>
      <c r="CP24" s="78">
        <f t="shared" si="39"/>
        <v>6610</v>
      </c>
      <c r="CQ24" s="78">
        <f t="shared" si="40"/>
        <v>32388</v>
      </c>
      <c r="CR24" s="78">
        <f t="shared" si="41"/>
        <v>0</v>
      </c>
      <c r="CS24" s="78">
        <f t="shared" si="42"/>
        <v>0</v>
      </c>
      <c r="CT24" s="78">
        <f t="shared" si="43"/>
        <v>0</v>
      </c>
      <c r="CU24" s="78">
        <f t="shared" si="44"/>
        <v>0</v>
      </c>
      <c r="CV24" s="78">
        <f t="shared" si="45"/>
        <v>0</v>
      </c>
      <c r="CW24" s="78">
        <f t="shared" si="46"/>
        <v>0</v>
      </c>
      <c r="CX24" s="78">
        <f t="shared" si="47"/>
        <v>0</v>
      </c>
      <c r="CY24" s="78">
        <f t="shared" si="48"/>
        <v>0</v>
      </c>
      <c r="CZ24" s="78">
        <f t="shared" si="49"/>
        <v>0</v>
      </c>
      <c r="DA24" s="78">
        <f t="shared" si="50"/>
        <v>0</v>
      </c>
      <c r="DB24" s="78">
        <f t="shared" si="51"/>
        <v>32388</v>
      </c>
      <c r="DC24" s="78">
        <f t="shared" si="52"/>
        <v>29555</v>
      </c>
      <c r="DD24" s="78">
        <f t="shared" si="53"/>
        <v>2833</v>
      </c>
      <c r="DE24" s="78">
        <f t="shared" si="54"/>
        <v>0</v>
      </c>
      <c r="DF24" s="78">
        <f t="shared" si="55"/>
        <v>0</v>
      </c>
      <c r="DG24" s="78">
        <f t="shared" si="56"/>
        <v>71443</v>
      </c>
      <c r="DH24" s="78">
        <f t="shared" si="57"/>
        <v>0</v>
      </c>
      <c r="DI24" s="78">
        <f t="shared" si="58"/>
        <v>248</v>
      </c>
      <c r="DJ24" s="78">
        <f t="shared" si="59"/>
        <v>32636</v>
      </c>
    </row>
    <row r="25" spans="1:114" s="51" customFormat="1" ht="12" customHeight="1">
      <c r="A25" s="55" t="s">
        <v>131</v>
      </c>
      <c r="B25" s="56" t="s">
        <v>165</v>
      </c>
      <c r="C25" s="55" t="s">
        <v>166</v>
      </c>
      <c r="D25" s="78">
        <f t="shared" si="6"/>
        <v>88095</v>
      </c>
      <c r="E25" s="78">
        <f t="shared" si="7"/>
        <v>22793</v>
      </c>
      <c r="F25" s="78">
        <v>0</v>
      </c>
      <c r="G25" s="78">
        <v>0</v>
      </c>
      <c r="H25" s="78">
        <v>0</v>
      </c>
      <c r="I25" s="78">
        <v>21070</v>
      </c>
      <c r="J25" s="79" t="s">
        <v>134</v>
      </c>
      <c r="K25" s="78">
        <v>1723</v>
      </c>
      <c r="L25" s="78">
        <v>65302</v>
      </c>
      <c r="M25" s="78">
        <f t="shared" si="8"/>
        <v>29732</v>
      </c>
      <c r="N25" s="78">
        <f t="shared" si="9"/>
        <v>0</v>
      </c>
      <c r="O25" s="78">
        <v>0</v>
      </c>
      <c r="P25" s="78">
        <v>0</v>
      </c>
      <c r="Q25" s="78">
        <v>0</v>
      </c>
      <c r="R25" s="78">
        <v>0</v>
      </c>
      <c r="S25" s="79" t="s">
        <v>134</v>
      </c>
      <c r="T25" s="78">
        <v>0</v>
      </c>
      <c r="U25" s="78">
        <v>29732</v>
      </c>
      <c r="V25" s="78">
        <f t="shared" si="10"/>
        <v>117827</v>
      </c>
      <c r="W25" s="78">
        <f t="shared" si="11"/>
        <v>22793</v>
      </c>
      <c r="X25" s="78">
        <f t="shared" si="12"/>
        <v>0</v>
      </c>
      <c r="Y25" s="78">
        <f t="shared" si="13"/>
        <v>0</v>
      </c>
      <c r="Z25" s="78">
        <f t="shared" si="14"/>
        <v>0</v>
      </c>
      <c r="AA25" s="78">
        <f t="shared" si="15"/>
        <v>21070</v>
      </c>
      <c r="AB25" s="79" t="s">
        <v>134</v>
      </c>
      <c r="AC25" s="78">
        <f t="shared" si="16"/>
        <v>1723</v>
      </c>
      <c r="AD25" s="78">
        <f t="shared" si="17"/>
        <v>95034</v>
      </c>
      <c r="AE25" s="78">
        <f t="shared" si="18"/>
        <v>0</v>
      </c>
      <c r="AF25" s="78">
        <f t="shared" si="19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7593</v>
      </c>
      <c r="AM25" s="78">
        <f t="shared" si="20"/>
        <v>36836</v>
      </c>
      <c r="AN25" s="78">
        <f t="shared" si="21"/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f t="shared" si="22"/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f t="shared" si="23"/>
        <v>36836</v>
      </c>
      <c r="AY25" s="78">
        <v>32446</v>
      </c>
      <c r="AZ25" s="78">
        <v>2151</v>
      </c>
      <c r="BA25" s="78">
        <v>0</v>
      </c>
      <c r="BB25" s="78">
        <v>2239</v>
      </c>
      <c r="BC25" s="78">
        <v>37830</v>
      </c>
      <c r="BD25" s="78">
        <v>0</v>
      </c>
      <c r="BE25" s="78">
        <v>5836</v>
      </c>
      <c r="BF25" s="78">
        <f t="shared" si="24"/>
        <v>42672</v>
      </c>
      <c r="BG25" s="78">
        <f t="shared" si="25"/>
        <v>0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 t="shared" si="27"/>
        <v>2100</v>
      </c>
      <c r="BP25" s="78">
        <f t="shared" si="28"/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 t="shared" si="29"/>
        <v>2100</v>
      </c>
      <c r="BV25" s="78">
        <v>0</v>
      </c>
      <c r="BW25" s="78">
        <v>2100</v>
      </c>
      <c r="BX25" s="78">
        <v>0</v>
      </c>
      <c r="BY25" s="78">
        <v>0</v>
      </c>
      <c r="BZ25" s="78">
        <f t="shared" si="30"/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27632</v>
      </c>
      <c r="CF25" s="78">
        <v>0</v>
      </c>
      <c r="CG25" s="78">
        <v>0</v>
      </c>
      <c r="CH25" s="78">
        <f t="shared" si="31"/>
        <v>2100</v>
      </c>
      <c r="CI25" s="78">
        <f t="shared" si="32"/>
        <v>0</v>
      </c>
      <c r="CJ25" s="78">
        <f t="shared" si="33"/>
        <v>0</v>
      </c>
      <c r="CK25" s="78">
        <f t="shared" si="34"/>
        <v>0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0</v>
      </c>
      <c r="CP25" s="78">
        <f t="shared" si="39"/>
        <v>7593</v>
      </c>
      <c r="CQ25" s="78">
        <f t="shared" si="40"/>
        <v>38936</v>
      </c>
      <c r="CR25" s="78">
        <f t="shared" si="41"/>
        <v>0</v>
      </c>
      <c r="CS25" s="78">
        <f t="shared" si="42"/>
        <v>0</v>
      </c>
      <c r="CT25" s="78">
        <f t="shared" si="43"/>
        <v>0</v>
      </c>
      <c r="CU25" s="78">
        <f t="shared" si="44"/>
        <v>0</v>
      </c>
      <c r="CV25" s="78">
        <f t="shared" si="45"/>
        <v>0</v>
      </c>
      <c r="CW25" s="78">
        <f t="shared" si="46"/>
        <v>2100</v>
      </c>
      <c r="CX25" s="78">
        <f t="shared" si="47"/>
        <v>0</v>
      </c>
      <c r="CY25" s="78">
        <f t="shared" si="48"/>
        <v>2100</v>
      </c>
      <c r="CZ25" s="78">
        <f t="shared" si="49"/>
        <v>0</v>
      </c>
      <c r="DA25" s="78">
        <f t="shared" si="50"/>
        <v>0</v>
      </c>
      <c r="DB25" s="78">
        <f t="shared" si="51"/>
        <v>36836</v>
      </c>
      <c r="DC25" s="78">
        <f t="shared" si="52"/>
        <v>32446</v>
      </c>
      <c r="DD25" s="78">
        <f t="shared" si="53"/>
        <v>2151</v>
      </c>
      <c r="DE25" s="78">
        <f t="shared" si="54"/>
        <v>0</v>
      </c>
      <c r="DF25" s="78">
        <f t="shared" si="55"/>
        <v>2239</v>
      </c>
      <c r="DG25" s="78">
        <f t="shared" si="56"/>
        <v>65462</v>
      </c>
      <c r="DH25" s="78">
        <f t="shared" si="57"/>
        <v>0</v>
      </c>
      <c r="DI25" s="78">
        <f t="shared" si="58"/>
        <v>5836</v>
      </c>
      <c r="DJ25" s="78">
        <f t="shared" si="59"/>
        <v>44772</v>
      </c>
    </row>
    <row r="26" spans="1:114" s="51" customFormat="1" ht="12" customHeight="1">
      <c r="A26" s="55" t="s">
        <v>131</v>
      </c>
      <c r="B26" s="56" t="s">
        <v>167</v>
      </c>
      <c r="C26" s="55" t="s">
        <v>168</v>
      </c>
      <c r="D26" s="78">
        <f t="shared" si="6"/>
        <v>227638</v>
      </c>
      <c r="E26" s="78">
        <f t="shared" si="7"/>
        <v>43189</v>
      </c>
      <c r="F26" s="78">
        <v>0</v>
      </c>
      <c r="G26" s="78">
        <v>0</v>
      </c>
      <c r="H26" s="78">
        <v>0</v>
      </c>
      <c r="I26" s="78">
        <v>37570</v>
      </c>
      <c r="J26" s="79" t="s">
        <v>134</v>
      </c>
      <c r="K26" s="78">
        <v>5619</v>
      </c>
      <c r="L26" s="78">
        <v>184449</v>
      </c>
      <c r="M26" s="78">
        <f t="shared" si="8"/>
        <v>184370</v>
      </c>
      <c r="N26" s="78">
        <f t="shared" si="9"/>
        <v>36202</v>
      </c>
      <c r="O26" s="78">
        <v>0</v>
      </c>
      <c r="P26" s="78">
        <v>0</v>
      </c>
      <c r="Q26" s="78">
        <v>0</v>
      </c>
      <c r="R26" s="78">
        <v>36202</v>
      </c>
      <c r="S26" s="79" t="s">
        <v>134</v>
      </c>
      <c r="T26" s="78">
        <v>0</v>
      </c>
      <c r="U26" s="78">
        <v>148168</v>
      </c>
      <c r="V26" s="78">
        <f t="shared" si="10"/>
        <v>412008</v>
      </c>
      <c r="W26" s="78">
        <f t="shared" si="11"/>
        <v>79391</v>
      </c>
      <c r="X26" s="78">
        <f t="shared" si="12"/>
        <v>0</v>
      </c>
      <c r="Y26" s="78">
        <f t="shared" si="13"/>
        <v>0</v>
      </c>
      <c r="Z26" s="78">
        <f t="shared" si="14"/>
        <v>0</v>
      </c>
      <c r="AA26" s="78">
        <f t="shared" si="15"/>
        <v>73772</v>
      </c>
      <c r="AB26" s="79" t="s">
        <v>134</v>
      </c>
      <c r="AC26" s="78">
        <f t="shared" si="16"/>
        <v>5619</v>
      </c>
      <c r="AD26" s="78">
        <f t="shared" si="17"/>
        <v>332617</v>
      </c>
      <c r="AE26" s="78">
        <f t="shared" si="18"/>
        <v>0</v>
      </c>
      <c r="AF26" s="78">
        <f t="shared" si="19"/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17697</v>
      </c>
      <c r="AM26" s="78">
        <f t="shared" si="20"/>
        <v>105646</v>
      </c>
      <c r="AN26" s="78">
        <f t="shared" si="21"/>
        <v>26405</v>
      </c>
      <c r="AO26" s="78">
        <v>26405</v>
      </c>
      <c r="AP26" s="78">
        <v>0</v>
      </c>
      <c r="AQ26" s="78">
        <v>0</v>
      </c>
      <c r="AR26" s="78">
        <v>0</v>
      </c>
      <c r="AS26" s="78">
        <f t="shared" si="22"/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f t="shared" si="23"/>
        <v>79241</v>
      </c>
      <c r="AY26" s="78">
        <v>71378</v>
      </c>
      <c r="AZ26" s="78">
        <v>7863</v>
      </c>
      <c r="BA26" s="78">
        <v>0</v>
      </c>
      <c r="BB26" s="78">
        <v>0</v>
      </c>
      <c r="BC26" s="78">
        <v>84192</v>
      </c>
      <c r="BD26" s="78">
        <v>0</v>
      </c>
      <c r="BE26" s="78">
        <v>20103</v>
      </c>
      <c r="BF26" s="78">
        <f t="shared" si="24"/>
        <v>125749</v>
      </c>
      <c r="BG26" s="78">
        <f t="shared" si="25"/>
        <v>0</v>
      </c>
      <c r="BH26" s="78">
        <f t="shared" si="26"/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 t="shared" si="27"/>
        <v>59713</v>
      </c>
      <c r="BP26" s="78">
        <f t="shared" si="28"/>
        <v>23872</v>
      </c>
      <c r="BQ26" s="78">
        <v>23872</v>
      </c>
      <c r="BR26" s="78">
        <v>0</v>
      </c>
      <c r="BS26" s="78">
        <v>0</v>
      </c>
      <c r="BT26" s="78">
        <v>0</v>
      </c>
      <c r="BU26" s="78">
        <f t="shared" si="29"/>
        <v>19790</v>
      </c>
      <c r="BV26" s="78">
        <v>0</v>
      </c>
      <c r="BW26" s="78">
        <v>19790</v>
      </c>
      <c r="BX26" s="78">
        <v>0</v>
      </c>
      <c r="BY26" s="78">
        <v>0</v>
      </c>
      <c r="BZ26" s="78">
        <f t="shared" si="30"/>
        <v>16051</v>
      </c>
      <c r="CA26" s="78">
        <v>0</v>
      </c>
      <c r="CB26" s="78">
        <v>15486</v>
      </c>
      <c r="CC26" s="78">
        <v>0</v>
      </c>
      <c r="CD26" s="78">
        <v>565</v>
      </c>
      <c r="CE26" s="78">
        <v>109089</v>
      </c>
      <c r="CF26" s="78">
        <v>0</v>
      </c>
      <c r="CG26" s="78">
        <v>15568</v>
      </c>
      <c r="CH26" s="78">
        <f t="shared" si="31"/>
        <v>75281</v>
      </c>
      <c r="CI26" s="78">
        <f t="shared" si="32"/>
        <v>0</v>
      </c>
      <c r="CJ26" s="78">
        <f t="shared" si="33"/>
        <v>0</v>
      </c>
      <c r="CK26" s="78">
        <f t="shared" si="34"/>
        <v>0</v>
      </c>
      <c r="CL26" s="78">
        <f t="shared" si="35"/>
        <v>0</v>
      </c>
      <c r="CM26" s="78">
        <f t="shared" si="36"/>
        <v>0</v>
      </c>
      <c r="CN26" s="78">
        <f t="shared" si="37"/>
        <v>0</v>
      </c>
      <c r="CO26" s="78">
        <f t="shared" si="38"/>
        <v>0</v>
      </c>
      <c r="CP26" s="78">
        <f t="shared" si="39"/>
        <v>17697</v>
      </c>
      <c r="CQ26" s="78">
        <f t="shared" si="40"/>
        <v>165359</v>
      </c>
      <c r="CR26" s="78">
        <f t="shared" si="41"/>
        <v>50277</v>
      </c>
      <c r="CS26" s="78">
        <f t="shared" si="42"/>
        <v>50277</v>
      </c>
      <c r="CT26" s="78">
        <f t="shared" si="43"/>
        <v>0</v>
      </c>
      <c r="CU26" s="78">
        <f t="shared" si="44"/>
        <v>0</v>
      </c>
      <c r="CV26" s="78">
        <f t="shared" si="45"/>
        <v>0</v>
      </c>
      <c r="CW26" s="78">
        <f t="shared" si="46"/>
        <v>19790</v>
      </c>
      <c r="CX26" s="78">
        <f t="shared" si="47"/>
        <v>0</v>
      </c>
      <c r="CY26" s="78">
        <f t="shared" si="48"/>
        <v>19790</v>
      </c>
      <c r="CZ26" s="78">
        <f t="shared" si="49"/>
        <v>0</v>
      </c>
      <c r="DA26" s="78">
        <f t="shared" si="50"/>
        <v>0</v>
      </c>
      <c r="DB26" s="78">
        <f t="shared" si="51"/>
        <v>95292</v>
      </c>
      <c r="DC26" s="78">
        <f t="shared" si="52"/>
        <v>71378</v>
      </c>
      <c r="DD26" s="78">
        <f t="shared" si="53"/>
        <v>23349</v>
      </c>
      <c r="DE26" s="78">
        <f t="shared" si="54"/>
        <v>0</v>
      </c>
      <c r="DF26" s="78">
        <f t="shared" si="55"/>
        <v>565</v>
      </c>
      <c r="DG26" s="78">
        <f t="shared" si="56"/>
        <v>193281</v>
      </c>
      <c r="DH26" s="78">
        <f t="shared" si="57"/>
        <v>0</v>
      </c>
      <c r="DI26" s="78">
        <f t="shared" si="58"/>
        <v>35671</v>
      </c>
      <c r="DJ26" s="78">
        <f t="shared" si="59"/>
        <v>201030</v>
      </c>
    </row>
    <row r="27" spans="1:114" s="51" customFormat="1" ht="12" customHeight="1">
      <c r="A27" s="55" t="s">
        <v>131</v>
      </c>
      <c r="B27" s="56" t="s">
        <v>169</v>
      </c>
      <c r="C27" s="55" t="s">
        <v>170</v>
      </c>
      <c r="D27" s="78">
        <f t="shared" si="6"/>
        <v>92095</v>
      </c>
      <c r="E27" s="78">
        <f t="shared" si="7"/>
        <v>17286</v>
      </c>
      <c r="F27" s="78">
        <v>0</v>
      </c>
      <c r="G27" s="78">
        <v>0</v>
      </c>
      <c r="H27" s="78">
        <v>0</v>
      </c>
      <c r="I27" s="78">
        <v>16671</v>
      </c>
      <c r="J27" s="79" t="s">
        <v>134</v>
      </c>
      <c r="K27" s="78">
        <v>615</v>
      </c>
      <c r="L27" s="78">
        <v>74809</v>
      </c>
      <c r="M27" s="78">
        <f t="shared" si="8"/>
        <v>45453</v>
      </c>
      <c r="N27" s="78">
        <f t="shared" si="9"/>
        <v>6</v>
      </c>
      <c r="O27" s="78">
        <v>0</v>
      </c>
      <c r="P27" s="78">
        <v>0</v>
      </c>
      <c r="Q27" s="78">
        <v>0</v>
      </c>
      <c r="R27" s="78">
        <v>0</v>
      </c>
      <c r="S27" s="79" t="s">
        <v>134</v>
      </c>
      <c r="T27" s="78">
        <v>6</v>
      </c>
      <c r="U27" s="78">
        <v>45447</v>
      </c>
      <c r="V27" s="78">
        <f t="shared" si="10"/>
        <v>137548</v>
      </c>
      <c r="W27" s="78">
        <f t="shared" si="11"/>
        <v>17292</v>
      </c>
      <c r="X27" s="78">
        <f t="shared" si="12"/>
        <v>0</v>
      </c>
      <c r="Y27" s="78">
        <f t="shared" si="13"/>
        <v>0</v>
      </c>
      <c r="Z27" s="78">
        <f t="shared" si="14"/>
        <v>0</v>
      </c>
      <c r="AA27" s="78">
        <f t="shared" si="15"/>
        <v>16671</v>
      </c>
      <c r="AB27" s="79" t="s">
        <v>134</v>
      </c>
      <c r="AC27" s="78">
        <f t="shared" si="16"/>
        <v>621</v>
      </c>
      <c r="AD27" s="78">
        <f t="shared" si="17"/>
        <v>120256</v>
      </c>
      <c r="AE27" s="78">
        <f t="shared" si="18"/>
        <v>0</v>
      </c>
      <c r="AF27" s="78">
        <f t="shared" si="19"/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8185</v>
      </c>
      <c r="AM27" s="78">
        <f t="shared" si="20"/>
        <v>56148</v>
      </c>
      <c r="AN27" s="78">
        <f t="shared" si="21"/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f t="shared" si="22"/>
        <v>431</v>
      </c>
      <c r="AT27" s="78">
        <v>0</v>
      </c>
      <c r="AU27" s="78">
        <v>431</v>
      </c>
      <c r="AV27" s="78">
        <v>0</v>
      </c>
      <c r="AW27" s="78">
        <v>0</v>
      </c>
      <c r="AX27" s="78">
        <f t="shared" si="23"/>
        <v>55717</v>
      </c>
      <c r="AY27" s="78">
        <v>55713</v>
      </c>
      <c r="AZ27" s="78">
        <v>4</v>
      </c>
      <c r="BA27" s="78">
        <v>0</v>
      </c>
      <c r="BB27" s="78">
        <v>0</v>
      </c>
      <c r="BC27" s="78">
        <v>27762</v>
      </c>
      <c r="BD27" s="78">
        <v>0</v>
      </c>
      <c r="BE27" s="78">
        <v>0</v>
      </c>
      <c r="BF27" s="78">
        <f t="shared" si="24"/>
        <v>56148</v>
      </c>
      <c r="BG27" s="78">
        <f t="shared" si="25"/>
        <v>0</v>
      </c>
      <c r="BH27" s="78">
        <f t="shared" si="26"/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 t="shared" si="27"/>
        <v>0</v>
      </c>
      <c r="BP27" s="78">
        <f t="shared" si="28"/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f t="shared" si="29"/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f t="shared" si="30"/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45440</v>
      </c>
      <c r="CF27" s="78">
        <v>0</v>
      </c>
      <c r="CG27" s="78">
        <v>13</v>
      </c>
      <c r="CH27" s="78">
        <f t="shared" si="31"/>
        <v>13</v>
      </c>
      <c r="CI27" s="78">
        <f t="shared" si="32"/>
        <v>0</v>
      </c>
      <c r="CJ27" s="78">
        <f t="shared" si="33"/>
        <v>0</v>
      </c>
      <c r="CK27" s="78">
        <f t="shared" si="34"/>
        <v>0</v>
      </c>
      <c r="CL27" s="78">
        <f t="shared" si="35"/>
        <v>0</v>
      </c>
      <c r="CM27" s="78">
        <f t="shared" si="36"/>
        <v>0</v>
      </c>
      <c r="CN27" s="78">
        <f t="shared" si="37"/>
        <v>0</v>
      </c>
      <c r="CO27" s="78">
        <f t="shared" si="38"/>
        <v>0</v>
      </c>
      <c r="CP27" s="78">
        <f t="shared" si="39"/>
        <v>8185</v>
      </c>
      <c r="CQ27" s="78">
        <f t="shared" si="40"/>
        <v>56148</v>
      </c>
      <c r="CR27" s="78">
        <f t="shared" si="41"/>
        <v>0</v>
      </c>
      <c r="CS27" s="78">
        <f t="shared" si="42"/>
        <v>0</v>
      </c>
      <c r="CT27" s="78">
        <f t="shared" si="43"/>
        <v>0</v>
      </c>
      <c r="CU27" s="78">
        <f t="shared" si="44"/>
        <v>0</v>
      </c>
      <c r="CV27" s="78">
        <f t="shared" si="45"/>
        <v>0</v>
      </c>
      <c r="CW27" s="78">
        <f t="shared" si="46"/>
        <v>431</v>
      </c>
      <c r="CX27" s="78">
        <f t="shared" si="47"/>
        <v>0</v>
      </c>
      <c r="CY27" s="78">
        <f t="shared" si="48"/>
        <v>431</v>
      </c>
      <c r="CZ27" s="78">
        <f t="shared" si="49"/>
        <v>0</v>
      </c>
      <c r="DA27" s="78">
        <f t="shared" si="50"/>
        <v>0</v>
      </c>
      <c r="DB27" s="78">
        <f t="shared" si="51"/>
        <v>55717</v>
      </c>
      <c r="DC27" s="78">
        <f t="shared" si="52"/>
        <v>55713</v>
      </c>
      <c r="DD27" s="78">
        <f t="shared" si="53"/>
        <v>4</v>
      </c>
      <c r="DE27" s="78">
        <f t="shared" si="54"/>
        <v>0</v>
      </c>
      <c r="DF27" s="78">
        <f t="shared" si="55"/>
        <v>0</v>
      </c>
      <c r="DG27" s="78">
        <f t="shared" si="56"/>
        <v>73202</v>
      </c>
      <c r="DH27" s="78">
        <f t="shared" si="57"/>
        <v>0</v>
      </c>
      <c r="DI27" s="78">
        <f t="shared" si="58"/>
        <v>13</v>
      </c>
      <c r="DJ27" s="78">
        <f t="shared" si="59"/>
        <v>56161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6" t="s">
        <v>171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1" t="s">
        <v>52</v>
      </c>
      <c r="B2" s="151" t="s">
        <v>53</v>
      </c>
      <c r="C2" s="154" t="s">
        <v>172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57" customFormat="1" ht="13.5" customHeight="1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59</v>
      </c>
      <c r="BH4" s="97" t="s">
        <v>70</v>
      </c>
      <c r="BI4" s="97"/>
      <c r="BJ4" s="102"/>
      <c r="BK4" s="86"/>
      <c r="BL4" s="103"/>
      <c r="BM4" s="104" t="s">
        <v>72</v>
      </c>
      <c r="BN4" s="150" t="s">
        <v>73</v>
      </c>
      <c r="BO4" s="98" t="s">
        <v>59</v>
      </c>
      <c r="BP4" s="92" t="s">
        <v>74</v>
      </c>
      <c r="BQ4" s="95"/>
      <c r="BR4" s="95"/>
      <c r="BS4" s="95"/>
      <c r="BT4" s="96"/>
      <c r="BU4" s="92" t="s">
        <v>75</v>
      </c>
      <c r="BV4" s="86"/>
      <c r="BW4" s="86"/>
      <c r="BX4" s="103"/>
      <c r="BY4" s="97" t="s">
        <v>77</v>
      </c>
      <c r="BZ4" s="92" t="s">
        <v>78</v>
      </c>
      <c r="CA4" s="106"/>
      <c r="CB4" s="106"/>
      <c r="CC4" s="107"/>
      <c r="CD4" s="96"/>
      <c r="CE4" s="105" t="s">
        <v>79</v>
      </c>
      <c r="CF4" s="105" t="s">
        <v>80</v>
      </c>
      <c r="CG4" s="98"/>
      <c r="CH4" s="98"/>
      <c r="CI4" s="98" t="s">
        <v>59</v>
      </c>
      <c r="CJ4" s="97" t="s">
        <v>70</v>
      </c>
      <c r="CK4" s="97"/>
      <c r="CL4" s="102"/>
      <c r="CM4" s="86"/>
      <c r="CN4" s="103"/>
      <c r="CO4" s="104" t="s">
        <v>72</v>
      </c>
      <c r="CP4" s="150" t="s">
        <v>73</v>
      </c>
      <c r="CQ4" s="98" t="s">
        <v>59</v>
      </c>
      <c r="CR4" s="92" t="s">
        <v>74</v>
      </c>
      <c r="CS4" s="95"/>
      <c r="CT4" s="95"/>
      <c r="CU4" s="95"/>
      <c r="CV4" s="96"/>
      <c r="CW4" s="92" t="s">
        <v>75</v>
      </c>
      <c r="CX4" s="86"/>
      <c r="CY4" s="86"/>
      <c r="CZ4" s="103"/>
      <c r="DA4" s="97" t="s">
        <v>77</v>
      </c>
      <c r="DB4" s="92" t="s">
        <v>78</v>
      </c>
      <c r="DC4" s="95"/>
      <c r="DD4" s="95"/>
      <c r="DE4" s="95"/>
      <c r="DF4" s="96"/>
      <c r="DG4" s="105" t="s">
        <v>79</v>
      </c>
      <c r="DH4" s="105" t="s">
        <v>80</v>
      </c>
      <c r="DI4" s="98"/>
      <c r="DJ4" s="98"/>
    </row>
    <row r="5" spans="1:114" s="57" customFormat="1" ht="22.5">
      <c r="A5" s="152"/>
      <c r="B5" s="152"/>
      <c r="C5" s="155"/>
      <c r="D5" s="70"/>
      <c r="E5" s="70" t="s">
        <v>59</v>
      </c>
      <c r="F5" s="108" t="s">
        <v>98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 t="s">
        <v>59</v>
      </c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 t="s">
        <v>59</v>
      </c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 t="s">
        <v>59</v>
      </c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 t="s">
        <v>59</v>
      </c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 t="s">
        <v>59</v>
      </c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 t="s">
        <v>59</v>
      </c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 t="s">
        <v>59</v>
      </c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 t="s">
        <v>59</v>
      </c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58" customFormat="1" ht="13.5">
      <c r="A6" s="153"/>
      <c r="B6" s="153"/>
      <c r="C6" s="156"/>
      <c r="D6" s="110" t="s">
        <v>119</v>
      </c>
      <c r="E6" s="110" t="s">
        <v>119</v>
      </c>
      <c r="F6" s="111" t="s">
        <v>119</v>
      </c>
      <c r="G6" s="111" t="s">
        <v>119</v>
      </c>
      <c r="H6" s="111" t="s">
        <v>119</v>
      </c>
      <c r="I6" s="111" t="s">
        <v>119</v>
      </c>
      <c r="J6" s="111" t="s">
        <v>119</v>
      </c>
      <c r="K6" s="111" t="s">
        <v>119</v>
      </c>
      <c r="L6" s="112" t="s">
        <v>119</v>
      </c>
      <c r="M6" s="110" t="s">
        <v>119</v>
      </c>
      <c r="N6" s="110" t="s">
        <v>119</v>
      </c>
      <c r="O6" s="111" t="s">
        <v>119</v>
      </c>
      <c r="P6" s="111" t="s">
        <v>119</v>
      </c>
      <c r="Q6" s="111" t="s">
        <v>119</v>
      </c>
      <c r="R6" s="111" t="s">
        <v>119</v>
      </c>
      <c r="S6" s="111" t="s">
        <v>119</v>
      </c>
      <c r="T6" s="111" t="s">
        <v>119</v>
      </c>
      <c r="U6" s="112" t="s">
        <v>119</v>
      </c>
      <c r="V6" s="110" t="s">
        <v>119</v>
      </c>
      <c r="W6" s="110" t="s">
        <v>119</v>
      </c>
      <c r="X6" s="111" t="s">
        <v>119</v>
      </c>
      <c r="Y6" s="111" t="s">
        <v>119</v>
      </c>
      <c r="Z6" s="111" t="s">
        <v>119</v>
      </c>
      <c r="AA6" s="111" t="s">
        <v>119</v>
      </c>
      <c r="AB6" s="111" t="s">
        <v>119</v>
      </c>
      <c r="AC6" s="111" t="s">
        <v>119</v>
      </c>
      <c r="AD6" s="112" t="s">
        <v>119</v>
      </c>
      <c r="AE6" s="113" t="s">
        <v>119</v>
      </c>
      <c r="AF6" s="113" t="s">
        <v>119</v>
      </c>
      <c r="AG6" s="114" t="s">
        <v>119</v>
      </c>
      <c r="AH6" s="114" t="s">
        <v>119</v>
      </c>
      <c r="AI6" s="114" t="s">
        <v>119</v>
      </c>
      <c r="AJ6" s="114" t="s">
        <v>119</v>
      </c>
      <c r="AK6" s="115" t="s">
        <v>119</v>
      </c>
      <c r="AL6" s="115" t="s">
        <v>119</v>
      </c>
      <c r="AM6" s="113" t="s">
        <v>119</v>
      </c>
      <c r="AN6" s="113" t="s">
        <v>119</v>
      </c>
      <c r="AO6" s="113" t="s">
        <v>119</v>
      </c>
      <c r="AP6" s="113" t="s">
        <v>119</v>
      </c>
      <c r="AQ6" s="113" t="s">
        <v>119</v>
      </c>
      <c r="AR6" s="113" t="s">
        <v>119</v>
      </c>
      <c r="AS6" s="113" t="s">
        <v>119</v>
      </c>
      <c r="AT6" s="116" t="s">
        <v>119</v>
      </c>
      <c r="AU6" s="116" t="s">
        <v>119</v>
      </c>
      <c r="AV6" s="116" t="s">
        <v>119</v>
      </c>
      <c r="AW6" s="113" t="s">
        <v>119</v>
      </c>
      <c r="AX6" s="113" t="s">
        <v>119</v>
      </c>
      <c r="AY6" s="113" t="s">
        <v>119</v>
      </c>
      <c r="AZ6" s="113" t="s">
        <v>119</v>
      </c>
      <c r="BA6" s="113" t="s">
        <v>119</v>
      </c>
      <c r="BB6" s="113" t="s">
        <v>119</v>
      </c>
      <c r="BC6" s="113" t="s">
        <v>119</v>
      </c>
      <c r="BD6" s="113" t="s">
        <v>119</v>
      </c>
      <c r="BE6" s="113" t="s">
        <v>119</v>
      </c>
      <c r="BF6" s="113" t="s">
        <v>119</v>
      </c>
      <c r="BG6" s="113" t="s">
        <v>119</v>
      </c>
      <c r="BH6" s="113" t="s">
        <v>119</v>
      </c>
      <c r="BI6" s="114" t="s">
        <v>119</v>
      </c>
      <c r="BJ6" s="114" t="s">
        <v>119</v>
      </c>
      <c r="BK6" s="114" t="s">
        <v>119</v>
      </c>
      <c r="BL6" s="114" t="s">
        <v>119</v>
      </c>
      <c r="BM6" s="115" t="s">
        <v>119</v>
      </c>
      <c r="BN6" s="115" t="s">
        <v>119</v>
      </c>
      <c r="BO6" s="113" t="s">
        <v>119</v>
      </c>
      <c r="BP6" s="113" t="s">
        <v>119</v>
      </c>
      <c r="BQ6" s="113" t="s">
        <v>119</v>
      </c>
      <c r="BR6" s="113" t="s">
        <v>119</v>
      </c>
      <c r="BS6" s="113" t="s">
        <v>119</v>
      </c>
      <c r="BT6" s="113" t="s">
        <v>119</v>
      </c>
      <c r="BU6" s="113" t="s">
        <v>119</v>
      </c>
      <c r="BV6" s="116" t="s">
        <v>119</v>
      </c>
      <c r="BW6" s="116" t="s">
        <v>119</v>
      </c>
      <c r="BX6" s="116" t="s">
        <v>119</v>
      </c>
      <c r="BY6" s="113" t="s">
        <v>119</v>
      </c>
      <c r="BZ6" s="113" t="s">
        <v>119</v>
      </c>
      <c r="CA6" s="113" t="s">
        <v>119</v>
      </c>
      <c r="CB6" s="113" t="s">
        <v>119</v>
      </c>
      <c r="CC6" s="113" t="s">
        <v>119</v>
      </c>
      <c r="CD6" s="113" t="s">
        <v>119</v>
      </c>
      <c r="CE6" s="113" t="s">
        <v>119</v>
      </c>
      <c r="CF6" s="113" t="s">
        <v>119</v>
      </c>
      <c r="CG6" s="113" t="s">
        <v>119</v>
      </c>
      <c r="CH6" s="113" t="s">
        <v>119</v>
      </c>
      <c r="CI6" s="113" t="s">
        <v>119</v>
      </c>
      <c r="CJ6" s="113" t="s">
        <v>119</v>
      </c>
      <c r="CK6" s="114" t="s">
        <v>119</v>
      </c>
      <c r="CL6" s="114" t="s">
        <v>119</v>
      </c>
      <c r="CM6" s="114" t="s">
        <v>119</v>
      </c>
      <c r="CN6" s="114" t="s">
        <v>119</v>
      </c>
      <c r="CO6" s="115" t="s">
        <v>119</v>
      </c>
      <c r="CP6" s="115" t="s">
        <v>119</v>
      </c>
      <c r="CQ6" s="113" t="s">
        <v>119</v>
      </c>
      <c r="CR6" s="113" t="s">
        <v>119</v>
      </c>
      <c r="CS6" s="114" t="s">
        <v>119</v>
      </c>
      <c r="CT6" s="114" t="s">
        <v>119</v>
      </c>
      <c r="CU6" s="114" t="s">
        <v>119</v>
      </c>
      <c r="CV6" s="114" t="s">
        <v>119</v>
      </c>
      <c r="CW6" s="113" t="s">
        <v>119</v>
      </c>
      <c r="CX6" s="116" t="s">
        <v>119</v>
      </c>
      <c r="CY6" s="116" t="s">
        <v>119</v>
      </c>
      <c r="CZ6" s="116" t="s">
        <v>119</v>
      </c>
      <c r="DA6" s="113" t="s">
        <v>119</v>
      </c>
      <c r="DB6" s="113" t="s">
        <v>119</v>
      </c>
      <c r="DC6" s="113" t="s">
        <v>119</v>
      </c>
      <c r="DD6" s="113" t="s">
        <v>119</v>
      </c>
      <c r="DE6" s="113" t="s">
        <v>119</v>
      </c>
      <c r="DF6" s="113" t="s">
        <v>119</v>
      </c>
      <c r="DG6" s="113" t="s">
        <v>119</v>
      </c>
      <c r="DH6" s="113" t="s">
        <v>119</v>
      </c>
      <c r="DI6" s="113" t="s">
        <v>119</v>
      </c>
      <c r="DJ6" s="113" t="s">
        <v>119</v>
      </c>
    </row>
    <row r="7" spans="1:114" s="51" customFormat="1" ht="12" customHeight="1">
      <c r="A7" s="49" t="s">
        <v>173</v>
      </c>
      <c r="B7" s="65" t="s">
        <v>174</v>
      </c>
      <c r="C7" s="49" t="s">
        <v>59</v>
      </c>
      <c r="D7" s="74">
        <f aca="true" t="shared" si="0" ref="D7:AK7">SUM(D8:D16)</f>
        <v>550228</v>
      </c>
      <c r="E7" s="74">
        <f t="shared" si="0"/>
        <v>434422</v>
      </c>
      <c r="F7" s="74">
        <f t="shared" si="0"/>
        <v>0</v>
      </c>
      <c r="G7" s="74">
        <f t="shared" si="0"/>
        <v>0</v>
      </c>
      <c r="H7" s="74">
        <f t="shared" si="0"/>
        <v>0</v>
      </c>
      <c r="I7" s="74">
        <f t="shared" si="0"/>
        <v>185209</v>
      </c>
      <c r="J7" s="74">
        <f t="shared" si="0"/>
        <v>2359674</v>
      </c>
      <c r="K7" s="74">
        <f t="shared" si="0"/>
        <v>249213</v>
      </c>
      <c r="L7" s="74">
        <f t="shared" si="0"/>
        <v>115806</v>
      </c>
      <c r="M7" s="74">
        <f t="shared" si="0"/>
        <v>94802</v>
      </c>
      <c r="N7" s="74">
        <f t="shared" si="0"/>
        <v>1958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0</v>
      </c>
      <c r="S7" s="74">
        <f t="shared" si="0"/>
        <v>1383845</v>
      </c>
      <c r="T7" s="74">
        <f t="shared" si="0"/>
        <v>1958</v>
      </c>
      <c r="U7" s="74">
        <f t="shared" si="0"/>
        <v>92844</v>
      </c>
      <c r="V7" s="74">
        <f t="shared" si="0"/>
        <v>645030</v>
      </c>
      <c r="W7" s="74">
        <f t="shared" si="0"/>
        <v>436380</v>
      </c>
      <c r="X7" s="74">
        <f t="shared" si="0"/>
        <v>0</v>
      </c>
      <c r="Y7" s="74">
        <f t="shared" si="0"/>
        <v>0</v>
      </c>
      <c r="Z7" s="74">
        <f t="shared" si="0"/>
        <v>0</v>
      </c>
      <c r="AA7" s="74">
        <f t="shared" si="0"/>
        <v>185209</v>
      </c>
      <c r="AB7" s="74">
        <f t="shared" si="0"/>
        <v>3743519</v>
      </c>
      <c r="AC7" s="74">
        <f t="shared" si="0"/>
        <v>251171</v>
      </c>
      <c r="AD7" s="74">
        <f t="shared" si="0"/>
        <v>208650</v>
      </c>
      <c r="AE7" s="74">
        <f t="shared" si="0"/>
        <v>98889</v>
      </c>
      <c r="AF7" s="74">
        <f t="shared" si="0"/>
        <v>0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t="shared" si="0"/>
        <v>0</v>
      </c>
      <c r="AK7" s="74">
        <f t="shared" si="0"/>
        <v>98889</v>
      </c>
      <c r="AL7" s="75" t="s">
        <v>175</v>
      </c>
      <c r="AM7" s="74">
        <f aca="true" t="shared" si="1" ref="AM7:BB7">SUM(AM8:AM16)</f>
        <v>2393528</v>
      </c>
      <c r="AN7" s="74">
        <f t="shared" si="1"/>
        <v>268316</v>
      </c>
      <c r="AO7" s="74">
        <f t="shared" si="1"/>
        <v>133257</v>
      </c>
      <c r="AP7" s="74">
        <f t="shared" si="1"/>
        <v>0</v>
      </c>
      <c r="AQ7" s="74">
        <f t="shared" si="1"/>
        <v>118844</v>
      </c>
      <c r="AR7" s="74">
        <f t="shared" si="1"/>
        <v>16215</v>
      </c>
      <c r="AS7" s="74">
        <f t="shared" si="1"/>
        <v>680024</v>
      </c>
      <c r="AT7" s="74">
        <f t="shared" si="1"/>
        <v>0</v>
      </c>
      <c r="AU7" s="74">
        <f t="shared" si="1"/>
        <v>633356</v>
      </c>
      <c r="AV7" s="74">
        <f t="shared" si="1"/>
        <v>46668</v>
      </c>
      <c r="AW7" s="74">
        <f t="shared" si="1"/>
        <v>0</v>
      </c>
      <c r="AX7" s="74">
        <f t="shared" si="1"/>
        <v>1433159</v>
      </c>
      <c r="AY7" s="74">
        <f t="shared" si="1"/>
        <v>129463</v>
      </c>
      <c r="AZ7" s="74">
        <f t="shared" si="1"/>
        <v>1275090</v>
      </c>
      <c r="BA7" s="74">
        <f t="shared" si="1"/>
        <v>9394</v>
      </c>
      <c r="BB7" s="74">
        <f t="shared" si="1"/>
        <v>19212</v>
      </c>
      <c r="BC7" s="75" t="s">
        <v>175</v>
      </c>
      <c r="BD7" s="74">
        <f aca="true" t="shared" si="2" ref="BD7:BM7">SUM(BD8:BD16)</f>
        <v>12029</v>
      </c>
      <c r="BE7" s="74">
        <f t="shared" si="2"/>
        <v>417485</v>
      </c>
      <c r="BF7" s="74">
        <f t="shared" si="2"/>
        <v>2909902</v>
      </c>
      <c r="BG7" s="74">
        <f t="shared" si="2"/>
        <v>15629</v>
      </c>
      <c r="BH7" s="74">
        <f t="shared" si="2"/>
        <v>15629</v>
      </c>
      <c r="BI7" s="74">
        <f t="shared" si="2"/>
        <v>0</v>
      </c>
      <c r="BJ7" s="74">
        <f t="shared" si="2"/>
        <v>15629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5" t="s">
        <v>175</v>
      </c>
      <c r="BO7" s="74">
        <f aca="true" t="shared" si="3" ref="BO7:CD7">SUM(BO8:BO16)</f>
        <v>1342237</v>
      </c>
      <c r="BP7" s="74">
        <f t="shared" si="3"/>
        <v>268388</v>
      </c>
      <c r="BQ7" s="74">
        <f t="shared" si="3"/>
        <v>268388</v>
      </c>
      <c r="BR7" s="74">
        <f t="shared" si="3"/>
        <v>0</v>
      </c>
      <c r="BS7" s="74">
        <f t="shared" si="3"/>
        <v>0</v>
      </c>
      <c r="BT7" s="74">
        <f t="shared" si="3"/>
        <v>0</v>
      </c>
      <c r="BU7" s="74">
        <f t="shared" si="3"/>
        <v>848821</v>
      </c>
      <c r="BV7" s="74">
        <f t="shared" si="3"/>
        <v>0</v>
      </c>
      <c r="BW7" s="74">
        <f t="shared" si="3"/>
        <v>848821</v>
      </c>
      <c r="BX7" s="74">
        <f t="shared" si="3"/>
        <v>0</v>
      </c>
      <c r="BY7" s="74">
        <f t="shared" si="3"/>
        <v>0</v>
      </c>
      <c r="BZ7" s="74">
        <f t="shared" si="3"/>
        <v>225028</v>
      </c>
      <c r="CA7" s="74">
        <f t="shared" si="3"/>
        <v>38134</v>
      </c>
      <c r="CB7" s="74">
        <f t="shared" si="3"/>
        <v>161288</v>
      </c>
      <c r="CC7" s="74">
        <f t="shared" si="3"/>
        <v>3567</v>
      </c>
      <c r="CD7" s="74">
        <f t="shared" si="3"/>
        <v>22039</v>
      </c>
      <c r="CE7" s="75" t="s">
        <v>175</v>
      </c>
      <c r="CF7" s="74">
        <f aca="true" t="shared" si="4" ref="CF7:CO7">SUM(CF8:CF16)</f>
        <v>0</v>
      </c>
      <c r="CG7" s="74">
        <f t="shared" si="4"/>
        <v>120781</v>
      </c>
      <c r="CH7" s="74">
        <f t="shared" si="4"/>
        <v>1478647</v>
      </c>
      <c r="CI7" s="74">
        <f t="shared" si="4"/>
        <v>114518</v>
      </c>
      <c r="CJ7" s="74">
        <f t="shared" si="4"/>
        <v>15629</v>
      </c>
      <c r="CK7" s="74">
        <f t="shared" si="4"/>
        <v>0</v>
      </c>
      <c r="CL7" s="74">
        <f t="shared" si="4"/>
        <v>15629</v>
      </c>
      <c r="CM7" s="74">
        <f t="shared" si="4"/>
        <v>0</v>
      </c>
      <c r="CN7" s="74">
        <f t="shared" si="4"/>
        <v>0</v>
      </c>
      <c r="CO7" s="74">
        <f t="shared" si="4"/>
        <v>98889</v>
      </c>
      <c r="CP7" s="75" t="s">
        <v>175</v>
      </c>
      <c r="CQ7" s="74">
        <f aca="true" t="shared" si="5" ref="CQ7:DF7">SUM(CQ8:CQ16)</f>
        <v>3735765</v>
      </c>
      <c r="CR7" s="74">
        <f t="shared" si="5"/>
        <v>536704</v>
      </c>
      <c r="CS7" s="74">
        <f t="shared" si="5"/>
        <v>401645</v>
      </c>
      <c r="CT7" s="74">
        <f t="shared" si="5"/>
        <v>0</v>
      </c>
      <c r="CU7" s="74">
        <f t="shared" si="5"/>
        <v>118844</v>
      </c>
      <c r="CV7" s="74">
        <f t="shared" si="5"/>
        <v>16215</v>
      </c>
      <c r="CW7" s="74">
        <f t="shared" si="5"/>
        <v>1528845</v>
      </c>
      <c r="CX7" s="74">
        <f t="shared" si="5"/>
        <v>0</v>
      </c>
      <c r="CY7" s="74">
        <f t="shared" si="5"/>
        <v>1482177</v>
      </c>
      <c r="CZ7" s="74">
        <f t="shared" si="5"/>
        <v>46668</v>
      </c>
      <c r="DA7" s="74">
        <f t="shared" si="5"/>
        <v>0</v>
      </c>
      <c r="DB7" s="74">
        <f t="shared" si="5"/>
        <v>1658187</v>
      </c>
      <c r="DC7" s="74">
        <f t="shared" si="5"/>
        <v>167597</v>
      </c>
      <c r="DD7" s="74">
        <f t="shared" si="5"/>
        <v>1436378</v>
      </c>
      <c r="DE7" s="74">
        <f t="shared" si="5"/>
        <v>12961</v>
      </c>
      <c r="DF7" s="74">
        <f t="shared" si="5"/>
        <v>41251</v>
      </c>
      <c r="DG7" s="75" t="s">
        <v>175</v>
      </c>
      <c r="DH7" s="74">
        <f>SUM(DH8:DH16)</f>
        <v>12029</v>
      </c>
      <c r="DI7" s="74">
        <f>SUM(DI8:DI16)</f>
        <v>538266</v>
      </c>
      <c r="DJ7" s="74">
        <f>SUM(DJ8:DJ16)</f>
        <v>4388549</v>
      </c>
    </row>
    <row r="8" spans="1:114" s="51" customFormat="1" ht="12" customHeight="1">
      <c r="A8" s="52" t="s">
        <v>173</v>
      </c>
      <c r="B8" s="53" t="s">
        <v>176</v>
      </c>
      <c r="C8" s="52" t="s">
        <v>177</v>
      </c>
      <c r="D8" s="76">
        <f aca="true" t="shared" si="6" ref="D8:D16">SUM(E8,+L8)</f>
        <v>0</v>
      </c>
      <c r="E8" s="76">
        <f aca="true" t="shared" si="7" ref="E8:E16">SUM(F8:I8)+K8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f aca="true" t="shared" si="8" ref="M8:M16">SUM(N8,+U8)</f>
        <v>0</v>
      </c>
      <c r="N8" s="76">
        <f aca="true" t="shared" si="9" ref="N8:N16">SUM(O8:R8)+T8</f>
        <v>0</v>
      </c>
      <c r="O8" s="76">
        <v>0</v>
      </c>
      <c r="P8" s="76">
        <v>0</v>
      </c>
      <c r="Q8" s="76">
        <v>0</v>
      </c>
      <c r="R8" s="76">
        <v>0</v>
      </c>
      <c r="S8" s="76">
        <v>325000</v>
      </c>
      <c r="T8" s="76">
        <v>0</v>
      </c>
      <c r="U8" s="76">
        <v>0</v>
      </c>
      <c r="V8" s="76">
        <f aca="true" t="shared" si="10" ref="V8:V16">+SUM(D8,M8)</f>
        <v>0</v>
      </c>
      <c r="W8" s="76">
        <f aca="true" t="shared" si="11" ref="W8:W16">+SUM(E8,N8)</f>
        <v>0</v>
      </c>
      <c r="X8" s="76">
        <f aca="true" t="shared" si="12" ref="X8:X16">+SUM(F8,O8)</f>
        <v>0</v>
      </c>
      <c r="Y8" s="76">
        <f aca="true" t="shared" si="13" ref="Y8:Y16">+SUM(G8,P8)</f>
        <v>0</v>
      </c>
      <c r="Z8" s="76">
        <f aca="true" t="shared" si="14" ref="Z8:Z16">+SUM(H8,Q8)</f>
        <v>0</v>
      </c>
      <c r="AA8" s="76">
        <f aca="true" t="shared" si="15" ref="AA8:AA16">+SUM(I8,R8)</f>
        <v>0</v>
      </c>
      <c r="AB8" s="76">
        <f aca="true" t="shared" si="16" ref="AB8:AB16">+SUM(J8,S8)</f>
        <v>325000</v>
      </c>
      <c r="AC8" s="76">
        <f aca="true" t="shared" si="17" ref="AC8:AC16">+SUM(K8,T8)</f>
        <v>0</v>
      </c>
      <c r="AD8" s="76">
        <f aca="true" t="shared" si="18" ref="AD8:AD16">+SUM(L8,U8)</f>
        <v>0</v>
      </c>
      <c r="AE8" s="76">
        <f aca="true" t="shared" si="19" ref="AE8:AE16">SUM(AF8,+AK8)</f>
        <v>0</v>
      </c>
      <c r="AF8" s="76">
        <f aca="true" t="shared" si="20" ref="AF8:AF16"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175</v>
      </c>
      <c r="AM8" s="76">
        <f aca="true" t="shared" si="21" ref="AM8:AM16">SUM(AN8,AS8,AW8,AX8,BD8)</f>
        <v>0</v>
      </c>
      <c r="AN8" s="76">
        <f aca="true" t="shared" si="22" ref="AN8:AN16">SUM(AO8:AR8)</f>
        <v>0</v>
      </c>
      <c r="AO8" s="76">
        <v>0</v>
      </c>
      <c r="AP8" s="76">
        <v>0</v>
      </c>
      <c r="AQ8" s="76">
        <v>0</v>
      </c>
      <c r="AR8" s="76">
        <v>0</v>
      </c>
      <c r="AS8" s="76">
        <f aca="true" t="shared" si="23" ref="AS8:AS16">SUM(AT8:AV8)</f>
        <v>0</v>
      </c>
      <c r="AT8" s="76">
        <v>0</v>
      </c>
      <c r="AU8" s="76">
        <v>0</v>
      </c>
      <c r="AV8" s="76">
        <v>0</v>
      </c>
      <c r="AW8" s="76">
        <v>0</v>
      </c>
      <c r="AX8" s="76">
        <f aca="true" t="shared" si="24" ref="AX8:AX16">SUM(AY8:BB8)</f>
        <v>0</v>
      </c>
      <c r="AY8" s="76">
        <v>0</v>
      </c>
      <c r="AZ8" s="76">
        <v>0</v>
      </c>
      <c r="BA8" s="76">
        <v>0</v>
      </c>
      <c r="BB8" s="76">
        <v>0</v>
      </c>
      <c r="BC8" s="77" t="s">
        <v>175</v>
      </c>
      <c r="BD8" s="76">
        <v>0</v>
      </c>
      <c r="BE8" s="76">
        <v>0</v>
      </c>
      <c r="BF8" s="76">
        <f aca="true" t="shared" si="25" ref="BF8:BF16">SUM(AE8,+AM8,+BE8)</f>
        <v>0</v>
      </c>
      <c r="BG8" s="76">
        <f aca="true" t="shared" si="26" ref="BG8:BG16">SUM(BH8,+BM8)</f>
        <v>0</v>
      </c>
      <c r="BH8" s="76">
        <f aca="true" t="shared" si="27" ref="BH8:BH16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175</v>
      </c>
      <c r="BO8" s="76">
        <f aca="true" t="shared" si="28" ref="BO8:BO16">SUM(BP8,BU8,BY8,BZ8,CF8)</f>
        <v>304072</v>
      </c>
      <c r="BP8" s="76">
        <f aca="true" t="shared" si="29" ref="BP8:BP16">SUM(BQ8:BT8)</f>
        <v>93402</v>
      </c>
      <c r="BQ8" s="76">
        <v>93402</v>
      </c>
      <c r="BR8" s="76">
        <v>0</v>
      </c>
      <c r="BS8" s="76">
        <v>0</v>
      </c>
      <c r="BT8" s="76">
        <v>0</v>
      </c>
      <c r="BU8" s="76">
        <f aca="true" t="shared" si="30" ref="BU8:BU16">SUM(BV8:BX8)</f>
        <v>187028</v>
      </c>
      <c r="BV8" s="76">
        <v>0</v>
      </c>
      <c r="BW8" s="76">
        <v>187028</v>
      </c>
      <c r="BX8" s="76">
        <v>0</v>
      </c>
      <c r="BY8" s="76">
        <v>0</v>
      </c>
      <c r="BZ8" s="76">
        <f aca="true" t="shared" si="31" ref="BZ8:BZ16">SUM(CA8:CD8)</f>
        <v>23642</v>
      </c>
      <c r="CA8" s="76">
        <v>0</v>
      </c>
      <c r="CB8" s="76">
        <v>10073</v>
      </c>
      <c r="CC8" s="76">
        <v>0</v>
      </c>
      <c r="CD8" s="76">
        <v>13569</v>
      </c>
      <c r="CE8" s="77" t="s">
        <v>175</v>
      </c>
      <c r="CF8" s="76">
        <v>0</v>
      </c>
      <c r="CG8" s="76">
        <v>20928</v>
      </c>
      <c r="CH8" s="76">
        <f aca="true" t="shared" si="32" ref="CH8:CH16">SUM(BG8,+BO8,+CG8)</f>
        <v>325000</v>
      </c>
      <c r="CI8" s="76">
        <f aca="true" t="shared" si="33" ref="CI8:CI16">SUM(AE8,+BG8)</f>
        <v>0</v>
      </c>
      <c r="CJ8" s="76">
        <f aca="true" t="shared" si="34" ref="CJ8:CJ16">SUM(AF8,+BH8)</f>
        <v>0</v>
      </c>
      <c r="CK8" s="76">
        <f aca="true" t="shared" si="35" ref="CK8:CK16">SUM(AG8,+BI8)</f>
        <v>0</v>
      </c>
      <c r="CL8" s="76">
        <f aca="true" t="shared" si="36" ref="CL8:CL16">SUM(AH8,+BJ8)</f>
        <v>0</v>
      </c>
      <c r="CM8" s="76">
        <f aca="true" t="shared" si="37" ref="CM8:CM16">SUM(AI8,+BK8)</f>
        <v>0</v>
      </c>
      <c r="CN8" s="76">
        <f aca="true" t="shared" si="38" ref="CN8:CN16">SUM(AJ8,+BL8)</f>
        <v>0</v>
      </c>
      <c r="CO8" s="76">
        <f aca="true" t="shared" si="39" ref="CO8:CO16">SUM(AK8,+BM8)</f>
        <v>0</v>
      </c>
      <c r="CP8" s="77" t="s">
        <v>175</v>
      </c>
      <c r="CQ8" s="76">
        <f aca="true" t="shared" si="40" ref="CQ8:CQ16">SUM(AM8,+BO8)</f>
        <v>304072</v>
      </c>
      <c r="CR8" s="76">
        <f aca="true" t="shared" si="41" ref="CR8:CR16">SUM(AN8,+BP8)</f>
        <v>93402</v>
      </c>
      <c r="CS8" s="76">
        <f aca="true" t="shared" si="42" ref="CS8:CS16">SUM(AO8,+BQ8)</f>
        <v>93402</v>
      </c>
      <c r="CT8" s="76">
        <f aca="true" t="shared" si="43" ref="CT8:CT16">SUM(AP8,+BR8)</f>
        <v>0</v>
      </c>
      <c r="CU8" s="76">
        <f aca="true" t="shared" si="44" ref="CU8:CU16">SUM(AQ8,+BS8)</f>
        <v>0</v>
      </c>
      <c r="CV8" s="76">
        <f aca="true" t="shared" si="45" ref="CV8:CV16">SUM(AR8,+BT8)</f>
        <v>0</v>
      </c>
      <c r="CW8" s="76">
        <f aca="true" t="shared" si="46" ref="CW8:CW16">SUM(AS8,+BU8)</f>
        <v>187028</v>
      </c>
      <c r="CX8" s="76">
        <f aca="true" t="shared" si="47" ref="CX8:CX16">SUM(AT8,+BV8)</f>
        <v>0</v>
      </c>
      <c r="CY8" s="76">
        <f aca="true" t="shared" si="48" ref="CY8:CY16">SUM(AU8,+BW8)</f>
        <v>187028</v>
      </c>
      <c r="CZ8" s="76">
        <f aca="true" t="shared" si="49" ref="CZ8:CZ16">SUM(AV8,+BX8)</f>
        <v>0</v>
      </c>
      <c r="DA8" s="76">
        <f aca="true" t="shared" si="50" ref="DA8:DA16">SUM(AW8,+BY8)</f>
        <v>0</v>
      </c>
      <c r="DB8" s="76">
        <f aca="true" t="shared" si="51" ref="DB8:DB16">SUM(AX8,+BZ8)</f>
        <v>23642</v>
      </c>
      <c r="DC8" s="76">
        <f aca="true" t="shared" si="52" ref="DC8:DC16">SUM(AY8,+CA8)</f>
        <v>0</v>
      </c>
      <c r="DD8" s="76">
        <f aca="true" t="shared" si="53" ref="DD8:DD16">SUM(AZ8,+CB8)</f>
        <v>10073</v>
      </c>
      <c r="DE8" s="76">
        <f aca="true" t="shared" si="54" ref="DE8:DE16">SUM(BA8,+CC8)</f>
        <v>0</v>
      </c>
      <c r="DF8" s="76">
        <f aca="true" t="shared" si="55" ref="DF8:DF16">SUM(BB8,+CD8)</f>
        <v>13569</v>
      </c>
      <c r="DG8" s="77" t="s">
        <v>175</v>
      </c>
      <c r="DH8" s="76">
        <f aca="true" t="shared" si="56" ref="DH8:DH16">SUM(BD8,+CF8)</f>
        <v>0</v>
      </c>
      <c r="DI8" s="76">
        <f aca="true" t="shared" si="57" ref="DI8:DI16">SUM(BE8,+CG8)</f>
        <v>20928</v>
      </c>
      <c r="DJ8" s="76">
        <f aca="true" t="shared" si="58" ref="DJ8:DJ16">SUM(BF8,+CH8)</f>
        <v>325000</v>
      </c>
    </row>
    <row r="9" spans="1:114" s="51" customFormat="1" ht="12" customHeight="1">
      <c r="A9" s="52" t="s">
        <v>173</v>
      </c>
      <c r="B9" s="53" t="s">
        <v>178</v>
      </c>
      <c r="C9" s="52" t="s">
        <v>179</v>
      </c>
      <c r="D9" s="76">
        <f t="shared" si="6"/>
        <v>0</v>
      </c>
      <c r="E9" s="76">
        <f t="shared" si="7"/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 t="shared" si="8"/>
        <v>16567</v>
      </c>
      <c r="N9" s="76">
        <f t="shared" si="9"/>
        <v>0</v>
      </c>
      <c r="O9" s="76">
        <v>0</v>
      </c>
      <c r="P9" s="76">
        <v>0</v>
      </c>
      <c r="Q9" s="76">
        <v>0</v>
      </c>
      <c r="R9" s="76">
        <v>0</v>
      </c>
      <c r="S9" s="76">
        <v>230000</v>
      </c>
      <c r="T9" s="76">
        <v>0</v>
      </c>
      <c r="U9" s="76">
        <v>16567</v>
      </c>
      <c r="V9" s="76">
        <f t="shared" si="10"/>
        <v>16567</v>
      </c>
      <c r="W9" s="76">
        <f t="shared" si="11"/>
        <v>0</v>
      </c>
      <c r="X9" s="76">
        <f t="shared" si="12"/>
        <v>0</v>
      </c>
      <c r="Y9" s="76">
        <f t="shared" si="13"/>
        <v>0</v>
      </c>
      <c r="Z9" s="76">
        <f t="shared" si="14"/>
        <v>0</v>
      </c>
      <c r="AA9" s="76">
        <f t="shared" si="15"/>
        <v>0</v>
      </c>
      <c r="AB9" s="76">
        <f t="shared" si="16"/>
        <v>230000</v>
      </c>
      <c r="AC9" s="76">
        <f t="shared" si="17"/>
        <v>0</v>
      </c>
      <c r="AD9" s="76">
        <f t="shared" si="18"/>
        <v>16567</v>
      </c>
      <c r="AE9" s="76">
        <f t="shared" si="19"/>
        <v>0</v>
      </c>
      <c r="AF9" s="76">
        <f t="shared" si="20"/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175</v>
      </c>
      <c r="AM9" s="76">
        <f t="shared" si="21"/>
        <v>0</v>
      </c>
      <c r="AN9" s="76">
        <f t="shared" si="22"/>
        <v>0</v>
      </c>
      <c r="AO9" s="76">
        <v>0</v>
      </c>
      <c r="AP9" s="76">
        <v>0</v>
      </c>
      <c r="AQ9" s="76">
        <v>0</v>
      </c>
      <c r="AR9" s="76">
        <v>0</v>
      </c>
      <c r="AS9" s="76">
        <f t="shared" si="23"/>
        <v>0</v>
      </c>
      <c r="AT9" s="76">
        <v>0</v>
      </c>
      <c r="AU9" s="76">
        <v>0</v>
      </c>
      <c r="AV9" s="76">
        <v>0</v>
      </c>
      <c r="AW9" s="76">
        <v>0</v>
      </c>
      <c r="AX9" s="76">
        <f t="shared" si="24"/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175</v>
      </c>
      <c r="BD9" s="76">
        <v>0</v>
      </c>
      <c r="BE9" s="76">
        <v>0</v>
      </c>
      <c r="BF9" s="76">
        <f t="shared" si="25"/>
        <v>0</v>
      </c>
      <c r="BG9" s="76">
        <f t="shared" si="26"/>
        <v>15629</v>
      </c>
      <c r="BH9" s="76">
        <f t="shared" si="27"/>
        <v>15629</v>
      </c>
      <c r="BI9" s="76">
        <v>0</v>
      </c>
      <c r="BJ9" s="76">
        <v>15629</v>
      </c>
      <c r="BK9" s="76">
        <v>0</v>
      </c>
      <c r="BL9" s="76">
        <v>0</v>
      </c>
      <c r="BM9" s="76">
        <v>0</v>
      </c>
      <c r="BN9" s="77" t="s">
        <v>175</v>
      </c>
      <c r="BO9" s="76">
        <f t="shared" si="28"/>
        <v>222962</v>
      </c>
      <c r="BP9" s="76">
        <f t="shared" si="29"/>
        <v>71040</v>
      </c>
      <c r="BQ9" s="76">
        <v>71040</v>
      </c>
      <c r="BR9" s="76">
        <v>0</v>
      </c>
      <c r="BS9" s="76">
        <v>0</v>
      </c>
      <c r="BT9" s="76">
        <v>0</v>
      </c>
      <c r="BU9" s="76">
        <f t="shared" si="30"/>
        <v>139828</v>
      </c>
      <c r="BV9" s="76">
        <v>0</v>
      </c>
      <c r="BW9" s="76">
        <v>139828</v>
      </c>
      <c r="BX9" s="76">
        <v>0</v>
      </c>
      <c r="BY9" s="76">
        <v>0</v>
      </c>
      <c r="BZ9" s="76">
        <f t="shared" si="31"/>
        <v>12094</v>
      </c>
      <c r="CA9" s="76">
        <v>3534</v>
      </c>
      <c r="CB9" s="76">
        <v>4993</v>
      </c>
      <c r="CC9" s="76">
        <v>3567</v>
      </c>
      <c r="CD9" s="76">
        <v>0</v>
      </c>
      <c r="CE9" s="77" t="s">
        <v>175</v>
      </c>
      <c r="CF9" s="76">
        <v>0</v>
      </c>
      <c r="CG9" s="76">
        <v>7976</v>
      </c>
      <c r="CH9" s="76">
        <f t="shared" si="32"/>
        <v>246567</v>
      </c>
      <c r="CI9" s="76">
        <f t="shared" si="33"/>
        <v>15629</v>
      </c>
      <c r="CJ9" s="76">
        <f t="shared" si="34"/>
        <v>15629</v>
      </c>
      <c r="CK9" s="76">
        <f t="shared" si="35"/>
        <v>0</v>
      </c>
      <c r="CL9" s="76">
        <f t="shared" si="36"/>
        <v>15629</v>
      </c>
      <c r="CM9" s="76">
        <f t="shared" si="37"/>
        <v>0</v>
      </c>
      <c r="CN9" s="76">
        <f t="shared" si="38"/>
        <v>0</v>
      </c>
      <c r="CO9" s="76">
        <f t="shared" si="39"/>
        <v>0</v>
      </c>
      <c r="CP9" s="77" t="s">
        <v>175</v>
      </c>
      <c r="CQ9" s="76">
        <f t="shared" si="40"/>
        <v>222962</v>
      </c>
      <c r="CR9" s="76">
        <f t="shared" si="41"/>
        <v>71040</v>
      </c>
      <c r="CS9" s="76">
        <f t="shared" si="42"/>
        <v>71040</v>
      </c>
      <c r="CT9" s="76">
        <f t="shared" si="43"/>
        <v>0</v>
      </c>
      <c r="CU9" s="76">
        <f t="shared" si="44"/>
        <v>0</v>
      </c>
      <c r="CV9" s="76">
        <f t="shared" si="45"/>
        <v>0</v>
      </c>
      <c r="CW9" s="76">
        <f t="shared" si="46"/>
        <v>139828</v>
      </c>
      <c r="CX9" s="76">
        <f t="shared" si="47"/>
        <v>0</v>
      </c>
      <c r="CY9" s="76">
        <f t="shared" si="48"/>
        <v>139828</v>
      </c>
      <c r="CZ9" s="76">
        <f t="shared" si="49"/>
        <v>0</v>
      </c>
      <c r="DA9" s="76">
        <f t="shared" si="50"/>
        <v>0</v>
      </c>
      <c r="DB9" s="76">
        <f t="shared" si="51"/>
        <v>12094</v>
      </c>
      <c r="DC9" s="76">
        <f t="shared" si="52"/>
        <v>3534</v>
      </c>
      <c r="DD9" s="76">
        <f t="shared" si="53"/>
        <v>4993</v>
      </c>
      <c r="DE9" s="76">
        <f t="shared" si="54"/>
        <v>3567</v>
      </c>
      <c r="DF9" s="76">
        <f t="shared" si="55"/>
        <v>0</v>
      </c>
      <c r="DG9" s="77" t="s">
        <v>175</v>
      </c>
      <c r="DH9" s="76">
        <f t="shared" si="56"/>
        <v>0</v>
      </c>
      <c r="DI9" s="76">
        <f t="shared" si="57"/>
        <v>7976</v>
      </c>
      <c r="DJ9" s="76">
        <f t="shared" si="58"/>
        <v>246567</v>
      </c>
    </row>
    <row r="10" spans="1:114" s="51" customFormat="1" ht="12" customHeight="1">
      <c r="A10" s="52" t="s">
        <v>173</v>
      </c>
      <c r="B10" s="66" t="s">
        <v>180</v>
      </c>
      <c r="C10" s="52" t="s">
        <v>181</v>
      </c>
      <c r="D10" s="76">
        <f t="shared" si="6"/>
        <v>0</v>
      </c>
      <c r="E10" s="76">
        <f t="shared" si="7"/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f t="shared" si="8"/>
        <v>10702</v>
      </c>
      <c r="N10" s="76">
        <f t="shared" si="9"/>
        <v>0</v>
      </c>
      <c r="O10" s="76">
        <v>0</v>
      </c>
      <c r="P10" s="76">
        <v>0</v>
      </c>
      <c r="Q10" s="76">
        <v>0</v>
      </c>
      <c r="R10" s="76">
        <v>0</v>
      </c>
      <c r="S10" s="76">
        <v>264954</v>
      </c>
      <c r="T10" s="76">
        <v>0</v>
      </c>
      <c r="U10" s="76">
        <v>10702</v>
      </c>
      <c r="V10" s="76">
        <f t="shared" si="10"/>
        <v>10702</v>
      </c>
      <c r="W10" s="76">
        <f t="shared" si="11"/>
        <v>0</v>
      </c>
      <c r="X10" s="76">
        <f t="shared" si="12"/>
        <v>0</v>
      </c>
      <c r="Y10" s="76">
        <f t="shared" si="13"/>
        <v>0</v>
      </c>
      <c r="Z10" s="76">
        <f t="shared" si="14"/>
        <v>0</v>
      </c>
      <c r="AA10" s="76">
        <f t="shared" si="15"/>
        <v>0</v>
      </c>
      <c r="AB10" s="76">
        <f t="shared" si="16"/>
        <v>264954</v>
      </c>
      <c r="AC10" s="76">
        <f t="shared" si="17"/>
        <v>0</v>
      </c>
      <c r="AD10" s="76">
        <f t="shared" si="18"/>
        <v>10702</v>
      </c>
      <c r="AE10" s="76">
        <f t="shared" si="19"/>
        <v>0</v>
      </c>
      <c r="AF10" s="76">
        <f t="shared" si="20"/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7" t="s">
        <v>134</v>
      </c>
      <c r="AM10" s="76">
        <f t="shared" si="21"/>
        <v>0</v>
      </c>
      <c r="AN10" s="76">
        <f t="shared" si="22"/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f t="shared" si="23"/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 t="shared" si="24"/>
        <v>0</v>
      </c>
      <c r="AY10" s="76">
        <v>0</v>
      </c>
      <c r="AZ10" s="76">
        <v>0</v>
      </c>
      <c r="BA10" s="76">
        <v>0</v>
      </c>
      <c r="BB10" s="76">
        <v>0</v>
      </c>
      <c r="BC10" s="77" t="s">
        <v>134</v>
      </c>
      <c r="BD10" s="76">
        <v>0</v>
      </c>
      <c r="BE10" s="76">
        <v>0</v>
      </c>
      <c r="BF10" s="76">
        <f t="shared" si="25"/>
        <v>0</v>
      </c>
      <c r="BG10" s="76">
        <f t="shared" si="26"/>
        <v>0</v>
      </c>
      <c r="BH10" s="76">
        <f t="shared" si="27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182</v>
      </c>
      <c r="BO10" s="76">
        <f t="shared" si="28"/>
        <v>275656</v>
      </c>
      <c r="BP10" s="76">
        <f t="shared" si="29"/>
        <v>76828</v>
      </c>
      <c r="BQ10" s="76">
        <v>76828</v>
      </c>
      <c r="BR10" s="76">
        <v>0</v>
      </c>
      <c r="BS10" s="76">
        <v>0</v>
      </c>
      <c r="BT10" s="76">
        <v>0</v>
      </c>
      <c r="BU10" s="76">
        <f t="shared" si="30"/>
        <v>156194</v>
      </c>
      <c r="BV10" s="76">
        <v>0</v>
      </c>
      <c r="BW10" s="76">
        <v>156194</v>
      </c>
      <c r="BX10" s="76">
        <v>0</v>
      </c>
      <c r="BY10" s="76">
        <v>0</v>
      </c>
      <c r="BZ10" s="76">
        <f t="shared" si="31"/>
        <v>42634</v>
      </c>
      <c r="CA10" s="76">
        <v>34101</v>
      </c>
      <c r="CB10" s="76">
        <v>6685</v>
      </c>
      <c r="CC10" s="76">
        <v>0</v>
      </c>
      <c r="CD10" s="76">
        <v>1848</v>
      </c>
      <c r="CE10" s="77" t="s">
        <v>182</v>
      </c>
      <c r="CF10" s="76">
        <v>0</v>
      </c>
      <c r="CG10" s="76">
        <v>0</v>
      </c>
      <c r="CH10" s="76">
        <f t="shared" si="32"/>
        <v>275656</v>
      </c>
      <c r="CI10" s="76">
        <f t="shared" si="33"/>
        <v>0</v>
      </c>
      <c r="CJ10" s="76">
        <f t="shared" si="34"/>
        <v>0</v>
      </c>
      <c r="CK10" s="76">
        <f t="shared" si="35"/>
        <v>0</v>
      </c>
      <c r="CL10" s="76">
        <f t="shared" si="36"/>
        <v>0</v>
      </c>
      <c r="CM10" s="76">
        <f t="shared" si="37"/>
        <v>0</v>
      </c>
      <c r="CN10" s="76">
        <f t="shared" si="38"/>
        <v>0</v>
      </c>
      <c r="CO10" s="76">
        <f t="shared" si="39"/>
        <v>0</v>
      </c>
      <c r="CP10" s="77" t="s">
        <v>182</v>
      </c>
      <c r="CQ10" s="76">
        <f t="shared" si="40"/>
        <v>275656</v>
      </c>
      <c r="CR10" s="76">
        <f t="shared" si="41"/>
        <v>76828</v>
      </c>
      <c r="CS10" s="76">
        <f t="shared" si="42"/>
        <v>76828</v>
      </c>
      <c r="CT10" s="76">
        <f t="shared" si="43"/>
        <v>0</v>
      </c>
      <c r="CU10" s="76">
        <f t="shared" si="44"/>
        <v>0</v>
      </c>
      <c r="CV10" s="76">
        <f t="shared" si="45"/>
        <v>0</v>
      </c>
      <c r="CW10" s="76">
        <f t="shared" si="46"/>
        <v>156194</v>
      </c>
      <c r="CX10" s="76">
        <f t="shared" si="47"/>
        <v>0</v>
      </c>
      <c r="CY10" s="76">
        <f t="shared" si="48"/>
        <v>156194</v>
      </c>
      <c r="CZ10" s="76">
        <f t="shared" si="49"/>
        <v>0</v>
      </c>
      <c r="DA10" s="76">
        <f t="shared" si="50"/>
        <v>0</v>
      </c>
      <c r="DB10" s="76">
        <f t="shared" si="51"/>
        <v>42634</v>
      </c>
      <c r="DC10" s="76">
        <f t="shared" si="52"/>
        <v>34101</v>
      </c>
      <c r="DD10" s="76">
        <f t="shared" si="53"/>
        <v>6685</v>
      </c>
      <c r="DE10" s="76">
        <f t="shared" si="54"/>
        <v>0</v>
      </c>
      <c r="DF10" s="76">
        <f t="shared" si="55"/>
        <v>1848</v>
      </c>
      <c r="DG10" s="77" t="s">
        <v>182</v>
      </c>
      <c r="DH10" s="76">
        <f t="shared" si="56"/>
        <v>0</v>
      </c>
      <c r="DI10" s="76">
        <f t="shared" si="57"/>
        <v>0</v>
      </c>
      <c r="DJ10" s="76">
        <f t="shared" si="58"/>
        <v>275656</v>
      </c>
    </row>
    <row r="11" spans="1:114" s="51" customFormat="1" ht="12" customHeight="1">
      <c r="A11" s="52" t="s">
        <v>183</v>
      </c>
      <c r="B11" s="53" t="s">
        <v>184</v>
      </c>
      <c r="C11" s="52" t="s">
        <v>185</v>
      </c>
      <c r="D11" s="76">
        <f t="shared" si="6"/>
        <v>71772</v>
      </c>
      <c r="E11" s="76">
        <f t="shared" si="7"/>
        <v>75</v>
      </c>
      <c r="F11" s="76">
        <v>0</v>
      </c>
      <c r="G11" s="76">
        <v>0</v>
      </c>
      <c r="H11" s="76">
        <v>0</v>
      </c>
      <c r="I11" s="76">
        <v>0</v>
      </c>
      <c r="J11" s="76">
        <v>602002</v>
      </c>
      <c r="K11" s="76">
        <v>75</v>
      </c>
      <c r="L11" s="76">
        <v>71697</v>
      </c>
      <c r="M11" s="76">
        <f t="shared" si="8"/>
        <v>0</v>
      </c>
      <c r="N11" s="76">
        <f t="shared" si="9"/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f t="shared" si="10"/>
        <v>71772</v>
      </c>
      <c r="W11" s="76">
        <f t="shared" si="11"/>
        <v>75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0</v>
      </c>
      <c r="AB11" s="76">
        <f t="shared" si="16"/>
        <v>602002</v>
      </c>
      <c r="AC11" s="76">
        <f t="shared" si="17"/>
        <v>75</v>
      </c>
      <c r="AD11" s="76">
        <f t="shared" si="18"/>
        <v>71697</v>
      </c>
      <c r="AE11" s="76">
        <f t="shared" si="19"/>
        <v>0</v>
      </c>
      <c r="AF11" s="76">
        <f t="shared" si="20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182</v>
      </c>
      <c r="AM11" s="76">
        <f t="shared" si="21"/>
        <v>612215</v>
      </c>
      <c r="AN11" s="76">
        <f t="shared" si="22"/>
        <v>65078</v>
      </c>
      <c r="AO11" s="76">
        <v>27891</v>
      </c>
      <c r="AP11" s="76">
        <v>0</v>
      </c>
      <c r="AQ11" s="76">
        <v>27891</v>
      </c>
      <c r="AR11" s="76">
        <v>9296</v>
      </c>
      <c r="AS11" s="76">
        <f t="shared" si="23"/>
        <v>397537</v>
      </c>
      <c r="AT11" s="76">
        <v>0</v>
      </c>
      <c r="AU11" s="76">
        <v>380286</v>
      </c>
      <c r="AV11" s="76">
        <v>17251</v>
      </c>
      <c r="AW11" s="76">
        <v>0</v>
      </c>
      <c r="AX11" s="76">
        <f t="shared" si="24"/>
        <v>137571</v>
      </c>
      <c r="AY11" s="76">
        <v>0</v>
      </c>
      <c r="AZ11" s="76">
        <v>127344</v>
      </c>
      <c r="BA11" s="76">
        <v>5856</v>
      </c>
      <c r="BB11" s="76">
        <v>4371</v>
      </c>
      <c r="BC11" s="77" t="s">
        <v>182</v>
      </c>
      <c r="BD11" s="76">
        <v>12029</v>
      </c>
      <c r="BE11" s="76">
        <v>61559</v>
      </c>
      <c r="BF11" s="76">
        <f t="shared" si="25"/>
        <v>673774</v>
      </c>
      <c r="BG11" s="76">
        <f t="shared" si="26"/>
        <v>0</v>
      </c>
      <c r="BH11" s="76">
        <f t="shared" si="27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182</v>
      </c>
      <c r="BO11" s="76">
        <f t="shared" si="28"/>
        <v>0</v>
      </c>
      <c r="BP11" s="76">
        <f t="shared" si="29"/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 t="shared" si="30"/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 t="shared" si="31"/>
        <v>0</v>
      </c>
      <c r="CA11" s="76">
        <v>0</v>
      </c>
      <c r="CB11" s="76">
        <v>0</v>
      </c>
      <c r="CC11" s="76">
        <v>0</v>
      </c>
      <c r="CD11" s="76">
        <v>0</v>
      </c>
      <c r="CE11" s="77" t="s">
        <v>182</v>
      </c>
      <c r="CF11" s="76">
        <v>0</v>
      </c>
      <c r="CG11" s="76">
        <v>0</v>
      </c>
      <c r="CH11" s="76">
        <f t="shared" si="32"/>
        <v>0</v>
      </c>
      <c r="CI11" s="76">
        <f t="shared" si="33"/>
        <v>0</v>
      </c>
      <c r="CJ11" s="76">
        <f t="shared" si="34"/>
        <v>0</v>
      </c>
      <c r="CK11" s="76">
        <f t="shared" si="35"/>
        <v>0</v>
      </c>
      <c r="CL11" s="76">
        <f t="shared" si="36"/>
        <v>0</v>
      </c>
      <c r="CM11" s="76">
        <f t="shared" si="37"/>
        <v>0</v>
      </c>
      <c r="CN11" s="76">
        <f t="shared" si="38"/>
        <v>0</v>
      </c>
      <c r="CO11" s="76">
        <f t="shared" si="39"/>
        <v>0</v>
      </c>
      <c r="CP11" s="77" t="s">
        <v>182</v>
      </c>
      <c r="CQ11" s="76">
        <f t="shared" si="40"/>
        <v>612215</v>
      </c>
      <c r="CR11" s="76">
        <f t="shared" si="41"/>
        <v>65078</v>
      </c>
      <c r="CS11" s="76">
        <f t="shared" si="42"/>
        <v>27891</v>
      </c>
      <c r="CT11" s="76">
        <f t="shared" si="43"/>
        <v>0</v>
      </c>
      <c r="CU11" s="76">
        <f t="shared" si="44"/>
        <v>27891</v>
      </c>
      <c r="CV11" s="76">
        <f t="shared" si="45"/>
        <v>9296</v>
      </c>
      <c r="CW11" s="76">
        <f t="shared" si="46"/>
        <v>397537</v>
      </c>
      <c r="CX11" s="76">
        <f t="shared" si="47"/>
        <v>0</v>
      </c>
      <c r="CY11" s="76">
        <f t="shared" si="48"/>
        <v>380286</v>
      </c>
      <c r="CZ11" s="76">
        <f t="shared" si="49"/>
        <v>17251</v>
      </c>
      <c r="DA11" s="76">
        <f t="shared" si="50"/>
        <v>0</v>
      </c>
      <c r="DB11" s="76">
        <f t="shared" si="51"/>
        <v>137571</v>
      </c>
      <c r="DC11" s="76">
        <f t="shared" si="52"/>
        <v>0</v>
      </c>
      <c r="DD11" s="76">
        <f t="shared" si="53"/>
        <v>127344</v>
      </c>
      <c r="DE11" s="76">
        <f t="shared" si="54"/>
        <v>5856</v>
      </c>
      <c r="DF11" s="76">
        <f t="shared" si="55"/>
        <v>4371</v>
      </c>
      <c r="DG11" s="77" t="s">
        <v>182</v>
      </c>
      <c r="DH11" s="76">
        <f t="shared" si="56"/>
        <v>12029</v>
      </c>
      <c r="DI11" s="76">
        <f t="shared" si="57"/>
        <v>61559</v>
      </c>
      <c r="DJ11" s="76">
        <f t="shared" si="58"/>
        <v>673774</v>
      </c>
    </row>
    <row r="12" spans="1:114" s="51" customFormat="1" ht="12" customHeight="1">
      <c r="A12" s="55" t="s">
        <v>183</v>
      </c>
      <c r="B12" s="56" t="s">
        <v>186</v>
      </c>
      <c r="C12" s="55" t="s">
        <v>187</v>
      </c>
      <c r="D12" s="78">
        <f t="shared" si="6"/>
        <v>83641</v>
      </c>
      <c r="E12" s="78">
        <f t="shared" si="7"/>
        <v>39532</v>
      </c>
      <c r="F12" s="78">
        <v>0</v>
      </c>
      <c r="G12" s="78">
        <v>0</v>
      </c>
      <c r="H12" s="78">
        <v>0</v>
      </c>
      <c r="I12" s="78">
        <v>39509</v>
      </c>
      <c r="J12" s="78">
        <v>480780</v>
      </c>
      <c r="K12" s="78">
        <v>23</v>
      </c>
      <c r="L12" s="78">
        <v>44109</v>
      </c>
      <c r="M12" s="78">
        <f t="shared" si="8"/>
        <v>0</v>
      </c>
      <c r="N12" s="78">
        <f t="shared" si="9"/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f t="shared" si="10"/>
        <v>83641</v>
      </c>
      <c r="W12" s="78">
        <f t="shared" si="11"/>
        <v>39532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39509</v>
      </c>
      <c r="AB12" s="78">
        <f t="shared" si="16"/>
        <v>480780</v>
      </c>
      <c r="AC12" s="78">
        <f t="shared" si="17"/>
        <v>23</v>
      </c>
      <c r="AD12" s="78">
        <f t="shared" si="18"/>
        <v>44109</v>
      </c>
      <c r="AE12" s="78">
        <f t="shared" si="19"/>
        <v>0</v>
      </c>
      <c r="AF12" s="78">
        <f t="shared" si="20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182</v>
      </c>
      <c r="AM12" s="78">
        <f t="shared" si="21"/>
        <v>564421</v>
      </c>
      <c r="AN12" s="78">
        <f t="shared" si="22"/>
        <v>131309</v>
      </c>
      <c r="AO12" s="78">
        <v>33437</v>
      </c>
      <c r="AP12" s="78">
        <v>0</v>
      </c>
      <c r="AQ12" s="78">
        <v>90953</v>
      </c>
      <c r="AR12" s="78">
        <v>6919</v>
      </c>
      <c r="AS12" s="78">
        <f t="shared" si="23"/>
        <v>226844</v>
      </c>
      <c r="AT12" s="78">
        <v>0</v>
      </c>
      <c r="AU12" s="78">
        <v>197427</v>
      </c>
      <c r="AV12" s="78">
        <v>29417</v>
      </c>
      <c r="AW12" s="78">
        <v>0</v>
      </c>
      <c r="AX12" s="78">
        <f t="shared" si="24"/>
        <v>206268</v>
      </c>
      <c r="AY12" s="78">
        <v>119171</v>
      </c>
      <c r="AZ12" s="78">
        <v>68718</v>
      </c>
      <c r="BA12" s="78">
        <v>3538</v>
      </c>
      <c r="BB12" s="78">
        <v>14841</v>
      </c>
      <c r="BC12" s="79" t="s">
        <v>182</v>
      </c>
      <c r="BD12" s="78">
        <v>0</v>
      </c>
      <c r="BE12" s="78">
        <v>0</v>
      </c>
      <c r="BF12" s="78">
        <f t="shared" si="25"/>
        <v>564421</v>
      </c>
      <c r="BG12" s="78">
        <f t="shared" si="26"/>
        <v>0</v>
      </c>
      <c r="BH12" s="78">
        <f t="shared" si="27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182</v>
      </c>
      <c r="BO12" s="78">
        <f t="shared" si="28"/>
        <v>0</v>
      </c>
      <c r="BP12" s="78">
        <f t="shared" si="29"/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 t="shared" si="30"/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 t="shared" si="31"/>
        <v>0</v>
      </c>
      <c r="CA12" s="78">
        <v>0</v>
      </c>
      <c r="CB12" s="78">
        <v>0</v>
      </c>
      <c r="CC12" s="78">
        <v>0</v>
      </c>
      <c r="CD12" s="78">
        <v>0</v>
      </c>
      <c r="CE12" s="79" t="s">
        <v>182</v>
      </c>
      <c r="CF12" s="78">
        <v>0</v>
      </c>
      <c r="CG12" s="78">
        <v>0</v>
      </c>
      <c r="CH12" s="78">
        <f t="shared" si="32"/>
        <v>0</v>
      </c>
      <c r="CI12" s="78">
        <f t="shared" si="33"/>
        <v>0</v>
      </c>
      <c r="CJ12" s="78">
        <f t="shared" si="34"/>
        <v>0</v>
      </c>
      <c r="CK12" s="78">
        <f t="shared" si="35"/>
        <v>0</v>
      </c>
      <c r="CL12" s="78">
        <f t="shared" si="36"/>
        <v>0</v>
      </c>
      <c r="CM12" s="78">
        <f t="shared" si="37"/>
        <v>0</v>
      </c>
      <c r="CN12" s="78">
        <f t="shared" si="38"/>
        <v>0</v>
      </c>
      <c r="CO12" s="78">
        <f t="shared" si="39"/>
        <v>0</v>
      </c>
      <c r="CP12" s="79" t="s">
        <v>182</v>
      </c>
      <c r="CQ12" s="78">
        <f t="shared" si="40"/>
        <v>564421</v>
      </c>
      <c r="CR12" s="78">
        <f t="shared" si="41"/>
        <v>131309</v>
      </c>
      <c r="CS12" s="78">
        <f t="shared" si="42"/>
        <v>33437</v>
      </c>
      <c r="CT12" s="78">
        <f t="shared" si="43"/>
        <v>0</v>
      </c>
      <c r="CU12" s="78">
        <f t="shared" si="44"/>
        <v>90953</v>
      </c>
      <c r="CV12" s="78">
        <f t="shared" si="45"/>
        <v>6919</v>
      </c>
      <c r="CW12" s="78">
        <f t="shared" si="46"/>
        <v>226844</v>
      </c>
      <c r="CX12" s="78">
        <f t="shared" si="47"/>
        <v>0</v>
      </c>
      <c r="CY12" s="78">
        <f t="shared" si="48"/>
        <v>197427</v>
      </c>
      <c r="CZ12" s="78">
        <f t="shared" si="49"/>
        <v>29417</v>
      </c>
      <c r="DA12" s="78">
        <f t="shared" si="50"/>
        <v>0</v>
      </c>
      <c r="DB12" s="78">
        <f t="shared" si="51"/>
        <v>206268</v>
      </c>
      <c r="DC12" s="78">
        <f t="shared" si="52"/>
        <v>119171</v>
      </c>
      <c r="DD12" s="78">
        <f t="shared" si="53"/>
        <v>68718</v>
      </c>
      <c r="DE12" s="78">
        <f t="shared" si="54"/>
        <v>3538</v>
      </c>
      <c r="DF12" s="78">
        <f t="shared" si="55"/>
        <v>14841</v>
      </c>
      <c r="DG12" s="79" t="s">
        <v>182</v>
      </c>
      <c r="DH12" s="78">
        <f t="shared" si="56"/>
        <v>0</v>
      </c>
      <c r="DI12" s="78">
        <f t="shared" si="57"/>
        <v>0</v>
      </c>
      <c r="DJ12" s="78">
        <f t="shared" si="58"/>
        <v>564421</v>
      </c>
    </row>
    <row r="13" spans="1:114" s="51" customFormat="1" ht="12" customHeight="1">
      <c r="A13" s="55" t="s">
        <v>183</v>
      </c>
      <c r="B13" s="56" t="s">
        <v>188</v>
      </c>
      <c r="C13" s="55" t="s">
        <v>189</v>
      </c>
      <c r="D13" s="78">
        <f t="shared" si="6"/>
        <v>0</v>
      </c>
      <c r="E13" s="78">
        <f t="shared" si="7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f t="shared" si="8"/>
        <v>15819</v>
      </c>
      <c r="N13" s="78">
        <f t="shared" si="9"/>
        <v>0</v>
      </c>
      <c r="O13" s="78">
        <v>0</v>
      </c>
      <c r="P13" s="78">
        <v>0</v>
      </c>
      <c r="Q13" s="78">
        <v>0</v>
      </c>
      <c r="R13" s="78">
        <v>0</v>
      </c>
      <c r="S13" s="78">
        <v>232818</v>
      </c>
      <c r="T13" s="78">
        <v>0</v>
      </c>
      <c r="U13" s="78">
        <v>15819</v>
      </c>
      <c r="V13" s="78">
        <f t="shared" si="10"/>
        <v>15819</v>
      </c>
      <c r="W13" s="78">
        <f t="shared" si="11"/>
        <v>0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0</v>
      </c>
      <c r="AB13" s="78">
        <f t="shared" si="16"/>
        <v>232818</v>
      </c>
      <c r="AC13" s="78">
        <f t="shared" si="17"/>
        <v>0</v>
      </c>
      <c r="AD13" s="78">
        <f t="shared" si="18"/>
        <v>15819</v>
      </c>
      <c r="AE13" s="78">
        <f t="shared" si="19"/>
        <v>0</v>
      </c>
      <c r="AF13" s="78">
        <f t="shared" si="20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9" t="s">
        <v>182</v>
      </c>
      <c r="AM13" s="78">
        <f t="shared" si="21"/>
        <v>0</v>
      </c>
      <c r="AN13" s="78">
        <f t="shared" si="22"/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f t="shared" si="23"/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 t="shared" si="24"/>
        <v>0</v>
      </c>
      <c r="AY13" s="78">
        <v>0</v>
      </c>
      <c r="AZ13" s="78">
        <v>0</v>
      </c>
      <c r="BA13" s="78">
        <v>0</v>
      </c>
      <c r="BB13" s="78">
        <v>0</v>
      </c>
      <c r="BC13" s="79" t="s">
        <v>182</v>
      </c>
      <c r="BD13" s="78">
        <v>0</v>
      </c>
      <c r="BE13" s="78">
        <v>0</v>
      </c>
      <c r="BF13" s="78">
        <f t="shared" si="25"/>
        <v>0</v>
      </c>
      <c r="BG13" s="78">
        <f t="shared" si="26"/>
        <v>0</v>
      </c>
      <c r="BH13" s="78">
        <f t="shared" si="27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182</v>
      </c>
      <c r="BO13" s="78">
        <f t="shared" si="28"/>
        <v>248637</v>
      </c>
      <c r="BP13" s="78">
        <f t="shared" si="29"/>
        <v>13215</v>
      </c>
      <c r="BQ13" s="78">
        <v>13215</v>
      </c>
      <c r="BR13" s="78">
        <v>0</v>
      </c>
      <c r="BS13" s="78">
        <v>0</v>
      </c>
      <c r="BT13" s="78">
        <v>0</v>
      </c>
      <c r="BU13" s="78">
        <f t="shared" si="30"/>
        <v>158696</v>
      </c>
      <c r="BV13" s="78">
        <v>0</v>
      </c>
      <c r="BW13" s="78">
        <v>158696</v>
      </c>
      <c r="BX13" s="78">
        <v>0</v>
      </c>
      <c r="BY13" s="78">
        <v>0</v>
      </c>
      <c r="BZ13" s="78">
        <f t="shared" si="31"/>
        <v>76726</v>
      </c>
      <c r="CA13" s="78">
        <v>499</v>
      </c>
      <c r="CB13" s="78">
        <v>70029</v>
      </c>
      <c r="CC13" s="78">
        <v>0</v>
      </c>
      <c r="CD13" s="78">
        <v>6198</v>
      </c>
      <c r="CE13" s="79" t="s">
        <v>182</v>
      </c>
      <c r="CF13" s="78">
        <v>0</v>
      </c>
      <c r="CG13" s="78">
        <v>0</v>
      </c>
      <c r="CH13" s="78">
        <f t="shared" si="32"/>
        <v>248637</v>
      </c>
      <c r="CI13" s="78">
        <f t="shared" si="33"/>
        <v>0</v>
      </c>
      <c r="CJ13" s="78">
        <f t="shared" si="34"/>
        <v>0</v>
      </c>
      <c r="CK13" s="78">
        <f t="shared" si="35"/>
        <v>0</v>
      </c>
      <c r="CL13" s="78">
        <f t="shared" si="36"/>
        <v>0</v>
      </c>
      <c r="CM13" s="78">
        <f t="shared" si="37"/>
        <v>0</v>
      </c>
      <c r="CN13" s="78">
        <f t="shared" si="38"/>
        <v>0</v>
      </c>
      <c r="CO13" s="78">
        <f t="shared" si="39"/>
        <v>0</v>
      </c>
      <c r="CP13" s="79" t="s">
        <v>182</v>
      </c>
      <c r="CQ13" s="78">
        <f t="shared" si="40"/>
        <v>248637</v>
      </c>
      <c r="CR13" s="78">
        <f t="shared" si="41"/>
        <v>13215</v>
      </c>
      <c r="CS13" s="78">
        <f t="shared" si="42"/>
        <v>13215</v>
      </c>
      <c r="CT13" s="78">
        <f t="shared" si="43"/>
        <v>0</v>
      </c>
      <c r="CU13" s="78">
        <f t="shared" si="44"/>
        <v>0</v>
      </c>
      <c r="CV13" s="78">
        <f t="shared" si="45"/>
        <v>0</v>
      </c>
      <c r="CW13" s="78">
        <f t="shared" si="46"/>
        <v>158696</v>
      </c>
      <c r="CX13" s="78">
        <f t="shared" si="47"/>
        <v>0</v>
      </c>
      <c r="CY13" s="78">
        <f t="shared" si="48"/>
        <v>158696</v>
      </c>
      <c r="CZ13" s="78">
        <f t="shared" si="49"/>
        <v>0</v>
      </c>
      <c r="DA13" s="78">
        <f t="shared" si="50"/>
        <v>0</v>
      </c>
      <c r="DB13" s="78">
        <f t="shared" si="51"/>
        <v>76726</v>
      </c>
      <c r="DC13" s="78">
        <f t="shared" si="52"/>
        <v>499</v>
      </c>
      <c r="DD13" s="78">
        <f t="shared" si="53"/>
        <v>70029</v>
      </c>
      <c r="DE13" s="78">
        <f t="shared" si="54"/>
        <v>0</v>
      </c>
      <c r="DF13" s="78">
        <f t="shared" si="55"/>
        <v>6198</v>
      </c>
      <c r="DG13" s="79" t="s">
        <v>182</v>
      </c>
      <c r="DH13" s="78">
        <f t="shared" si="56"/>
        <v>0</v>
      </c>
      <c r="DI13" s="78">
        <f t="shared" si="57"/>
        <v>0</v>
      </c>
      <c r="DJ13" s="78">
        <f t="shared" si="58"/>
        <v>248637</v>
      </c>
    </row>
    <row r="14" spans="1:114" s="51" customFormat="1" ht="12" customHeight="1">
      <c r="A14" s="55" t="s">
        <v>183</v>
      </c>
      <c r="B14" s="56" t="s">
        <v>190</v>
      </c>
      <c r="C14" s="55" t="s">
        <v>191</v>
      </c>
      <c r="D14" s="78">
        <f t="shared" si="6"/>
        <v>0</v>
      </c>
      <c r="E14" s="78">
        <f t="shared" si="7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f t="shared" si="8"/>
        <v>51714</v>
      </c>
      <c r="N14" s="78">
        <f t="shared" si="9"/>
        <v>1958</v>
      </c>
      <c r="O14" s="78">
        <v>0</v>
      </c>
      <c r="P14" s="78">
        <v>0</v>
      </c>
      <c r="Q14" s="78">
        <v>0</v>
      </c>
      <c r="R14" s="78">
        <v>0</v>
      </c>
      <c r="S14" s="78">
        <v>331073</v>
      </c>
      <c r="T14" s="78">
        <v>1958</v>
      </c>
      <c r="U14" s="78">
        <v>49756</v>
      </c>
      <c r="V14" s="78">
        <f t="shared" si="10"/>
        <v>51714</v>
      </c>
      <c r="W14" s="78">
        <f t="shared" si="11"/>
        <v>1958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0</v>
      </c>
      <c r="AB14" s="78">
        <f t="shared" si="16"/>
        <v>331073</v>
      </c>
      <c r="AC14" s="78">
        <f t="shared" si="17"/>
        <v>1958</v>
      </c>
      <c r="AD14" s="78">
        <f t="shared" si="18"/>
        <v>49756</v>
      </c>
      <c r="AE14" s="78">
        <f t="shared" si="19"/>
        <v>0</v>
      </c>
      <c r="AF14" s="78">
        <f t="shared" si="20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182</v>
      </c>
      <c r="AM14" s="78">
        <f t="shared" si="21"/>
        <v>0</v>
      </c>
      <c r="AN14" s="78">
        <f t="shared" si="22"/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 t="shared" si="23"/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 t="shared" si="24"/>
        <v>0</v>
      </c>
      <c r="AY14" s="78">
        <v>0</v>
      </c>
      <c r="AZ14" s="78">
        <v>0</v>
      </c>
      <c r="BA14" s="78">
        <v>0</v>
      </c>
      <c r="BB14" s="78">
        <v>0</v>
      </c>
      <c r="BC14" s="79" t="s">
        <v>182</v>
      </c>
      <c r="BD14" s="78">
        <v>0</v>
      </c>
      <c r="BE14" s="78">
        <v>0</v>
      </c>
      <c r="BF14" s="78">
        <f t="shared" si="25"/>
        <v>0</v>
      </c>
      <c r="BG14" s="78">
        <f t="shared" si="26"/>
        <v>0</v>
      </c>
      <c r="BH14" s="78">
        <f t="shared" si="27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182</v>
      </c>
      <c r="BO14" s="78">
        <f t="shared" si="28"/>
        <v>290910</v>
      </c>
      <c r="BP14" s="78">
        <f t="shared" si="29"/>
        <v>13903</v>
      </c>
      <c r="BQ14" s="78">
        <v>13903</v>
      </c>
      <c r="BR14" s="78">
        <v>0</v>
      </c>
      <c r="BS14" s="78">
        <v>0</v>
      </c>
      <c r="BT14" s="78">
        <v>0</v>
      </c>
      <c r="BU14" s="78">
        <f t="shared" si="30"/>
        <v>207075</v>
      </c>
      <c r="BV14" s="78">
        <v>0</v>
      </c>
      <c r="BW14" s="78">
        <v>207075</v>
      </c>
      <c r="BX14" s="78">
        <v>0</v>
      </c>
      <c r="BY14" s="78">
        <v>0</v>
      </c>
      <c r="BZ14" s="78">
        <f t="shared" si="31"/>
        <v>69932</v>
      </c>
      <c r="CA14" s="78">
        <v>0</v>
      </c>
      <c r="CB14" s="78">
        <v>69508</v>
      </c>
      <c r="CC14" s="78">
        <v>0</v>
      </c>
      <c r="CD14" s="78">
        <v>424</v>
      </c>
      <c r="CE14" s="79" t="s">
        <v>182</v>
      </c>
      <c r="CF14" s="78">
        <v>0</v>
      </c>
      <c r="CG14" s="78">
        <v>91877</v>
      </c>
      <c r="CH14" s="78">
        <f t="shared" si="32"/>
        <v>382787</v>
      </c>
      <c r="CI14" s="78">
        <f t="shared" si="33"/>
        <v>0</v>
      </c>
      <c r="CJ14" s="78">
        <f t="shared" si="34"/>
        <v>0</v>
      </c>
      <c r="CK14" s="78">
        <f t="shared" si="35"/>
        <v>0</v>
      </c>
      <c r="CL14" s="78">
        <f t="shared" si="36"/>
        <v>0</v>
      </c>
      <c r="CM14" s="78">
        <f t="shared" si="37"/>
        <v>0</v>
      </c>
      <c r="CN14" s="78">
        <f t="shared" si="38"/>
        <v>0</v>
      </c>
      <c r="CO14" s="78">
        <f t="shared" si="39"/>
        <v>0</v>
      </c>
      <c r="CP14" s="79" t="s">
        <v>182</v>
      </c>
      <c r="CQ14" s="78">
        <f t="shared" si="40"/>
        <v>290910</v>
      </c>
      <c r="CR14" s="78">
        <f t="shared" si="41"/>
        <v>13903</v>
      </c>
      <c r="CS14" s="78">
        <f t="shared" si="42"/>
        <v>13903</v>
      </c>
      <c r="CT14" s="78">
        <f t="shared" si="43"/>
        <v>0</v>
      </c>
      <c r="CU14" s="78">
        <f t="shared" si="44"/>
        <v>0</v>
      </c>
      <c r="CV14" s="78">
        <f t="shared" si="45"/>
        <v>0</v>
      </c>
      <c r="CW14" s="78">
        <f t="shared" si="46"/>
        <v>207075</v>
      </c>
      <c r="CX14" s="78">
        <f t="shared" si="47"/>
        <v>0</v>
      </c>
      <c r="CY14" s="78">
        <f t="shared" si="48"/>
        <v>207075</v>
      </c>
      <c r="CZ14" s="78">
        <f t="shared" si="49"/>
        <v>0</v>
      </c>
      <c r="DA14" s="78">
        <f t="shared" si="50"/>
        <v>0</v>
      </c>
      <c r="DB14" s="78">
        <f t="shared" si="51"/>
        <v>69932</v>
      </c>
      <c r="DC14" s="78">
        <f t="shared" si="52"/>
        <v>0</v>
      </c>
      <c r="DD14" s="78">
        <f t="shared" si="53"/>
        <v>69508</v>
      </c>
      <c r="DE14" s="78">
        <f t="shared" si="54"/>
        <v>0</v>
      </c>
      <c r="DF14" s="78">
        <f t="shared" si="55"/>
        <v>424</v>
      </c>
      <c r="DG14" s="79" t="s">
        <v>182</v>
      </c>
      <c r="DH14" s="78">
        <f t="shared" si="56"/>
        <v>0</v>
      </c>
      <c r="DI14" s="78">
        <f t="shared" si="57"/>
        <v>91877</v>
      </c>
      <c r="DJ14" s="78">
        <f t="shared" si="58"/>
        <v>382787</v>
      </c>
    </row>
    <row r="15" spans="1:114" s="51" customFormat="1" ht="12" customHeight="1">
      <c r="A15" s="55" t="s">
        <v>183</v>
      </c>
      <c r="B15" s="56" t="s">
        <v>192</v>
      </c>
      <c r="C15" s="55" t="s">
        <v>193</v>
      </c>
      <c r="D15" s="78">
        <f t="shared" si="6"/>
        <v>348389</v>
      </c>
      <c r="E15" s="78">
        <f t="shared" si="7"/>
        <v>348389</v>
      </c>
      <c r="F15" s="78">
        <v>0</v>
      </c>
      <c r="G15" s="78">
        <v>0</v>
      </c>
      <c r="H15" s="78">
        <v>0</v>
      </c>
      <c r="I15" s="78">
        <v>145700</v>
      </c>
      <c r="J15" s="78">
        <v>1114353</v>
      </c>
      <c r="K15" s="78">
        <v>202689</v>
      </c>
      <c r="L15" s="78">
        <v>0</v>
      </c>
      <c r="M15" s="78">
        <f t="shared" si="8"/>
        <v>0</v>
      </c>
      <c r="N15" s="78">
        <f t="shared" si="9"/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f t="shared" si="10"/>
        <v>348389</v>
      </c>
      <c r="W15" s="78">
        <f t="shared" si="11"/>
        <v>348389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145700</v>
      </c>
      <c r="AB15" s="78">
        <f t="shared" si="16"/>
        <v>1114353</v>
      </c>
      <c r="AC15" s="78">
        <f t="shared" si="17"/>
        <v>202689</v>
      </c>
      <c r="AD15" s="78">
        <f t="shared" si="18"/>
        <v>0</v>
      </c>
      <c r="AE15" s="78">
        <f t="shared" si="19"/>
        <v>0</v>
      </c>
      <c r="AF15" s="78">
        <f t="shared" si="20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182</v>
      </c>
      <c r="AM15" s="78">
        <f t="shared" si="21"/>
        <v>1216892</v>
      </c>
      <c r="AN15" s="78">
        <f t="shared" si="22"/>
        <v>71929</v>
      </c>
      <c r="AO15" s="78">
        <v>71929</v>
      </c>
      <c r="AP15" s="78">
        <v>0</v>
      </c>
      <c r="AQ15" s="78">
        <v>0</v>
      </c>
      <c r="AR15" s="78">
        <v>0</v>
      </c>
      <c r="AS15" s="78">
        <f t="shared" si="23"/>
        <v>55643</v>
      </c>
      <c r="AT15" s="78">
        <v>0</v>
      </c>
      <c r="AU15" s="78">
        <v>55643</v>
      </c>
      <c r="AV15" s="78">
        <v>0</v>
      </c>
      <c r="AW15" s="78">
        <v>0</v>
      </c>
      <c r="AX15" s="78">
        <f t="shared" si="24"/>
        <v>1089320</v>
      </c>
      <c r="AY15" s="78">
        <v>10292</v>
      </c>
      <c r="AZ15" s="78">
        <v>1079028</v>
      </c>
      <c r="BA15" s="78">
        <v>0</v>
      </c>
      <c r="BB15" s="78">
        <v>0</v>
      </c>
      <c r="BC15" s="79" t="s">
        <v>182</v>
      </c>
      <c r="BD15" s="78">
        <v>0</v>
      </c>
      <c r="BE15" s="78">
        <v>245850</v>
      </c>
      <c r="BF15" s="78">
        <f t="shared" si="25"/>
        <v>1462742</v>
      </c>
      <c r="BG15" s="78">
        <f t="shared" si="26"/>
        <v>0</v>
      </c>
      <c r="BH15" s="78">
        <f t="shared" si="27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182</v>
      </c>
      <c r="BO15" s="78">
        <f t="shared" si="28"/>
        <v>0</v>
      </c>
      <c r="BP15" s="78">
        <f t="shared" si="29"/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 t="shared" si="30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1"/>
        <v>0</v>
      </c>
      <c r="CA15" s="78">
        <v>0</v>
      </c>
      <c r="CB15" s="78">
        <v>0</v>
      </c>
      <c r="CC15" s="78">
        <v>0</v>
      </c>
      <c r="CD15" s="78">
        <v>0</v>
      </c>
      <c r="CE15" s="79" t="s">
        <v>182</v>
      </c>
      <c r="CF15" s="78">
        <v>0</v>
      </c>
      <c r="CG15" s="78">
        <v>0</v>
      </c>
      <c r="CH15" s="78">
        <f t="shared" si="32"/>
        <v>0</v>
      </c>
      <c r="CI15" s="78">
        <f t="shared" si="33"/>
        <v>0</v>
      </c>
      <c r="CJ15" s="78">
        <f t="shared" si="34"/>
        <v>0</v>
      </c>
      <c r="CK15" s="78">
        <f t="shared" si="35"/>
        <v>0</v>
      </c>
      <c r="CL15" s="78">
        <f t="shared" si="36"/>
        <v>0</v>
      </c>
      <c r="CM15" s="78">
        <f t="shared" si="37"/>
        <v>0</v>
      </c>
      <c r="CN15" s="78">
        <f t="shared" si="38"/>
        <v>0</v>
      </c>
      <c r="CO15" s="78">
        <f t="shared" si="39"/>
        <v>0</v>
      </c>
      <c r="CP15" s="79" t="s">
        <v>182</v>
      </c>
      <c r="CQ15" s="78">
        <f t="shared" si="40"/>
        <v>1216892</v>
      </c>
      <c r="CR15" s="78">
        <f t="shared" si="41"/>
        <v>71929</v>
      </c>
      <c r="CS15" s="78">
        <f t="shared" si="42"/>
        <v>71929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55643</v>
      </c>
      <c r="CX15" s="78">
        <f t="shared" si="47"/>
        <v>0</v>
      </c>
      <c r="CY15" s="78">
        <f t="shared" si="48"/>
        <v>55643</v>
      </c>
      <c r="CZ15" s="78">
        <f t="shared" si="49"/>
        <v>0</v>
      </c>
      <c r="DA15" s="78">
        <f t="shared" si="50"/>
        <v>0</v>
      </c>
      <c r="DB15" s="78">
        <f t="shared" si="51"/>
        <v>1089320</v>
      </c>
      <c r="DC15" s="78">
        <f t="shared" si="52"/>
        <v>10292</v>
      </c>
      <c r="DD15" s="78">
        <f t="shared" si="53"/>
        <v>1079028</v>
      </c>
      <c r="DE15" s="78">
        <f t="shared" si="54"/>
        <v>0</v>
      </c>
      <c r="DF15" s="78">
        <f t="shared" si="55"/>
        <v>0</v>
      </c>
      <c r="DG15" s="79" t="s">
        <v>182</v>
      </c>
      <c r="DH15" s="78">
        <f t="shared" si="56"/>
        <v>0</v>
      </c>
      <c r="DI15" s="78">
        <f t="shared" si="57"/>
        <v>245850</v>
      </c>
      <c r="DJ15" s="78">
        <f t="shared" si="58"/>
        <v>1462742</v>
      </c>
    </row>
    <row r="16" spans="1:114" s="51" customFormat="1" ht="12" customHeight="1">
      <c r="A16" s="55" t="s">
        <v>183</v>
      </c>
      <c r="B16" s="56" t="s">
        <v>194</v>
      </c>
      <c r="C16" s="55" t="s">
        <v>195</v>
      </c>
      <c r="D16" s="78">
        <f t="shared" si="6"/>
        <v>46426</v>
      </c>
      <c r="E16" s="78">
        <f t="shared" si="7"/>
        <v>46426</v>
      </c>
      <c r="F16" s="78">
        <v>0</v>
      </c>
      <c r="G16" s="78">
        <v>0</v>
      </c>
      <c r="H16" s="78">
        <v>0</v>
      </c>
      <c r="I16" s="78">
        <v>0</v>
      </c>
      <c r="J16" s="78">
        <v>162539</v>
      </c>
      <c r="K16" s="78">
        <v>46426</v>
      </c>
      <c r="L16" s="78">
        <v>0</v>
      </c>
      <c r="M16" s="78">
        <f t="shared" si="8"/>
        <v>0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f t="shared" si="10"/>
        <v>46426</v>
      </c>
      <c r="W16" s="78">
        <f t="shared" si="11"/>
        <v>46426</v>
      </c>
      <c r="X16" s="78">
        <f t="shared" si="12"/>
        <v>0</v>
      </c>
      <c r="Y16" s="78">
        <f t="shared" si="13"/>
        <v>0</v>
      </c>
      <c r="Z16" s="78">
        <f t="shared" si="14"/>
        <v>0</v>
      </c>
      <c r="AA16" s="78">
        <f t="shared" si="15"/>
        <v>0</v>
      </c>
      <c r="AB16" s="78">
        <f t="shared" si="16"/>
        <v>162539</v>
      </c>
      <c r="AC16" s="78">
        <f t="shared" si="17"/>
        <v>46426</v>
      </c>
      <c r="AD16" s="78">
        <f t="shared" si="18"/>
        <v>0</v>
      </c>
      <c r="AE16" s="78">
        <f t="shared" si="19"/>
        <v>98889</v>
      </c>
      <c r="AF16" s="78">
        <f t="shared" si="20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98889</v>
      </c>
      <c r="AL16" s="79" t="s">
        <v>182</v>
      </c>
      <c r="AM16" s="78">
        <f t="shared" si="21"/>
        <v>0</v>
      </c>
      <c r="AN16" s="78">
        <f t="shared" si="22"/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 t="shared" si="23"/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f t="shared" si="24"/>
        <v>0</v>
      </c>
      <c r="AY16" s="78">
        <v>0</v>
      </c>
      <c r="AZ16" s="78">
        <v>0</v>
      </c>
      <c r="BA16" s="78">
        <v>0</v>
      </c>
      <c r="BB16" s="78">
        <v>0</v>
      </c>
      <c r="BC16" s="79" t="s">
        <v>182</v>
      </c>
      <c r="BD16" s="78">
        <v>0</v>
      </c>
      <c r="BE16" s="78">
        <v>110076</v>
      </c>
      <c r="BF16" s="78">
        <f t="shared" si="25"/>
        <v>208965</v>
      </c>
      <c r="BG16" s="78">
        <f t="shared" si="26"/>
        <v>0</v>
      </c>
      <c r="BH16" s="78">
        <f t="shared" si="27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182</v>
      </c>
      <c r="BO16" s="78">
        <f t="shared" si="28"/>
        <v>0</v>
      </c>
      <c r="BP16" s="78">
        <f t="shared" si="29"/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 t="shared" si="30"/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 t="shared" si="31"/>
        <v>0</v>
      </c>
      <c r="CA16" s="78">
        <v>0</v>
      </c>
      <c r="CB16" s="78">
        <v>0</v>
      </c>
      <c r="CC16" s="78">
        <v>0</v>
      </c>
      <c r="CD16" s="78">
        <v>0</v>
      </c>
      <c r="CE16" s="79" t="s">
        <v>182</v>
      </c>
      <c r="CF16" s="78">
        <v>0</v>
      </c>
      <c r="CG16" s="78">
        <v>0</v>
      </c>
      <c r="CH16" s="78">
        <f t="shared" si="32"/>
        <v>0</v>
      </c>
      <c r="CI16" s="78">
        <f t="shared" si="33"/>
        <v>98889</v>
      </c>
      <c r="CJ16" s="78">
        <f t="shared" si="34"/>
        <v>0</v>
      </c>
      <c r="CK16" s="78">
        <f t="shared" si="35"/>
        <v>0</v>
      </c>
      <c r="CL16" s="78">
        <f t="shared" si="36"/>
        <v>0</v>
      </c>
      <c r="CM16" s="78">
        <f t="shared" si="37"/>
        <v>0</v>
      </c>
      <c r="CN16" s="78">
        <f t="shared" si="38"/>
        <v>0</v>
      </c>
      <c r="CO16" s="78">
        <f t="shared" si="39"/>
        <v>98889</v>
      </c>
      <c r="CP16" s="79" t="s">
        <v>182</v>
      </c>
      <c r="CQ16" s="78">
        <f t="shared" si="40"/>
        <v>0</v>
      </c>
      <c r="CR16" s="78">
        <f t="shared" si="41"/>
        <v>0</v>
      </c>
      <c r="CS16" s="78">
        <f t="shared" si="42"/>
        <v>0</v>
      </c>
      <c r="CT16" s="78">
        <f t="shared" si="43"/>
        <v>0</v>
      </c>
      <c r="CU16" s="78">
        <f t="shared" si="44"/>
        <v>0</v>
      </c>
      <c r="CV16" s="78">
        <f t="shared" si="45"/>
        <v>0</v>
      </c>
      <c r="CW16" s="78">
        <f t="shared" si="46"/>
        <v>0</v>
      </c>
      <c r="CX16" s="78">
        <f t="shared" si="47"/>
        <v>0</v>
      </c>
      <c r="CY16" s="78">
        <f t="shared" si="48"/>
        <v>0</v>
      </c>
      <c r="CZ16" s="78">
        <f t="shared" si="49"/>
        <v>0</v>
      </c>
      <c r="DA16" s="78">
        <f t="shared" si="50"/>
        <v>0</v>
      </c>
      <c r="DB16" s="78">
        <f t="shared" si="51"/>
        <v>0</v>
      </c>
      <c r="DC16" s="78">
        <f t="shared" si="52"/>
        <v>0</v>
      </c>
      <c r="DD16" s="78">
        <f t="shared" si="53"/>
        <v>0</v>
      </c>
      <c r="DE16" s="78">
        <f t="shared" si="54"/>
        <v>0</v>
      </c>
      <c r="DF16" s="78">
        <f t="shared" si="55"/>
        <v>0</v>
      </c>
      <c r="DG16" s="79" t="s">
        <v>182</v>
      </c>
      <c r="DH16" s="78">
        <f t="shared" si="56"/>
        <v>0</v>
      </c>
      <c r="DI16" s="78">
        <f t="shared" si="57"/>
        <v>110076</v>
      </c>
      <c r="DJ16" s="78">
        <f t="shared" si="58"/>
        <v>208965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6" t="s">
        <v>196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7" t="s">
        <v>52</v>
      </c>
      <c r="B2" s="151" t="s">
        <v>53</v>
      </c>
      <c r="C2" s="160" t="s">
        <v>197</v>
      </c>
      <c r="D2" s="117" t="s">
        <v>198</v>
      </c>
      <c r="E2" s="118"/>
      <c r="F2" s="118"/>
      <c r="G2" s="118"/>
      <c r="H2" s="118"/>
      <c r="I2" s="118"/>
      <c r="J2" s="118"/>
      <c r="K2" s="118"/>
      <c r="L2" s="119"/>
      <c r="M2" s="117" t="s">
        <v>199</v>
      </c>
      <c r="N2" s="118"/>
      <c r="O2" s="118"/>
      <c r="P2" s="118"/>
      <c r="Q2" s="118"/>
      <c r="R2" s="118"/>
      <c r="S2" s="118"/>
      <c r="T2" s="118"/>
      <c r="U2" s="119"/>
      <c r="V2" s="117" t="s">
        <v>200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58"/>
      <c r="B3" s="152"/>
      <c r="C3" s="158"/>
      <c r="D3" s="120" t="s">
        <v>201</v>
      </c>
      <c r="E3" s="121"/>
      <c r="F3" s="121"/>
      <c r="G3" s="121"/>
      <c r="H3" s="121"/>
      <c r="I3" s="121"/>
      <c r="J3" s="121"/>
      <c r="K3" s="121"/>
      <c r="L3" s="122"/>
      <c r="M3" s="120" t="s">
        <v>201</v>
      </c>
      <c r="N3" s="121"/>
      <c r="O3" s="121"/>
      <c r="P3" s="121"/>
      <c r="Q3" s="121"/>
      <c r="R3" s="121"/>
      <c r="S3" s="121"/>
      <c r="T3" s="121"/>
      <c r="U3" s="122"/>
      <c r="V3" s="120" t="s">
        <v>201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58"/>
      <c r="B4" s="152"/>
      <c r="C4" s="158"/>
      <c r="D4" s="123"/>
      <c r="E4" s="120" t="s">
        <v>202</v>
      </c>
      <c r="F4" s="124"/>
      <c r="G4" s="124"/>
      <c r="H4" s="124"/>
      <c r="I4" s="124"/>
      <c r="J4" s="124"/>
      <c r="K4" s="125"/>
      <c r="L4" s="126" t="s">
        <v>203</v>
      </c>
      <c r="M4" s="123"/>
      <c r="N4" s="120" t="s">
        <v>202</v>
      </c>
      <c r="O4" s="124"/>
      <c r="P4" s="124"/>
      <c r="Q4" s="124"/>
      <c r="R4" s="124"/>
      <c r="S4" s="124"/>
      <c r="T4" s="125"/>
      <c r="U4" s="126" t="s">
        <v>203</v>
      </c>
      <c r="V4" s="123"/>
      <c r="W4" s="120" t="s">
        <v>202</v>
      </c>
      <c r="X4" s="124"/>
      <c r="Y4" s="124"/>
      <c r="Z4" s="124"/>
      <c r="AA4" s="124"/>
      <c r="AB4" s="124"/>
      <c r="AC4" s="125"/>
      <c r="AD4" s="126" t="s">
        <v>203</v>
      </c>
    </row>
    <row r="5" spans="1:30" s="46" customFormat="1" ht="23.25" customHeight="1">
      <c r="A5" s="158"/>
      <c r="B5" s="152"/>
      <c r="C5" s="158"/>
      <c r="D5" s="123"/>
      <c r="E5" s="123" t="s">
        <v>200</v>
      </c>
      <c r="F5" s="72" t="s">
        <v>204</v>
      </c>
      <c r="G5" s="72" t="s">
        <v>205</v>
      </c>
      <c r="H5" s="72" t="s">
        <v>206</v>
      </c>
      <c r="I5" s="72" t="s">
        <v>207</v>
      </c>
      <c r="J5" s="72" t="s">
        <v>208</v>
      </c>
      <c r="K5" s="72" t="s">
        <v>209</v>
      </c>
      <c r="L5" s="71"/>
      <c r="M5" s="123"/>
      <c r="N5" s="123" t="s">
        <v>200</v>
      </c>
      <c r="O5" s="72" t="s">
        <v>204</v>
      </c>
      <c r="P5" s="72" t="s">
        <v>205</v>
      </c>
      <c r="Q5" s="72" t="s">
        <v>206</v>
      </c>
      <c r="R5" s="72" t="s">
        <v>207</v>
      </c>
      <c r="S5" s="72" t="s">
        <v>208</v>
      </c>
      <c r="T5" s="72" t="s">
        <v>209</v>
      </c>
      <c r="U5" s="71"/>
      <c r="V5" s="123"/>
      <c r="W5" s="123" t="s">
        <v>200</v>
      </c>
      <c r="X5" s="72" t="s">
        <v>204</v>
      </c>
      <c r="Y5" s="72" t="s">
        <v>205</v>
      </c>
      <c r="Z5" s="72" t="s">
        <v>206</v>
      </c>
      <c r="AA5" s="72" t="s">
        <v>207</v>
      </c>
      <c r="AB5" s="72" t="s">
        <v>208</v>
      </c>
      <c r="AC5" s="72" t="s">
        <v>209</v>
      </c>
      <c r="AD5" s="71"/>
    </row>
    <row r="6" spans="1:30" s="47" customFormat="1" ht="13.5">
      <c r="A6" s="159"/>
      <c r="B6" s="153"/>
      <c r="C6" s="159"/>
      <c r="D6" s="127" t="s">
        <v>210</v>
      </c>
      <c r="E6" s="127" t="s">
        <v>210</v>
      </c>
      <c r="F6" s="128" t="s">
        <v>210</v>
      </c>
      <c r="G6" s="128" t="s">
        <v>210</v>
      </c>
      <c r="H6" s="128" t="s">
        <v>210</v>
      </c>
      <c r="I6" s="128" t="s">
        <v>210</v>
      </c>
      <c r="J6" s="128" t="s">
        <v>210</v>
      </c>
      <c r="K6" s="128" t="s">
        <v>210</v>
      </c>
      <c r="L6" s="129" t="s">
        <v>210</v>
      </c>
      <c r="M6" s="127" t="s">
        <v>210</v>
      </c>
      <c r="N6" s="127" t="s">
        <v>210</v>
      </c>
      <c r="O6" s="128" t="s">
        <v>210</v>
      </c>
      <c r="P6" s="128" t="s">
        <v>210</v>
      </c>
      <c r="Q6" s="128" t="s">
        <v>210</v>
      </c>
      <c r="R6" s="128" t="s">
        <v>210</v>
      </c>
      <c r="S6" s="128" t="s">
        <v>210</v>
      </c>
      <c r="T6" s="128" t="s">
        <v>210</v>
      </c>
      <c r="U6" s="129" t="s">
        <v>210</v>
      </c>
      <c r="V6" s="127" t="s">
        <v>210</v>
      </c>
      <c r="W6" s="127" t="s">
        <v>210</v>
      </c>
      <c r="X6" s="128" t="s">
        <v>210</v>
      </c>
      <c r="Y6" s="128" t="s">
        <v>210</v>
      </c>
      <c r="Z6" s="128" t="s">
        <v>210</v>
      </c>
      <c r="AA6" s="128" t="s">
        <v>210</v>
      </c>
      <c r="AB6" s="128" t="s">
        <v>210</v>
      </c>
      <c r="AC6" s="128" t="s">
        <v>210</v>
      </c>
      <c r="AD6" s="129" t="s">
        <v>210</v>
      </c>
    </row>
    <row r="7" spans="1:30" s="51" customFormat="1" ht="12" customHeight="1">
      <c r="A7" s="49" t="s">
        <v>211</v>
      </c>
      <c r="B7" s="65" t="s">
        <v>212</v>
      </c>
      <c r="C7" s="49" t="s">
        <v>200</v>
      </c>
      <c r="D7" s="74">
        <f aca="true" t="shared" si="0" ref="D7:AD7">SUM(D8:D36)</f>
        <v>10928271</v>
      </c>
      <c r="E7" s="74">
        <f t="shared" si="0"/>
        <v>2652925</v>
      </c>
      <c r="F7" s="74">
        <f t="shared" si="0"/>
        <v>2562</v>
      </c>
      <c r="G7" s="74">
        <f t="shared" si="0"/>
        <v>200026</v>
      </c>
      <c r="H7" s="74">
        <f t="shared" si="0"/>
        <v>74100</v>
      </c>
      <c r="I7" s="74">
        <f t="shared" si="0"/>
        <v>1799114</v>
      </c>
      <c r="J7" s="74">
        <f t="shared" si="0"/>
        <v>2359674</v>
      </c>
      <c r="K7" s="74">
        <f t="shared" si="0"/>
        <v>577123</v>
      </c>
      <c r="L7" s="74">
        <f t="shared" si="0"/>
        <v>8275346</v>
      </c>
      <c r="M7" s="74">
        <f t="shared" si="0"/>
        <v>3001293</v>
      </c>
      <c r="N7" s="74">
        <f t="shared" si="0"/>
        <v>358759</v>
      </c>
      <c r="O7" s="74">
        <f t="shared" si="0"/>
        <v>40889</v>
      </c>
      <c r="P7" s="74">
        <f t="shared" si="0"/>
        <v>40000</v>
      </c>
      <c r="Q7" s="74">
        <f t="shared" si="0"/>
        <v>0</v>
      </c>
      <c r="R7" s="74">
        <f t="shared" si="0"/>
        <v>245752</v>
      </c>
      <c r="S7" s="74">
        <f t="shared" si="0"/>
        <v>1383845</v>
      </c>
      <c r="T7" s="74">
        <f t="shared" si="0"/>
        <v>32118</v>
      </c>
      <c r="U7" s="74">
        <f t="shared" si="0"/>
        <v>2642534</v>
      </c>
      <c r="V7" s="74">
        <f t="shared" si="0"/>
        <v>13929564</v>
      </c>
      <c r="W7" s="74">
        <f t="shared" si="0"/>
        <v>3011684</v>
      </c>
      <c r="X7" s="74">
        <f t="shared" si="0"/>
        <v>43451</v>
      </c>
      <c r="Y7" s="74">
        <f t="shared" si="0"/>
        <v>240026</v>
      </c>
      <c r="Z7" s="74">
        <f t="shared" si="0"/>
        <v>74100</v>
      </c>
      <c r="AA7" s="74">
        <f t="shared" si="0"/>
        <v>2044866</v>
      </c>
      <c r="AB7" s="74">
        <f t="shared" si="0"/>
        <v>3743519</v>
      </c>
      <c r="AC7" s="74">
        <f t="shared" si="0"/>
        <v>609241</v>
      </c>
      <c r="AD7" s="74">
        <f t="shared" si="0"/>
        <v>10917880</v>
      </c>
    </row>
    <row r="8" spans="1:30" s="51" customFormat="1" ht="12" customHeight="1">
      <c r="A8" s="52" t="s">
        <v>211</v>
      </c>
      <c r="B8" s="66" t="s">
        <v>213</v>
      </c>
      <c r="C8" s="52" t="s">
        <v>214</v>
      </c>
      <c r="D8" s="76">
        <f aca="true" t="shared" si="1" ref="D8:D36">SUM(E8,+L8)</f>
        <v>3390171</v>
      </c>
      <c r="E8" s="76">
        <f aca="true" t="shared" si="2" ref="E8:E36">+SUM(F8:I8,K8)</f>
        <v>750628</v>
      </c>
      <c r="F8" s="76">
        <v>0</v>
      </c>
      <c r="G8" s="76">
        <v>27361</v>
      </c>
      <c r="H8" s="76">
        <v>74100</v>
      </c>
      <c r="I8" s="76">
        <v>560026</v>
      </c>
      <c r="J8" s="77">
        <v>0</v>
      </c>
      <c r="K8" s="76">
        <v>89141</v>
      </c>
      <c r="L8" s="76">
        <v>2639543</v>
      </c>
      <c r="M8" s="76">
        <f aca="true" t="shared" si="3" ref="M8:M36">SUM(N8,+U8)</f>
        <v>425021</v>
      </c>
      <c r="N8" s="76">
        <f aca="true" t="shared" si="4" ref="N8:N36">+SUM(O8:R8,T8)</f>
        <v>4958</v>
      </c>
      <c r="O8" s="76">
        <v>0</v>
      </c>
      <c r="P8" s="76">
        <v>0</v>
      </c>
      <c r="Q8" s="76">
        <v>0</v>
      </c>
      <c r="R8" s="76">
        <v>4913</v>
      </c>
      <c r="S8" s="77">
        <v>0</v>
      </c>
      <c r="T8" s="76">
        <v>45</v>
      </c>
      <c r="U8" s="76">
        <v>420063</v>
      </c>
      <c r="V8" s="76">
        <f aca="true" t="shared" si="5" ref="V8:V36">+SUM(D8,M8)</f>
        <v>3815192</v>
      </c>
      <c r="W8" s="76">
        <f aca="true" t="shared" si="6" ref="W8:W36">+SUM(E8,N8)</f>
        <v>755586</v>
      </c>
      <c r="X8" s="76">
        <f aca="true" t="shared" si="7" ref="X8:X36">+SUM(F8,O8)</f>
        <v>0</v>
      </c>
      <c r="Y8" s="76">
        <f aca="true" t="shared" si="8" ref="Y8:Y36">+SUM(G8,P8)</f>
        <v>27361</v>
      </c>
      <c r="Z8" s="76">
        <f aca="true" t="shared" si="9" ref="Z8:Z36">+SUM(H8,Q8)</f>
        <v>74100</v>
      </c>
      <c r="AA8" s="76">
        <f aca="true" t="shared" si="10" ref="AA8:AA36">+SUM(I8,R8)</f>
        <v>564939</v>
      </c>
      <c r="AB8" s="77">
        <v>0</v>
      </c>
      <c r="AC8" s="76">
        <f aca="true" t="shared" si="11" ref="AC8:AC36">+SUM(K8,T8)</f>
        <v>89186</v>
      </c>
      <c r="AD8" s="76">
        <f aca="true" t="shared" si="12" ref="AD8:AD36">+SUM(L8,U8)</f>
        <v>3059606</v>
      </c>
    </row>
    <row r="9" spans="1:30" s="51" customFormat="1" ht="12" customHeight="1">
      <c r="A9" s="52" t="s">
        <v>215</v>
      </c>
      <c r="B9" s="53" t="s">
        <v>216</v>
      </c>
      <c r="C9" s="52" t="s">
        <v>217</v>
      </c>
      <c r="D9" s="76">
        <f t="shared" si="1"/>
        <v>1372190</v>
      </c>
      <c r="E9" s="76">
        <f t="shared" si="2"/>
        <v>545849</v>
      </c>
      <c r="F9" s="76">
        <v>2562</v>
      </c>
      <c r="G9" s="76">
        <v>170408</v>
      </c>
      <c r="H9" s="76">
        <v>0</v>
      </c>
      <c r="I9" s="76">
        <v>268952</v>
      </c>
      <c r="J9" s="77">
        <v>0</v>
      </c>
      <c r="K9" s="76">
        <v>103927</v>
      </c>
      <c r="L9" s="76">
        <v>826341</v>
      </c>
      <c r="M9" s="76">
        <f t="shared" si="3"/>
        <v>462778</v>
      </c>
      <c r="N9" s="76">
        <f t="shared" si="4"/>
        <v>132535</v>
      </c>
      <c r="O9" s="76">
        <v>40889</v>
      </c>
      <c r="P9" s="76">
        <v>40000</v>
      </c>
      <c r="Q9" s="76">
        <v>0</v>
      </c>
      <c r="R9" s="76">
        <v>51565</v>
      </c>
      <c r="S9" s="77">
        <v>0</v>
      </c>
      <c r="T9" s="76">
        <v>81</v>
      </c>
      <c r="U9" s="76">
        <v>330243</v>
      </c>
      <c r="V9" s="76">
        <f t="shared" si="5"/>
        <v>1834968</v>
      </c>
      <c r="W9" s="76">
        <f t="shared" si="6"/>
        <v>678384</v>
      </c>
      <c r="X9" s="76">
        <f t="shared" si="7"/>
        <v>43451</v>
      </c>
      <c r="Y9" s="76">
        <f t="shared" si="8"/>
        <v>210408</v>
      </c>
      <c r="Z9" s="76">
        <f t="shared" si="9"/>
        <v>0</v>
      </c>
      <c r="AA9" s="76">
        <f t="shared" si="10"/>
        <v>320517</v>
      </c>
      <c r="AB9" s="77">
        <v>0</v>
      </c>
      <c r="AC9" s="76">
        <f t="shared" si="11"/>
        <v>104008</v>
      </c>
      <c r="AD9" s="76">
        <f t="shared" si="12"/>
        <v>1156584</v>
      </c>
    </row>
    <row r="10" spans="1:30" s="51" customFormat="1" ht="12" customHeight="1">
      <c r="A10" s="52" t="s">
        <v>215</v>
      </c>
      <c r="B10" s="66" t="s">
        <v>218</v>
      </c>
      <c r="C10" s="52" t="s">
        <v>219</v>
      </c>
      <c r="D10" s="76">
        <f t="shared" si="1"/>
        <v>1195017</v>
      </c>
      <c r="E10" s="76">
        <f t="shared" si="2"/>
        <v>114588</v>
      </c>
      <c r="F10" s="76">
        <v>0</v>
      </c>
      <c r="G10" s="76">
        <v>0</v>
      </c>
      <c r="H10" s="76">
        <v>0</v>
      </c>
      <c r="I10" s="76">
        <v>114569</v>
      </c>
      <c r="J10" s="77">
        <v>0</v>
      </c>
      <c r="K10" s="76">
        <v>19</v>
      </c>
      <c r="L10" s="76">
        <v>1080429</v>
      </c>
      <c r="M10" s="76">
        <f t="shared" si="3"/>
        <v>78511</v>
      </c>
      <c r="N10" s="76">
        <f t="shared" si="4"/>
        <v>0</v>
      </c>
      <c r="O10" s="76">
        <v>0</v>
      </c>
      <c r="P10" s="76">
        <v>0</v>
      </c>
      <c r="Q10" s="76">
        <v>0</v>
      </c>
      <c r="R10" s="76">
        <v>0</v>
      </c>
      <c r="S10" s="77">
        <v>0</v>
      </c>
      <c r="T10" s="76">
        <v>0</v>
      </c>
      <c r="U10" s="76">
        <v>78511</v>
      </c>
      <c r="V10" s="76">
        <f t="shared" si="5"/>
        <v>1273528</v>
      </c>
      <c r="W10" s="76">
        <f t="shared" si="6"/>
        <v>114588</v>
      </c>
      <c r="X10" s="76">
        <f t="shared" si="7"/>
        <v>0</v>
      </c>
      <c r="Y10" s="76">
        <f t="shared" si="8"/>
        <v>0</v>
      </c>
      <c r="Z10" s="76">
        <f t="shared" si="9"/>
        <v>0</v>
      </c>
      <c r="AA10" s="76">
        <f t="shared" si="10"/>
        <v>114569</v>
      </c>
      <c r="AB10" s="77">
        <v>0</v>
      </c>
      <c r="AC10" s="76">
        <f t="shared" si="11"/>
        <v>19</v>
      </c>
      <c r="AD10" s="76">
        <f t="shared" si="12"/>
        <v>1158940</v>
      </c>
    </row>
    <row r="11" spans="1:30" s="51" customFormat="1" ht="12" customHeight="1">
      <c r="A11" s="52" t="s">
        <v>215</v>
      </c>
      <c r="B11" s="53" t="s">
        <v>220</v>
      </c>
      <c r="C11" s="52" t="s">
        <v>221</v>
      </c>
      <c r="D11" s="76">
        <f t="shared" si="1"/>
        <v>193724</v>
      </c>
      <c r="E11" s="76">
        <f t="shared" si="2"/>
        <v>43266</v>
      </c>
      <c r="F11" s="76">
        <v>0</v>
      </c>
      <c r="G11" s="76">
        <v>0</v>
      </c>
      <c r="H11" s="76">
        <v>0</v>
      </c>
      <c r="I11" s="76">
        <v>32013</v>
      </c>
      <c r="J11" s="77">
        <v>0</v>
      </c>
      <c r="K11" s="76">
        <v>11253</v>
      </c>
      <c r="L11" s="76">
        <v>150458</v>
      </c>
      <c r="M11" s="76">
        <f t="shared" si="3"/>
        <v>84556</v>
      </c>
      <c r="N11" s="76">
        <f t="shared" si="4"/>
        <v>8</v>
      </c>
      <c r="O11" s="76">
        <v>0</v>
      </c>
      <c r="P11" s="76">
        <v>0</v>
      </c>
      <c r="Q11" s="76">
        <v>0</v>
      </c>
      <c r="R11" s="76">
        <v>8</v>
      </c>
      <c r="S11" s="77">
        <v>0</v>
      </c>
      <c r="T11" s="76">
        <v>0</v>
      </c>
      <c r="U11" s="76">
        <v>84548</v>
      </c>
      <c r="V11" s="76">
        <f t="shared" si="5"/>
        <v>278280</v>
      </c>
      <c r="W11" s="76">
        <f t="shared" si="6"/>
        <v>43274</v>
      </c>
      <c r="X11" s="76">
        <f t="shared" si="7"/>
        <v>0</v>
      </c>
      <c r="Y11" s="76">
        <f t="shared" si="8"/>
        <v>0</v>
      </c>
      <c r="Z11" s="76">
        <f t="shared" si="9"/>
        <v>0</v>
      </c>
      <c r="AA11" s="76">
        <f t="shared" si="10"/>
        <v>32021</v>
      </c>
      <c r="AB11" s="77">
        <v>0</v>
      </c>
      <c r="AC11" s="76">
        <f t="shared" si="11"/>
        <v>11253</v>
      </c>
      <c r="AD11" s="76">
        <f t="shared" si="12"/>
        <v>235006</v>
      </c>
    </row>
    <row r="12" spans="1:30" s="51" customFormat="1" ht="12" customHeight="1">
      <c r="A12" s="55" t="s">
        <v>215</v>
      </c>
      <c r="B12" s="56" t="s">
        <v>222</v>
      </c>
      <c r="C12" s="55" t="s">
        <v>223</v>
      </c>
      <c r="D12" s="78">
        <f t="shared" si="1"/>
        <v>547200</v>
      </c>
      <c r="E12" s="78">
        <f t="shared" si="2"/>
        <v>123612</v>
      </c>
      <c r="F12" s="78">
        <v>0</v>
      </c>
      <c r="G12" s="78">
        <v>0</v>
      </c>
      <c r="H12" s="78">
        <v>0</v>
      </c>
      <c r="I12" s="78">
        <v>103377</v>
      </c>
      <c r="J12" s="79">
        <v>0</v>
      </c>
      <c r="K12" s="78">
        <v>20235</v>
      </c>
      <c r="L12" s="78">
        <v>423588</v>
      </c>
      <c r="M12" s="78">
        <f t="shared" si="3"/>
        <v>148107</v>
      </c>
      <c r="N12" s="78">
        <f t="shared" si="4"/>
        <v>929</v>
      </c>
      <c r="O12" s="78">
        <v>0</v>
      </c>
      <c r="P12" s="78">
        <v>0</v>
      </c>
      <c r="Q12" s="78">
        <v>0</v>
      </c>
      <c r="R12" s="78">
        <v>929</v>
      </c>
      <c r="S12" s="79">
        <v>0</v>
      </c>
      <c r="T12" s="78">
        <v>0</v>
      </c>
      <c r="U12" s="78">
        <v>147178</v>
      </c>
      <c r="V12" s="78">
        <f t="shared" si="5"/>
        <v>695307</v>
      </c>
      <c r="W12" s="78">
        <f t="shared" si="6"/>
        <v>124541</v>
      </c>
      <c r="X12" s="78">
        <f t="shared" si="7"/>
        <v>0</v>
      </c>
      <c r="Y12" s="78">
        <f t="shared" si="8"/>
        <v>0</v>
      </c>
      <c r="Z12" s="78">
        <f t="shared" si="9"/>
        <v>0</v>
      </c>
      <c r="AA12" s="78">
        <f t="shared" si="10"/>
        <v>104306</v>
      </c>
      <c r="AB12" s="79">
        <v>0</v>
      </c>
      <c r="AC12" s="78">
        <f t="shared" si="11"/>
        <v>20235</v>
      </c>
      <c r="AD12" s="78">
        <f t="shared" si="12"/>
        <v>570766</v>
      </c>
    </row>
    <row r="13" spans="1:30" s="51" customFormat="1" ht="12" customHeight="1">
      <c r="A13" s="55" t="s">
        <v>215</v>
      </c>
      <c r="B13" s="56" t="s">
        <v>224</v>
      </c>
      <c r="C13" s="55" t="s">
        <v>225</v>
      </c>
      <c r="D13" s="78">
        <f t="shared" si="1"/>
        <v>542653</v>
      </c>
      <c r="E13" s="78">
        <f t="shared" si="2"/>
        <v>135135</v>
      </c>
      <c r="F13" s="78">
        <v>0</v>
      </c>
      <c r="G13" s="78">
        <v>0</v>
      </c>
      <c r="H13" s="78">
        <v>0</v>
      </c>
      <c r="I13" s="78">
        <v>118789</v>
      </c>
      <c r="J13" s="79">
        <v>0</v>
      </c>
      <c r="K13" s="78">
        <v>16346</v>
      </c>
      <c r="L13" s="78">
        <v>407518</v>
      </c>
      <c r="M13" s="78">
        <f t="shared" si="3"/>
        <v>342530</v>
      </c>
      <c r="N13" s="78">
        <f t="shared" si="4"/>
        <v>30000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30000</v>
      </c>
      <c r="U13" s="78">
        <v>312530</v>
      </c>
      <c r="V13" s="78">
        <f t="shared" si="5"/>
        <v>885183</v>
      </c>
      <c r="W13" s="78">
        <f t="shared" si="6"/>
        <v>165135</v>
      </c>
      <c r="X13" s="78">
        <f t="shared" si="7"/>
        <v>0</v>
      </c>
      <c r="Y13" s="78">
        <f t="shared" si="8"/>
        <v>0</v>
      </c>
      <c r="Z13" s="78">
        <f t="shared" si="9"/>
        <v>0</v>
      </c>
      <c r="AA13" s="78">
        <f t="shared" si="10"/>
        <v>118789</v>
      </c>
      <c r="AB13" s="79">
        <v>0</v>
      </c>
      <c r="AC13" s="78">
        <f t="shared" si="11"/>
        <v>46346</v>
      </c>
      <c r="AD13" s="78">
        <f t="shared" si="12"/>
        <v>720048</v>
      </c>
    </row>
    <row r="14" spans="1:30" s="51" customFormat="1" ht="12" customHeight="1">
      <c r="A14" s="55" t="s">
        <v>215</v>
      </c>
      <c r="B14" s="56" t="s">
        <v>226</v>
      </c>
      <c r="C14" s="55" t="s">
        <v>227</v>
      </c>
      <c r="D14" s="78">
        <f t="shared" si="1"/>
        <v>334893</v>
      </c>
      <c r="E14" s="78">
        <f t="shared" si="2"/>
        <v>68168</v>
      </c>
      <c r="F14" s="78">
        <v>0</v>
      </c>
      <c r="G14" s="78">
        <v>0</v>
      </c>
      <c r="H14" s="78">
        <v>0</v>
      </c>
      <c r="I14" s="78">
        <v>56961</v>
      </c>
      <c r="J14" s="79">
        <v>0</v>
      </c>
      <c r="K14" s="78">
        <v>11207</v>
      </c>
      <c r="L14" s="78">
        <v>266725</v>
      </c>
      <c r="M14" s="78">
        <f t="shared" si="3"/>
        <v>113374</v>
      </c>
      <c r="N14" s="78">
        <f t="shared" si="4"/>
        <v>0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  <c r="T14" s="78">
        <v>0</v>
      </c>
      <c r="U14" s="78">
        <v>113374</v>
      </c>
      <c r="V14" s="78">
        <f t="shared" si="5"/>
        <v>448267</v>
      </c>
      <c r="W14" s="78">
        <f t="shared" si="6"/>
        <v>68168</v>
      </c>
      <c r="X14" s="78">
        <f t="shared" si="7"/>
        <v>0</v>
      </c>
      <c r="Y14" s="78">
        <f t="shared" si="8"/>
        <v>0</v>
      </c>
      <c r="Z14" s="78">
        <f t="shared" si="9"/>
        <v>0</v>
      </c>
      <c r="AA14" s="78">
        <f t="shared" si="10"/>
        <v>56961</v>
      </c>
      <c r="AB14" s="79">
        <v>0</v>
      </c>
      <c r="AC14" s="78">
        <f t="shared" si="11"/>
        <v>11207</v>
      </c>
      <c r="AD14" s="78">
        <f t="shared" si="12"/>
        <v>380099</v>
      </c>
    </row>
    <row r="15" spans="1:30" s="51" customFormat="1" ht="12" customHeight="1">
      <c r="A15" s="55" t="s">
        <v>215</v>
      </c>
      <c r="B15" s="56" t="s">
        <v>228</v>
      </c>
      <c r="C15" s="55" t="s">
        <v>229</v>
      </c>
      <c r="D15" s="78">
        <f t="shared" si="1"/>
        <v>650123</v>
      </c>
      <c r="E15" s="78">
        <f t="shared" si="2"/>
        <v>85827</v>
      </c>
      <c r="F15" s="78">
        <v>0</v>
      </c>
      <c r="G15" s="78">
        <v>0</v>
      </c>
      <c r="H15" s="78">
        <v>0</v>
      </c>
      <c r="I15" s="78">
        <v>85783</v>
      </c>
      <c r="J15" s="79">
        <v>0</v>
      </c>
      <c r="K15" s="78">
        <v>44</v>
      </c>
      <c r="L15" s="78">
        <v>564296</v>
      </c>
      <c r="M15" s="78">
        <f t="shared" si="3"/>
        <v>166339</v>
      </c>
      <c r="N15" s="78">
        <f t="shared" si="4"/>
        <v>16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16</v>
      </c>
      <c r="U15" s="78">
        <v>166323</v>
      </c>
      <c r="V15" s="78">
        <f t="shared" si="5"/>
        <v>816462</v>
      </c>
      <c r="W15" s="78">
        <f t="shared" si="6"/>
        <v>85843</v>
      </c>
      <c r="X15" s="78">
        <f t="shared" si="7"/>
        <v>0</v>
      </c>
      <c r="Y15" s="78">
        <f t="shared" si="8"/>
        <v>0</v>
      </c>
      <c r="Z15" s="78">
        <f t="shared" si="9"/>
        <v>0</v>
      </c>
      <c r="AA15" s="78">
        <f t="shared" si="10"/>
        <v>85783</v>
      </c>
      <c r="AB15" s="79">
        <v>0</v>
      </c>
      <c r="AC15" s="78">
        <f t="shared" si="11"/>
        <v>60</v>
      </c>
      <c r="AD15" s="78">
        <f t="shared" si="12"/>
        <v>730619</v>
      </c>
    </row>
    <row r="16" spans="1:30" s="51" customFormat="1" ht="12" customHeight="1">
      <c r="A16" s="55" t="s">
        <v>215</v>
      </c>
      <c r="B16" s="56" t="s">
        <v>230</v>
      </c>
      <c r="C16" s="55" t="s">
        <v>231</v>
      </c>
      <c r="D16" s="78">
        <f t="shared" si="1"/>
        <v>296552</v>
      </c>
      <c r="E16" s="78">
        <f t="shared" si="2"/>
        <v>64263</v>
      </c>
      <c r="F16" s="78">
        <v>0</v>
      </c>
      <c r="G16" s="78">
        <v>0</v>
      </c>
      <c r="H16" s="78">
        <v>0</v>
      </c>
      <c r="I16" s="78">
        <v>52510</v>
      </c>
      <c r="J16" s="79">
        <v>0</v>
      </c>
      <c r="K16" s="78">
        <v>11753</v>
      </c>
      <c r="L16" s="78">
        <v>232289</v>
      </c>
      <c r="M16" s="78">
        <f t="shared" si="3"/>
        <v>309543</v>
      </c>
      <c r="N16" s="78">
        <f t="shared" si="4"/>
        <v>152134</v>
      </c>
      <c r="O16" s="78">
        <v>0</v>
      </c>
      <c r="P16" s="78">
        <v>0</v>
      </c>
      <c r="Q16" s="78">
        <v>0</v>
      </c>
      <c r="R16" s="78">
        <v>152134</v>
      </c>
      <c r="S16" s="79">
        <v>0</v>
      </c>
      <c r="T16" s="78">
        <v>0</v>
      </c>
      <c r="U16" s="78">
        <v>157409</v>
      </c>
      <c r="V16" s="78">
        <f t="shared" si="5"/>
        <v>606095</v>
      </c>
      <c r="W16" s="78">
        <f t="shared" si="6"/>
        <v>216397</v>
      </c>
      <c r="X16" s="78">
        <f t="shared" si="7"/>
        <v>0</v>
      </c>
      <c r="Y16" s="78">
        <f t="shared" si="8"/>
        <v>0</v>
      </c>
      <c r="Z16" s="78">
        <f t="shared" si="9"/>
        <v>0</v>
      </c>
      <c r="AA16" s="78">
        <f t="shared" si="10"/>
        <v>204644</v>
      </c>
      <c r="AB16" s="79">
        <v>0</v>
      </c>
      <c r="AC16" s="78">
        <f t="shared" si="11"/>
        <v>11753</v>
      </c>
      <c r="AD16" s="78">
        <f t="shared" si="12"/>
        <v>389698</v>
      </c>
    </row>
    <row r="17" spans="1:30" s="51" customFormat="1" ht="12" customHeight="1">
      <c r="A17" s="55" t="s">
        <v>215</v>
      </c>
      <c r="B17" s="56" t="s">
        <v>232</v>
      </c>
      <c r="C17" s="55" t="s">
        <v>233</v>
      </c>
      <c r="D17" s="78">
        <f t="shared" si="1"/>
        <v>248756</v>
      </c>
      <c r="E17" s="78">
        <f t="shared" si="2"/>
        <v>44001</v>
      </c>
      <c r="F17" s="78">
        <v>0</v>
      </c>
      <c r="G17" s="78">
        <v>0</v>
      </c>
      <c r="H17" s="78">
        <v>0</v>
      </c>
      <c r="I17" s="78">
        <v>44001</v>
      </c>
      <c r="J17" s="79">
        <v>0</v>
      </c>
      <c r="K17" s="78">
        <v>0</v>
      </c>
      <c r="L17" s="78">
        <v>204755</v>
      </c>
      <c r="M17" s="78">
        <f t="shared" si="3"/>
        <v>97708</v>
      </c>
      <c r="N17" s="78">
        <f t="shared" si="4"/>
        <v>0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0</v>
      </c>
      <c r="U17" s="78">
        <v>97708</v>
      </c>
      <c r="V17" s="78">
        <f t="shared" si="5"/>
        <v>346464</v>
      </c>
      <c r="W17" s="78">
        <f t="shared" si="6"/>
        <v>44001</v>
      </c>
      <c r="X17" s="78">
        <f t="shared" si="7"/>
        <v>0</v>
      </c>
      <c r="Y17" s="78">
        <f t="shared" si="8"/>
        <v>0</v>
      </c>
      <c r="Z17" s="78">
        <f t="shared" si="9"/>
        <v>0</v>
      </c>
      <c r="AA17" s="78">
        <f t="shared" si="10"/>
        <v>44001</v>
      </c>
      <c r="AB17" s="79">
        <v>0</v>
      </c>
      <c r="AC17" s="78">
        <f t="shared" si="11"/>
        <v>0</v>
      </c>
      <c r="AD17" s="78">
        <f t="shared" si="12"/>
        <v>302463</v>
      </c>
    </row>
    <row r="18" spans="1:30" s="51" customFormat="1" ht="12" customHeight="1">
      <c r="A18" s="55" t="s">
        <v>215</v>
      </c>
      <c r="B18" s="56" t="s">
        <v>234</v>
      </c>
      <c r="C18" s="55" t="s">
        <v>235</v>
      </c>
      <c r="D18" s="78">
        <f t="shared" si="1"/>
        <v>142692</v>
      </c>
      <c r="E18" s="78">
        <f t="shared" si="2"/>
        <v>20181</v>
      </c>
      <c r="F18" s="78">
        <v>0</v>
      </c>
      <c r="G18" s="78">
        <v>0</v>
      </c>
      <c r="H18" s="78">
        <v>0</v>
      </c>
      <c r="I18" s="78">
        <v>19771</v>
      </c>
      <c r="J18" s="79">
        <v>0</v>
      </c>
      <c r="K18" s="78">
        <v>410</v>
      </c>
      <c r="L18" s="78">
        <v>122511</v>
      </c>
      <c r="M18" s="78">
        <f t="shared" si="3"/>
        <v>37606</v>
      </c>
      <c r="N18" s="78">
        <f t="shared" si="4"/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37606</v>
      </c>
      <c r="V18" s="78">
        <f t="shared" si="5"/>
        <v>180298</v>
      </c>
      <c r="W18" s="78">
        <f t="shared" si="6"/>
        <v>20181</v>
      </c>
      <c r="X18" s="78">
        <f t="shared" si="7"/>
        <v>0</v>
      </c>
      <c r="Y18" s="78">
        <f t="shared" si="8"/>
        <v>0</v>
      </c>
      <c r="Z18" s="78">
        <f t="shared" si="9"/>
        <v>0</v>
      </c>
      <c r="AA18" s="78">
        <f t="shared" si="10"/>
        <v>19771</v>
      </c>
      <c r="AB18" s="79">
        <v>0</v>
      </c>
      <c r="AC18" s="78">
        <f t="shared" si="11"/>
        <v>410</v>
      </c>
      <c r="AD18" s="78">
        <f t="shared" si="12"/>
        <v>160117</v>
      </c>
    </row>
    <row r="19" spans="1:30" s="51" customFormat="1" ht="12" customHeight="1">
      <c r="A19" s="55" t="s">
        <v>215</v>
      </c>
      <c r="B19" s="56" t="s">
        <v>236</v>
      </c>
      <c r="C19" s="55" t="s">
        <v>237</v>
      </c>
      <c r="D19" s="78">
        <f t="shared" si="1"/>
        <v>222862</v>
      </c>
      <c r="E19" s="78">
        <f t="shared" si="2"/>
        <v>30208</v>
      </c>
      <c r="F19" s="78">
        <v>0</v>
      </c>
      <c r="G19" s="78">
        <v>0</v>
      </c>
      <c r="H19" s="78">
        <v>0</v>
      </c>
      <c r="I19" s="78">
        <v>30162</v>
      </c>
      <c r="J19" s="79">
        <v>0</v>
      </c>
      <c r="K19" s="78">
        <v>46</v>
      </c>
      <c r="L19" s="78">
        <v>192654</v>
      </c>
      <c r="M19" s="78">
        <f t="shared" si="3"/>
        <v>80022</v>
      </c>
      <c r="N19" s="78">
        <f t="shared" si="4"/>
        <v>12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12</v>
      </c>
      <c r="U19" s="78">
        <v>80010</v>
      </c>
      <c r="V19" s="78">
        <f t="shared" si="5"/>
        <v>302884</v>
      </c>
      <c r="W19" s="78">
        <f t="shared" si="6"/>
        <v>30220</v>
      </c>
      <c r="X19" s="78">
        <f t="shared" si="7"/>
        <v>0</v>
      </c>
      <c r="Y19" s="78">
        <f t="shared" si="8"/>
        <v>0</v>
      </c>
      <c r="Z19" s="78">
        <f t="shared" si="9"/>
        <v>0</v>
      </c>
      <c r="AA19" s="78">
        <f t="shared" si="10"/>
        <v>30162</v>
      </c>
      <c r="AB19" s="79">
        <v>0</v>
      </c>
      <c r="AC19" s="78">
        <f t="shared" si="11"/>
        <v>58</v>
      </c>
      <c r="AD19" s="78">
        <f t="shared" si="12"/>
        <v>272664</v>
      </c>
    </row>
    <row r="20" spans="1:30" s="51" customFormat="1" ht="12" customHeight="1">
      <c r="A20" s="55" t="s">
        <v>215</v>
      </c>
      <c r="B20" s="56" t="s">
        <v>238</v>
      </c>
      <c r="C20" s="55" t="s">
        <v>239</v>
      </c>
      <c r="D20" s="78">
        <f t="shared" si="1"/>
        <v>136985</v>
      </c>
      <c r="E20" s="78">
        <f t="shared" si="2"/>
        <v>12405</v>
      </c>
      <c r="F20" s="78">
        <v>0</v>
      </c>
      <c r="G20" s="78">
        <v>0</v>
      </c>
      <c r="H20" s="78">
        <v>0</v>
      </c>
      <c r="I20" s="78">
        <v>3</v>
      </c>
      <c r="J20" s="79">
        <v>0</v>
      </c>
      <c r="K20" s="78">
        <v>12402</v>
      </c>
      <c r="L20" s="78">
        <v>124580</v>
      </c>
      <c r="M20" s="78">
        <f t="shared" si="3"/>
        <v>36385</v>
      </c>
      <c r="N20" s="78">
        <f t="shared" si="4"/>
        <v>1</v>
      </c>
      <c r="O20" s="78">
        <v>0</v>
      </c>
      <c r="P20" s="78">
        <v>0</v>
      </c>
      <c r="Q20" s="78">
        <v>0</v>
      </c>
      <c r="R20" s="78">
        <v>1</v>
      </c>
      <c r="S20" s="79">
        <v>0</v>
      </c>
      <c r="T20" s="78">
        <v>0</v>
      </c>
      <c r="U20" s="78">
        <v>36384</v>
      </c>
      <c r="V20" s="78">
        <f t="shared" si="5"/>
        <v>173370</v>
      </c>
      <c r="W20" s="78">
        <f t="shared" si="6"/>
        <v>12406</v>
      </c>
      <c r="X20" s="78">
        <f t="shared" si="7"/>
        <v>0</v>
      </c>
      <c r="Y20" s="78">
        <f t="shared" si="8"/>
        <v>0</v>
      </c>
      <c r="Z20" s="78">
        <f t="shared" si="9"/>
        <v>0</v>
      </c>
      <c r="AA20" s="78">
        <f t="shared" si="10"/>
        <v>4</v>
      </c>
      <c r="AB20" s="79">
        <v>0</v>
      </c>
      <c r="AC20" s="78">
        <f t="shared" si="11"/>
        <v>12402</v>
      </c>
      <c r="AD20" s="78">
        <f t="shared" si="12"/>
        <v>160964</v>
      </c>
    </row>
    <row r="21" spans="1:30" s="51" customFormat="1" ht="12" customHeight="1">
      <c r="A21" s="55" t="s">
        <v>215</v>
      </c>
      <c r="B21" s="56" t="s">
        <v>240</v>
      </c>
      <c r="C21" s="55" t="s">
        <v>241</v>
      </c>
      <c r="D21" s="78">
        <f t="shared" si="1"/>
        <v>353235</v>
      </c>
      <c r="E21" s="78">
        <f t="shared" si="2"/>
        <v>28965</v>
      </c>
      <c r="F21" s="78">
        <v>0</v>
      </c>
      <c r="G21" s="78">
        <v>2257</v>
      </c>
      <c r="H21" s="78">
        <v>0</v>
      </c>
      <c r="I21" s="78">
        <v>26354</v>
      </c>
      <c r="J21" s="79">
        <v>0</v>
      </c>
      <c r="K21" s="78">
        <v>354</v>
      </c>
      <c r="L21" s="78">
        <v>324270</v>
      </c>
      <c r="M21" s="78">
        <f t="shared" si="3"/>
        <v>100011</v>
      </c>
      <c r="N21" s="78">
        <f t="shared" si="4"/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100011</v>
      </c>
      <c r="V21" s="78">
        <f t="shared" si="5"/>
        <v>453246</v>
      </c>
      <c r="W21" s="78">
        <f t="shared" si="6"/>
        <v>28965</v>
      </c>
      <c r="X21" s="78">
        <f t="shared" si="7"/>
        <v>0</v>
      </c>
      <c r="Y21" s="78">
        <f t="shared" si="8"/>
        <v>2257</v>
      </c>
      <c r="Z21" s="78">
        <f t="shared" si="9"/>
        <v>0</v>
      </c>
      <c r="AA21" s="78">
        <f t="shared" si="10"/>
        <v>26354</v>
      </c>
      <c r="AB21" s="79">
        <v>0</v>
      </c>
      <c r="AC21" s="78">
        <f t="shared" si="11"/>
        <v>354</v>
      </c>
      <c r="AD21" s="78">
        <f t="shared" si="12"/>
        <v>424281</v>
      </c>
    </row>
    <row r="22" spans="1:30" s="51" customFormat="1" ht="12" customHeight="1">
      <c r="A22" s="55" t="s">
        <v>215</v>
      </c>
      <c r="B22" s="56" t="s">
        <v>242</v>
      </c>
      <c r="C22" s="55" t="s">
        <v>243</v>
      </c>
      <c r="D22" s="78">
        <f t="shared" si="1"/>
        <v>61769</v>
      </c>
      <c r="E22" s="78">
        <f t="shared" si="2"/>
        <v>0</v>
      </c>
      <c r="F22" s="78">
        <v>0</v>
      </c>
      <c r="G22" s="78">
        <v>0</v>
      </c>
      <c r="H22" s="78">
        <v>0</v>
      </c>
      <c r="I22" s="78">
        <v>0</v>
      </c>
      <c r="J22" s="79">
        <v>0</v>
      </c>
      <c r="K22" s="78">
        <v>0</v>
      </c>
      <c r="L22" s="78">
        <v>61769</v>
      </c>
      <c r="M22" s="78">
        <f t="shared" si="3"/>
        <v>36423</v>
      </c>
      <c r="N22" s="78">
        <f t="shared" si="4"/>
        <v>0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0</v>
      </c>
      <c r="U22" s="78">
        <v>36423</v>
      </c>
      <c r="V22" s="78">
        <f t="shared" si="5"/>
        <v>98192</v>
      </c>
      <c r="W22" s="78">
        <f t="shared" si="6"/>
        <v>0</v>
      </c>
      <c r="X22" s="78">
        <f t="shared" si="7"/>
        <v>0</v>
      </c>
      <c r="Y22" s="78">
        <f t="shared" si="8"/>
        <v>0</v>
      </c>
      <c r="Z22" s="78">
        <f t="shared" si="9"/>
        <v>0</v>
      </c>
      <c r="AA22" s="78">
        <f t="shared" si="10"/>
        <v>0</v>
      </c>
      <c r="AB22" s="79">
        <v>0</v>
      </c>
      <c r="AC22" s="78">
        <f t="shared" si="11"/>
        <v>0</v>
      </c>
      <c r="AD22" s="78">
        <f t="shared" si="12"/>
        <v>98192</v>
      </c>
    </row>
    <row r="23" spans="1:30" s="51" customFormat="1" ht="12" customHeight="1">
      <c r="A23" s="55" t="s">
        <v>215</v>
      </c>
      <c r="B23" s="56" t="s">
        <v>244</v>
      </c>
      <c r="C23" s="55" t="s">
        <v>245</v>
      </c>
      <c r="D23" s="78">
        <f t="shared" si="1"/>
        <v>213932</v>
      </c>
      <c r="E23" s="78">
        <f t="shared" si="2"/>
        <v>55790</v>
      </c>
      <c r="F23" s="78">
        <v>0</v>
      </c>
      <c r="G23" s="78">
        <v>0</v>
      </c>
      <c r="H23" s="78">
        <v>0</v>
      </c>
      <c r="I23" s="78">
        <v>12974</v>
      </c>
      <c r="J23" s="79">
        <v>0</v>
      </c>
      <c r="K23" s="78">
        <v>42816</v>
      </c>
      <c r="L23" s="78">
        <v>158142</v>
      </c>
      <c r="M23" s="78">
        <f t="shared" si="3"/>
        <v>84794</v>
      </c>
      <c r="N23" s="78">
        <f t="shared" si="4"/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84794</v>
      </c>
      <c r="V23" s="78">
        <f t="shared" si="5"/>
        <v>298726</v>
      </c>
      <c r="W23" s="78">
        <f t="shared" si="6"/>
        <v>55790</v>
      </c>
      <c r="X23" s="78">
        <f t="shared" si="7"/>
        <v>0</v>
      </c>
      <c r="Y23" s="78">
        <f t="shared" si="8"/>
        <v>0</v>
      </c>
      <c r="Z23" s="78">
        <f t="shared" si="9"/>
        <v>0</v>
      </c>
      <c r="AA23" s="78">
        <f t="shared" si="10"/>
        <v>12974</v>
      </c>
      <c r="AB23" s="79">
        <v>0</v>
      </c>
      <c r="AC23" s="78">
        <f t="shared" si="11"/>
        <v>42816</v>
      </c>
      <c r="AD23" s="78">
        <f t="shared" si="12"/>
        <v>242936</v>
      </c>
    </row>
    <row r="24" spans="1:30" s="51" customFormat="1" ht="12" customHeight="1">
      <c r="A24" s="55" t="s">
        <v>215</v>
      </c>
      <c r="B24" s="56" t="s">
        <v>246</v>
      </c>
      <c r="C24" s="55" t="s">
        <v>247</v>
      </c>
      <c r="D24" s="78">
        <f t="shared" si="1"/>
        <v>67461</v>
      </c>
      <c r="E24" s="78">
        <f t="shared" si="2"/>
        <v>12349</v>
      </c>
      <c r="F24" s="78">
        <v>0</v>
      </c>
      <c r="G24" s="78">
        <v>0</v>
      </c>
      <c r="H24" s="78">
        <v>0</v>
      </c>
      <c r="I24" s="78">
        <v>12349</v>
      </c>
      <c r="J24" s="79">
        <v>0</v>
      </c>
      <c r="K24" s="78">
        <v>0</v>
      </c>
      <c r="L24" s="78">
        <v>55112</v>
      </c>
      <c r="M24" s="78">
        <f t="shared" si="3"/>
        <v>43228</v>
      </c>
      <c r="N24" s="78">
        <f t="shared" si="4"/>
        <v>0</v>
      </c>
      <c r="O24" s="78">
        <v>0</v>
      </c>
      <c r="P24" s="78">
        <v>0</v>
      </c>
      <c r="Q24" s="78">
        <v>0</v>
      </c>
      <c r="R24" s="78">
        <v>0</v>
      </c>
      <c r="S24" s="79">
        <v>0</v>
      </c>
      <c r="T24" s="78">
        <v>0</v>
      </c>
      <c r="U24" s="78">
        <v>43228</v>
      </c>
      <c r="V24" s="78">
        <f t="shared" si="5"/>
        <v>110689</v>
      </c>
      <c r="W24" s="78">
        <f t="shared" si="6"/>
        <v>12349</v>
      </c>
      <c r="X24" s="78">
        <f t="shared" si="7"/>
        <v>0</v>
      </c>
      <c r="Y24" s="78">
        <f t="shared" si="8"/>
        <v>0</v>
      </c>
      <c r="Z24" s="78">
        <f t="shared" si="9"/>
        <v>0</v>
      </c>
      <c r="AA24" s="78">
        <f t="shared" si="10"/>
        <v>12349</v>
      </c>
      <c r="AB24" s="79">
        <v>0</v>
      </c>
      <c r="AC24" s="78">
        <f t="shared" si="11"/>
        <v>0</v>
      </c>
      <c r="AD24" s="78">
        <f t="shared" si="12"/>
        <v>98340</v>
      </c>
    </row>
    <row r="25" spans="1:30" s="51" customFormat="1" ht="12" customHeight="1">
      <c r="A25" s="55" t="s">
        <v>215</v>
      </c>
      <c r="B25" s="56" t="s">
        <v>248</v>
      </c>
      <c r="C25" s="55" t="s">
        <v>249</v>
      </c>
      <c r="D25" s="78">
        <f t="shared" si="1"/>
        <v>88095</v>
      </c>
      <c r="E25" s="78">
        <f t="shared" si="2"/>
        <v>22793</v>
      </c>
      <c r="F25" s="78">
        <v>0</v>
      </c>
      <c r="G25" s="78">
        <v>0</v>
      </c>
      <c r="H25" s="78">
        <v>0</v>
      </c>
      <c r="I25" s="78">
        <v>21070</v>
      </c>
      <c r="J25" s="79">
        <v>0</v>
      </c>
      <c r="K25" s="78">
        <v>1723</v>
      </c>
      <c r="L25" s="78">
        <v>65302</v>
      </c>
      <c r="M25" s="78">
        <f t="shared" si="3"/>
        <v>29732</v>
      </c>
      <c r="N25" s="78">
        <f t="shared" si="4"/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29732</v>
      </c>
      <c r="V25" s="78">
        <f t="shared" si="5"/>
        <v>117827</v>
      </c>
      <c r="W25" s="78">
        <f t="shared" si="6"/>
        <v>22793</v>
      </c>
      <c r="X25" s="78">
        <f t="shared" si="7"/>
        <v>0</v>
      </c>
      <c r="Y25" s="78">
        <f t="shared" si="8"/>
        <v>0</v>
      </c>
      <c r="Z25" s="78">
        <f t="shared" si="9"/>
        <v>0</v>
      </c>
      <c r="AA25" s="78">
        <f t="shared" si="10"/>
        <v>21070</v>
      </c>
      <c r="AB25" s="79">
        <v>0</v>
      </c>
      <c r="AC25" s="78">
        <f t="shared" si="11"/>
        <v>1723</v>
      </c>
      <c r="AD25" s="78">
        <f t="shared" si="12"/>
        <v>95034</v>
      </c>
    </row>
    <row r="26" spans="1:30" s="51" customFormat="1" ht="12" customHeight="1">
      <c r="A26" s="55" t="s">
        <v>215</v>
      </c>
      <c r="B26" s="56" t="s">
        <v>250</v>
      </c>
      <c r="C26" s="55" t="s">
        <v>251</v>
      </c>
      <c r="D26" s="78">
        <f t="shared" si="1"/>
        <v>227638</v>
      </c>
      <c r="E26" s="78">
        <f t="shared" si="2"/>
        <v>43189</v>
      </c>
      <c r="F26" s="78">
        <v>0</v>
      </c>
      <c r="G26" s="78">
        <v>0</v>
      </c>
      <c r="H26" s="78">
        <v>0</v>
      </c>
      <c r="I26" s="78">
        <v>37570</v>
      </c>
      <c r="J26" s="79">
        <v>0</v>
      </c>
      <c r="K26" s="78">
        <v>5619</v>
      </c>
      <c r="L26" s="78">
        <v>184449</v>
      </c>
      <c r="M26" s="78">
        <f t="shared" si="3"/>
        <v>184370</v>
      </c>
      <c r="N26" s="78">
        <f t="shared" si="4"/>
        <v>36202</v>
      </c>
      <c r="O26" s="78">
        <v>0</v>
      </c>
      <c r="P26" s="78">
        <v>0</v>
      </c>
      <c r="Q26" s="78">
        <v>0</v>
      </c>
      <c r="R26" s="78">
        <v>36202</v>
      </c>
      <c r="S26" s="79">
        <v>0</v>
      </c>
      <c r="T26" s="78">
        <v>0</v>
      </c>
      <c r="U26" s="78">
        <v>148168</v>
      </c>
      <c r="V26" s="78">
        <f t="shared" si="5"/>
        <v>412008</v>
      </c>
      <c r="W26" s="78">
        <f t="shared" si="6"/>
        <v>79391</v>
      </c>
      <c r="X26" s="78">
        <f t="shared" si="7"/>
        <v>0</v>
      </c>
      <c r="Y26" s="78">
        <f t="shared" si="8"/>
        <v>0</v>
      </c>
      <c r="Z26" s="78">
        <f t="shared" si="9"/>
        <v>0</v>
      </c>
      <c r="AA26" s="78">
        <f t="shared" si="10"/>
        <v>73772</v>
      </c>
      <c r="AB26" s="79">
        <v>0</v>
      </c>
      <c r="AC26" s="78">
        <f t="shared" si="11"/>
        <v>5619</v>
      </c>
      <c r="AD26" s="78">
        <f t="shared" si="12"/>
        <v>332617</v>
      </c>
    </row>
    <row r="27" spans="1:30" s="51" customFormat="1" ht="12" customHeight="1">
      <c r="A27" s="55" t="s">
        <v>215</v>
      </c>
      <c r="B27" s="56" t="s">
        <v>252</v>
      </c>
      <c r="C27" s="55" t="s">
        <v>253</v>
      </c>
      <c r="D27" s="78">
        <f t="shared" si="1"/>
        <v>92095</v>
      </c>
      <c r="E27" s="78">
        <f t="shared" si="2"/>
        <v>17286</v>
      </c>
      <c r="F27" s="78">
        <v>0</v>
      </c>
      <c r="G27" s="78">
        <v>0</v>
      </c>
      <c r="H27" s="78">
        <v>0</v>
      </c>
      <c r="I27" s="78">
        <v>16671</v>
      </c>
      <c r="J27" s="79">
        <v>0</v>
      </c>
      <c r="K27" s="78">
        <v>615</v>
      </c>
      <c r="L27" s="78">
        <v>74809</v>
      </c>
      <c r="M27" s="78">
        <f t="shared" si="3"/>
        <v>45453</v>
      </c>
      <c r="N27" s="78">
        <f t="shared" si="4"/>
        <v>6</v>
      </c>
      <c r="O27" s="78">
        <v>0</v>
      </c>
      <c r="P27" s="78">
        <v>0</v>
      </c>
      <c r="Q27" s="78">
        <v>0</v>
      </c>
      <c r="R27" s="78">
        <v>0</v>
      </c>
      <c r="S27" s="79">
        <v>0</v>
      </c>
      <c r="T27" s="78">
        <v>6</v>
      </c>
      <c r="U27" s="78">
        <v>45447</v>
      </c>
      <c r="V27" s="78">
        <f t="shared" si="5"/>
        <v>137548</v>
      </c>
      <c r="W27" s="78">
        <f t="shared" si="6"/>
        <v>17292</v>
      </c>
      <c r="X27" s="78">
        <f t="shared" si="7"/>
        <v>0</v>
      </c>
      <c r="Y27" s="78">
        <f t="shared" si="8"/>
        <v>0</v>
      </c>
      <c r="Z27" s="78">
        <f t="shared" si="9"/>
        <v>0</v>
      </c>
      <c r="AA27" s="78">
        <f t="shared" si="10"/>
        <v>16671</v>
      </c>
      <c r="AB27" s="79">
        <v>0</v>
      </c>
      <c r="AC27" s="78">
        <f t="shared" si="11"/>
        <v>621</v>
      </c>
      <c r="AD27" s="78">
        <f t="shared" si="12"/>
        <v>120256</v>
      </c>
    </row>
    <row r="28" spans="1:30" s="51" customFormat="1" ht="12" customHeight="1">
      <c r="A28" s="55" t="s">
        <v>215</v>
      </c>
      <c r="B28" s="56" t="s">
        <v>254</v>
      </c>
      <c r="C28" s="55" t="s">
        <v>255</v>
      </c>
      <c r="D28" s="78">
        <f t="shared" si="1"/>
        <v>0</v>
      </c>
      <c r="E28" s="78">
        <f t="shared" si="2"/>
        <v>0</v>
      </c>
      <c r="F28" s="78">
        <v>0</v>
      </c>
      <c r="G28" s="78">
        <v>0</v>
      </c>
      <c r="H28" s="78">
        <v>0</v>
      </c>
      <c r="I28" s="78">
        <v>0</v>
      </c>
      <c r="J28" s="79">
        <v>0</v>
      </c>
      <c r="K28" s="78">
        <v>0</v>
      </c>
      <c r="L28" s="78">
        <v>0</v>
      </c>
      <c r="M28" s="78">
        <f t="shared" si="3"/>
        <v>0</v>
      </c>
      <c r="N28" s="78">
        <f t="shared" si="4"/>
        <v>0</v>
      </c>
      <c r="O28" s="78">
        <v>0</v>
      </c>
      <c r="P28" s="78">
        <v>0</v>
      </c>
      <c r="Q28" s="78">
        <v>0</v>
      </c>
      <c r="R28" s="78">
        <v>0</v>
      </c>
      <c r="S28" s="79">
        <v>325000</v>
      </c>
      <c r="T28" s="78">
        <v>0</v>
      </c>
      <c r="U28" s="78">
        <v>0</v>
      </c>
      <c r="V28" s="78">
        <f t="shared" si="5"/>
        <v>0</v>
      </c>
      <c r="W28" s="78">
        <f t="shared" si="6"/>
        <v>0</v>
      </c>
      <c r="X28" s="78">
        <f t="shared" si="7"/>
        <v>0</v>
      </c>
      <c r="Y28" s="78">
        <f t="shared" si="8"/>
        <v>0</v>
      </c>
      <c r="Z28" s="78">
        <f t="shared" si="9"/>
        <v>0</v>
      </c>
      <c r="AA28" s="78">
        <f t="shared" si="10"/>
        <v>0</v>
      </c>
      <c r="AB28" s="79">
        <f aca="true" t="shared" si="13" ref="AB28:AB36">+SUM(J28,S28)</f>
        <v>325000</v>
      </c>
      <c r="AC28" s="78">
        <f t="shared" si="11"/>
        <v>0</v>
      </c>
      <c r="AD28" s="78">
        <f t="shared" si="12"/>
        <v>0</v>
      </c>
    </row>
    <row r="29" spans="1:30" s="51" customFormat="1" ht="12" customHeight="1">
      <c r="A29" s="55" t="s">
        <v>215</v>
      </c>
      <c r="B29" s="56" t="s">
        <v>256</v>
      </c>
      <c r="C29" s="55" t="s">
        <v>257</v>
      </c>
      <c r="D29" s="78">
        <f t="shared" si="1"/>
        <v>0</v>
      </c>
      <c r="E29" s="78">
        <f t="shared" si="2"/>
        <v>0</v>
      </c>
      <c r="F29" s="78">
        <v>0</v>
      </c>
      <c r="G29" s="78">
        <v>0</v>
      </c>
      <c r="H29" s="78">
        <v>0</v>
      </c>
      <c r="I29" s="78">
        <v>0</v>
      </c>
      <c r="J29" s="79">
        <v>0</v>
      </c>
      <c r="K29" s="78">
        <v>0</v>
      </c>
      <c r="L29" s="78">
        <v>0</v>
      </c>
      <c r="M29" s="78">
        <f t="shared" si="3"/>
        <v>16567</v>
      </c>
      <c r="N29" s="78">
        <f t="shared" si="4"/>
        <v>0</v>
      </c>
      <c r="O29" s="78">
        <v>0</v>
      </c>
      <c r="P29" s="78">
        <v>0</v>
      </c>
      <c r="Q29" s="78">
        <v>0</v>
      </c>
      <c r="R29" s="78">
        <v>0</v>
      </c>
      <c r="S29" s="79">
        <v>230000</v>
      </c>
      <c r="T29" s="78">
        <v>0</v>
      </c>
      <c r="U29" s="78">
        <v>16567</v>
      </c>
      <c r="V29" s="78">
        <f t="shared" si="5"/>
        <v>16567</v>
      </c>
      <c r="W29" s="78">
        <f t="shared" si="6"/>
        <v>0</v>
      </c>
      <c r="X29" s="78">
        <f t="shared" si="7"/>
        <v>0</v>
      </c>
      <c r="Y29" s="78">
        <f t="shared" si="8"/>
        <v>0</v>
      </c>
      <c r="Z29" s="78">
        <f t="shared" si="9"/>
        <v>0</v>
      </c>
      <c r="AA29" s="78">
        <f t="shared" si="10"/>
        <v>0</v>
      </c>
      <c r="AB29" s="79">
        <f t="shared" si="13"/>
        <v>230000</v>
      </c>
      <c r="AC29" s="78">
        <f t="shared" si="11"/>
        <v>0</v>
      </c>
      <c r="AD29" s="78">
        <f t="shared" si="12"/>
        <v>16567</v>
      </c>
    </row>
    <row r="30" spans="1:30" s="51" customFormat="1" ht="12" customHeight="1">
      <c r="A30" s="55" t="s">
        <v>215</v>
      </c>
      <c r="B30" s="56" t="s">
        <v>258</v>
      </c>
      <c r="C30" s="55" t="s">
        <v>259</v>
      </c>
      <c r="D30" s="78">
        <f t="shared" si="1"/>
        <v>0</v>
      </c>
      <c r="E30" s="78">
        <f t="shared" si="2"/>
        <v>0</v>
      </c>
      <c r="F30" s="78">
        <v>0</v>
      </c>
      <c r="G30" s="78">
        <v>0</v>
      </c>
      <c r="H30" s="78">
        <v>0</v>
      </c>
      <c r="I30" s="78">
        <v>0</v>
      </c>
      <c r="J30" s="79">
        <v>0</v>
      </c>
      <c r="K30" s="78">
        <v>0</v>
      </c>
      <c r="L30" s="78">
        <v>0</v>
      </c>
      <c r="M30" s="78">
        <f t="shared" si="3"/>
        <v>10702</v>
      </c>
      <c r="N30" s="78">
        <f t="shared" si="4"/>
        <v>0</v>
      </c>
      <c r="O30" s="78">
        <v>0</v>
      </c>
      <c r="P30" s="78">
        <v>0</v>
      </c>
      <c r="Q30" s="78">
        <v>0</v>
      </c>
      <c r="R30" s="78">
        <v>0</v>
      </c>
      <c r="S30" s="79">
        <v>264954</v>
      </c>
      <c r="T30" s="78">
        <v>0</v>
      </c>
      <c r="U30" s="78">
        <v>10702</v>
      </c>
      <c r="V30" s="78">
        <f t="shared" si="5"/>
        <v>10702</v>
      </c>
      <c r="W30" s="78">
        <f t="shared" si="6"/>
        <v>0</v>
      </c>
      <c r="X30" s="78">
        <f t="shared" si="7"/>
        <v>0</v>
      </c>
      <c r="Y30" s="78">
        <f t="shared" si="8"/>
        <v>0</v>
      </c>
      <c r="Z30" s="78">
        <f t="shared" si="9"/>
        <v>0</v>
      </c>
      <c r="AA30" s="78">
        <f t="shared" si="10"/>
        <v>0</v>
      </c>
      <c r="AB30" s="79">
        <f t="shared" si="13"/>
        <v>264954</v>
      </c>
      <c r="AC30" s="78">
        <f t="shared" si="11"/>
        <v>0</v>
      </c>
      <c r="AD30" s="78">
        <f t="shared" si="12"/>
        <v>10702</v>
      </c>
    </row>
    <row r="31" spans="1:30" s="51" customFormat="1" ht="12" customHeight="1">
      <c r="A31" s="55" t="s">
        <v>215</v>
      </c>
      <c r="B31" s="56" t="s">
        <v>260</v>
      </c>
      <c r="C31" s="55" t="s">
        <v>261</v>
      </c>
      <c r="D31" s="78">
        <f t="shared" si="1"/>
        <v>71772</v>
      </c>
      <c r="E31" s="78">
        <f t="shared" si="2"/>
        <v>75</v>
      </c>
      <c r="F31" s="78">
        <v>0</v>
      </c>
      <c r="G31" s="78">
        <v>0</v>
      </c>
      <c r="H31" s="78">
        <v>0</v>
      </c>
      <c r="I31" s="78">
        <v>0</v>
      </c>
      <c r="J31" s="79">
        <v>602002</v>
      </c>
      <c r="K31" s="78">
        <v>75</v>
      </c>
      <c r="L31" s="78">
        <v>71697</v>
      </c>
      <c r="M31" s="78">
        <f t="shared" si="3"/>
        <v>0</v>
      </c>
      <c r="N31" s="78">
        <f t="shared" si="4"/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0</v>
      </c>
      <c r="V31" s="78">
        <f t="shared" si="5"/>
        <v>71772</v>
      </c>
      <c r="W31" s="78">
        <f t="shared" si="6"/>
        <v>75</v>
      </c>
      <c r="X31" s="78">
        <f t="shared" si="7"/>
        <v>0</v>
      </c>
      <c r="Y31" s="78">
        <f t="shared" si="8"/>
        <v>0</v>
      </c>
      <c r="Z31" s="78">
        <f t="shared" si="9"/>
        <v>0</v>
      </c>
      <c r="AA31" s="78">
        <f t="shared" si="10"/>
        <v>0</v>
      </c>
      <c r="AB31" s="79">
        <f t="shared" si="13"/>
        <v>602002</v>
      </c>
      <c r="AC31" s="78">
        <f t="shared" si="11"/>
        <v>75</v>
      </c>
      <c r="AD31" s="78">
        <f t="shared" si="12"/>
        <v>71697</v>
      </c>
    </row>
    <row r="32" spans="1:30" s="51" customFormat="1" ht="12" customHeight="1">
      <c r="A32" s="55" t="s">
        <v>215</v>
      </c>
      <c r="B32" s="56" t="s">
        <v>262</v>
      </c>
      <c r="C32" s="55" t="s">
        <v>263</v>
      </c>
      <c r="D32" s="78">
        <f t="shared" si="1"/>
        <v>83641</v>
      </c>
      <c r="E32" s="78">
        <f t="shared" si="2"/>
        <v>39532</v>
      </c>
      <c r="F32" s="78">
        <v>0</v>
      </c>
      <c r="G32" s="78">
        <v>0</v>
      </c>
      <c r="H32" s="78">
        <v>0</v>
      </c>
      <c r="I32" s="78">
        <v>39509</v>
      </c>
      <c r="J32" s="79">
        <v>480780</v>
      </c>
      <c r="K32" s="78">
        <v>23</v>
      </c>
      <c r="L32" s="78">
        <v>44109</v>
      </c>
      <c r="M32" s="78">
        <f t="shared" si="3"/>
        <v>0</v>
      </c>
      <c r="N32" s="78">
        <f t="shared" si="4"/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0</v>
      </c>
      <c r="V32" s="78">
        <f t="shared" si="5"/>
        <v>83641</v>
      </c>
      <c r="W32" s="78">
        <f t="shared" si="6"/>
        <v>39532</v>
      </c>
      <c r="X32" s="78">
        <f t="shared" si="7"/>
        <v>0</v>
      </c>
      <c r="Y32" s="78">
        <f t="shared" si="8"/>
        <v>0</v>
      </c>
      <c r="Z32" s="78">
        <f t="shared" si="9"/>
        <v>0</v>
      </c>
      <c r="AA32" s="78">
        <f t="shared" si="10"/>
        <v>39509</v>
      </c>
      <c r="AB32" s="79">
        <f t="shared" si="13"/>
        <v>480780</v>
      </c>
      <c r="AC32" s="78">
        <f t="shared" si="11"/>
        <v>23</v>
      </c>
      <c r="AD32" s="78">
        <f t="shared" si="12"/>
        <v>44109</v>
      </c>
    </row>
    <row r="33" spans="1:30" s="51" customFormat="1" ht="12" customHeight="1">
      <c r="A33" s="55" t="s">
        <v>215</v>
      </c>
      <c r="B33" s="56" t="s">
        <v>264</v>
      </c>
      <c r="C33" s="55" t="s">
        <v>265</v>
      </c>
      <c r="D33" s="78">
        <f t="shared" si="1"/>
        <v>0</v>
      </c>
      <c r="E33" s="78">
        <f t="shared" si="2"/>
        <v>0</v>
      </c>
      <c r="F33" s="78">
        <v>0</v>
      </c>
      <c r="G33" s="78">
        <v>0</v>
      </c>
      <c r="H33" s="78">
        <v>0</v>
      </c>
      <c r="I33" s="78">
        <v>0</v>
      </c>
      <c r="J33" s="79">
        <v>0</v>
      </c>
      <c r="K33" s="78">
        <v>0</v>
      </c>
      <c r="L33" s="78">
        <v>0</v>
      </c>
      <c r="M33" s="78">
        <f t="shared" si="3"/>
        <v>15819</v>
      </c>
      <c r="N33" s="78">
        <f t="shared" si="4"/>
        <v>0</v>
      </c>
      <c r="O33" s="78">
        <v>0</v>
      </c>
      <c r="P33" s="78">
        <v>0</v>
      </c>
      <c r="Q33" s="78">
        <v>0</v>
      </c>
      <c r="R33" s="78">
        <v>0</v>
      </c>
      <c r="S33" s="79">
        <v>232818</v>
      </c>
      <c r="T33" s="78">
        <v>0</v>
      </c>
      <c r="U33" s="78">
        <v>15819</v>
      </c>
      <c r="V33" s="78">
        <f t="shared" si="5"/>
        <v>15819</v>
      </c>
      <c r="W33" s="78">
        <f t="shared" si="6"/>
        <v>0</v>
      </c>
      <c r="X33" s="78">
        <f t="shared" si="7"/>
        <v>0</v>
      </c>
      <c r="Y33" s="78">
        <f t="shared" si="8"/>
        <v>0</v>
      </c>
      <c r="Z33" s="78">
        <f t="shared" si="9"/>
        <v>0</v>
      </c>
      <c r="AA33" s="78">
        <f t="shared" si="10"/>
        <v>0</v>
      </c>
      <c r="AB33" s="79">
        <f t="shared" si="13"/>
        <v>232818</v>
      </c>
      <c r="AC33" s="78">
        <f t="shared" si="11"/>
        <v>0</v>
      </c>
      <c r="AD33" s="78">
        <f t="shared" si="12"/>
        <v>15819</v>
      </c>
    </row>
    <row r="34" spans="1:30" s="51" customFormat="1" ht="12" customHeight="1">
      <c r="A34" s="55" t="s">
        <v>215</v>
      </c>
      <c r="B34" s="56" t="s">
        <v>266</v>
      </c>
      <c r="C34" s="55" t="s">
        <v>267</v>
      </c>
      <c r="D34" s="78">
        <f t="shared" si="1"/>
        <v>0</v>
      </c>
      <c r="E34" s="78">
        <f t="shared" si="2"/>
        <v>0</v>
      </c>
      <c r="F34" s="78">
        <v>0</v>
      </c>
      <c r="G34" s="78">
        <v>0</v>
      </c>
      <c r="H34" s="78">
        <v>0</v>
      </c>
      <c r="I34" s="78">
        <v>0</v>
      </c>
      <c r="J34" s="79">
        <v>0</v>
      </c>
      <c r="K34" s="78">
        <v>0</v>
      </c>
      <c r="L34" s="78">
        <v>0</v>
      </c>
      <c r="M34" s="78">
        <f t="shared" si="3"/>
        <v>51714</v>
      </c>
      <c r="N34" s="78">
        <f t="shared" si="4"/>
        <v>1958</v>
      </c>
      <c r="O34" s="78">
        <v>0</v>
      </c>
      <c r="P34" s="78">
        <v>0</v>
      </c>
      <c r="Q34" s="78">
        <v>0</v>
      </c>
      <c r="R34" s="78">
        <v>0</v>
      </c>
      <c r="S34" s="79">
        <v>331073</v>
      </c>
      <c r="T34" s="78">
        <v>1958</v>
      </c>
      <c r="U34" s="78">
        <v>49756</v>
      </c>
      <c r="V34" s="78">
        <f t="shared" si="5"/>
        <v>51714</v>
      </c>
      <c r="W34" s="78">
        <f t="shared" si="6"/>
        <v>1958</v>
      </c>
      <c r="X34" s="78">
        <f t="shared" si="7"/>
        <v>0</v>
      </c>
      <c r="Y34" s="78">
        <f t="shared" si="8"/>
        <v>0</v>
      </c>
      <c r="Z34" s="78">
        <f t="shared" si="9"/>
        <v>0</v>
      </c>
      <c r="AA34" s="78">
        <f t="shared" si="10"/>
        <v>0</v>
      </c>
      <c r="AB34" s="79">
        <f t="shared" si="13"/>
        <v>331073</v>
      </c>
      <c r="AC34" s="78">
        <f t="shared" si="11"/>
        <v>1958</v>
      </c>
      <c r="AD34" s="78">
        <f t="shared" si="12"/>
        <v>49756</v>
      </c>
    </row>
    <row r="35" spans="1:30" s="51" customFormat="1" ht="12" customHeight="1">
      <c r="A35" s="55" t="s">
        <v>215</v>
      </c>
      <c r="B35" s="56" t="s">
        <v>268</v>
      </c>
      <c r="C35" s="55" t="s">
        <v>269</v>
      </c>
      <c r="D35" s="78">
        <f t="shared" si="1"/>
        <v>348389</v>
      </c>
      <c r="E35" s="78">
        <f t="shared" si="2"/>
        <v>348389</v>
      </c>
      <c r="F35" s="78">
        <v>0</v>
      </c>
      <c r="G35" s="78">
        <v>0</v>
      </c>
      <c r="H35" s="78">
        <v>0</v>
      </c>
      <c r="I35" s="78">
        <v>145700</v>
      </c>
      <c r="J35" s="79">
        <v>1114353</v>
      </c>
      <c r="K35" s="78">
        <v>202689</v>
      </c>
      <c r="L35" s="78">
        <v>0</v>
      </c>
      <c r="M35" s="78">
        <f t="shared" si="3"/>
        <v>0</v>
      </c>
      <c r="N35" s="78">
        <f t="shared" si="4"/>
        <v>0</v>
      </c>
      <c r="O35" s="78">
        <v>0</v>
      </c>
      <c r="P35" s="78">
        <v>0</v>
      </c>
      <c r="Q35" s="78">
        <v>0</v>
      </c>
      <c r="R35" s="78">
        <v>0</v>
      </c>
      <c r="S35" s="79">
        <v>0</v>
      </c>
      <c r="T35" s="78">
        <v>0</v>
      </c>
      <c r="U35" s="78">
        <v>0</v>
      </c>
      <c r="V35" s="78">
        <f t="shared" si="5"/>
        <v>348389</v>
      </c>
      <c r="W35" s="78">
        <f t="shared" si="6"/>
        <v>348389</v>
      </c>
      <c r="X35" s="78">
        <f t="shared" si="7"/>
        <v>0</v>
      </c>
      <c r="Y35" s="78">
        <f t="shared" si="8"/>
        <v>0</v>
      </c>
      <c r="Z35" s="78">
        <f t="shared" si="9"/>
        <v>0</v>
      </c>
      <c r="AA35" s="78">
        <f t="shared" si="10"/>
        <v>145700</v>
      </c>
      <c r="AB35" s="79">
        <f t="shared" si="13"/>
        <v>1114353</v>
      </c>
      <c r="AC35" s="78">
        <f t="shared" si="11"/>
        <v>202689</v>
      </c>
      <c r="AD35" s="78">
        <f t="shared" si="12"/>
        <v>0</v>
      </c>
    </row>
    <row r="36" spans="1:30" s="51" customFormat="1" ht="12" customHeight="1">
      <c r="A36" s="55" t="s">
        <v>215</v>
      </c>
      <c r="B36" s="56" t="s">
        <v>270</v>
      </c>
      <c r="C36" s="55" t="s">
        <v>271</v>
      </c>
      <c r="D36" s="78">
        <f t="shared" si="1"/>
        <v>46426</v>
      </c>
      <c r="E36" s="78">
        <f t="shared" si="2"/>
        <v>46426</v>
      </c>
      <c r="F36" s="78">
        <v>0</v>
      </c>
      <c r="G36" s="78">
        <v>0</v>
      </c>
      <c r="H36" s="78">
        <v>0</v>
      </c>
      <c r="I36" s="78">
        <v>0</v>
      </c>
      <c r="J36" s="79">
        <v>162539</v>
      </c>
      <c r="K36" s="78">
        <v>46426</v>
      </c>
      <c r="L36" s="78">
        <v>0</v>
      </c>
      <c r="M36" s="78">
        <f t="shared" si="3"/>
        <v>0</v>
      </c>
      <c r="N36" s="78">
        <f t="shared" si="4"/>
        <v>0</v>
      </c>
      <c r="O36" s="78">
        <v>0</v>
      </c>
      <c r="P36" s="78">
        <v>0</v>
      </c>
      <c r="Q36" s="78">
        <v>0</v>
      </c>
      <c r="R36" s="78">
        <v>0</v>
      </c>
      <c r="S36" s="79">
        <v>0</v>
      </c>
      <c r="T36" s="78">
        <v>0</v>
      </c>
      <c r="U36" s="78">
        <v>0</v>
      </c>
      <c r="V36" s="78">
        <f t="shared" si="5"/>
        <v>46426</v>
      </c>
      <c r="W36" s="78">
        <f t="shared" si="6"/>
        <v>46426</v>
      </c>
      <c r="X36" s="78">
        <f t="shared" si="7"/>
        <v>0</v>
      </c>
      <c r="Y36" s="78">
        <f t="shared" si="8"/>
        <v>0</v>
      </c>
      <c r="Z36" s="78">
        <f t="shared" si="9"/>
        <v>0</v>
      </c>
      <c r="AA36" s="78">
        <f t="shared" si="10"/>
        <v>0</v>
      </c>
      <c r="AB36" s="79">
        <f t="shared" si="13"/>
        <v>162539</v>
      </c>
      <c r="AC36" s="78">
        <f t="shared" si="11"/>
        <v>46426</v>
      </c>
      <c r="AD36" s="78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6" t="s">
        <v>272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1" t="s">
        <v>52</v>
      </c>
      <c r="B2" s="151" t="s">
        <v>53</v>
      </c>
      <c r="C2" s="160" t="s">
        <v>197</v>
      </c>
      <c r="D2" s="85" t="s">
        <v>273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274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275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2"/>
      <c r="B3" s="152"/>
      <c r="C3" s="158"/>
      <c r="D3" s="92" t="s">
        <v>276</v>
      </c>
      <c r="E3" s="86"/>
      <c r="F3" s="86"/>
      <c r="G3" s="86"/>
      <c r="H3" s="86"/>
      <c r="I3" s="86"/>
      <c r="J3" s="86"/>
      <c r="K3" s="93"/>
      <c r="L3" s="94" t="s">
        <v>277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209</v>
      </c>
      <c r="AE3" s="98" t="s">
        <v>200</v>
      </c>
      <c r="AF3" s="92" t="s">
        <v>276</v>
      </c>
      <c r="AG3" s="86"/>
      <c r="AH3" s="86"/>
      <c r="AI3" s="86"/>
      <c r="AJ3" s="86"/>
      <c r="AK3" s="86"/>
      <c r="AL3" s="86"/>
      <c r="AM3" s="93"/>
      <c r="AN3" s="94" t="s">
        <v>277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209</v>
      </c>
      <c r="BG3" s="98" t="s">
        <v>200</v>
      </c>
      <c r="BH3" s="92" t="s">
        <v>276</v>
      </c>
      <c r="BI3" s="86"/>
      <c r="BJ3" s="86"/>
      <c r="BK3" s="86"/>
      <c r="BL3" s="86"/>
      <c r="BM3" s="86"/>
      <c r="BN3" s="86"/>
      <c r="BO3" s="93"/>
      <c r="BP3" s="94" t="s">
        <v>277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209</v>
      </c>
      <c r="CI3" s="98" t="s">
        <v>200</v>
      </c>
    </row>
    <row r="4" spans="1:87" s="46" customFormat="1" ht="13.5" customHeight="1">
      <c r="A4" s="152"/>
      <c r="B4" s="152"/>
      <c r="C4" s="158"/>
      <c r="D4" s="98" t="s">
        <v>200</v>
      </c>
      <c r="E4" s="97" t="s">
        <v>278</v>
      </c>
      <c r="F4" s="97"/>
      <c r="G4" s="102"/>
      <c r="H4" s="86"/>
      <c r="I4" s="103"/>
      <c r="J4" s="104" t="s">
        <v>279</v>
      </c>
      <c r="K4" s="150" t="s">
        <v>280</v>
      </c>
      <c r="L4" s="98" t="s">
        <v>200</v>
      </c>
      <c r="M4" s="92" t="s">
        <v>281</v>
      </c>
      <c r="N4" s="95"/>
      <c r="O4" s="95"/>
      <c r="P4" s="95"/>
      <c r="Q4" s="96"/>
      <c r="R4" s="92" t="s">
        <v>282</v>
      </c>
      <c r="S4" s="86"/>
      <c r="T4" s="86"/>
      <c r="U4" s="103"/>
      <c r="V4" s="97" t="s">
        <v>283</v>
      </c>
      <c r="W4" s="92" t="s">
        <v>284</v>
      </c>
      <c r="X4" s="94"/>
      <c r="Y4" s="95"/>
      <c r="Z4" s="95"/>
      <c r="AA4" s="96"/>
      <c r="AB4" s="105" t="s">
        <v>285</v>
      </c>
      <c r="AC4" s="105" t="s">
        <v>286</v>
      </c>
      <c r="AD4" s="98"/>
      <c r="AE4" s="98"/>
      <c r="AF4" s="98" t="s">
        <v>200</v>
      </c>
      <c r="AG4" s="97" t="s">
        <v>278</v>
      </c>
      <c r="AH4" s="97"/>
      <c r="AI4" s="102"/>
      <c r="AJ4" s="86"/>
      <c r="AK4" s="103"/>
      <c r="AL4" s="104" t="s">
        <v>279</v>
      </c>
      <c r="AM4" s="150" t="s">
        <v>280</v>
      </c>
      <c r="AN4" s="98" t="s">
        <v>200</v>
      </c>
      <c r="AO4" s="92" t="s">
        <v>281</v>
      </c>
      <c r="AP4" s="95"/>
      <c r="AQ4" s="95"/>
      <c r="AR4" s="95"/>
      <c r="AS4" s="96"/>
      <c r="AT4" s="92" t="s">
        <v>282</v>
      </c>
      <c r="AU4" s="86"/>
      <c r="AV4" s="86"/>
      <c r="AW4" s="103"/>
      <c r="AX4" s="97" t="s">
        <v>283</v>
      </c>
      <c r="AY4" s="92" t="s">
        <v>284</v>
      </c>
      <c r="AZ4" s="106"/>
      <c r="BA4" s="106"/>
      <c r="BB4" s="107"/>
      <c r="BC4" s="96"/>
      <c r="BD4" s="105" t="s">
        <v>285</v>
      </c>
      <c r="BE4" s="105" t="s">
        <v>286</v>
      </c>
      <c r="BF4" s="98"/>
      <c r="BG4" s="98"/>
      <c r="BH4" s="98" t="s">
        <v>200</v>
      </c>
      <c r="BI4" s="97" t="s">
        <v>278</v>
      </c>
      <c r="BJ4" s="97"/>
      <c r="BK4" s="102"/>
      <c r="BL4" s="86"/>
      <c r="BM4" s="103"/>
      <c r="BN4" s="104" t="s">
        <v>279</v>
      </c>
      <c r="BO4" s="150" t="s">
        <v>280</v>
      </c>
      <c r="BP4" s="98" t="s">
        <v>200</v>
      </c>
      <c r="BQ4" s="92" t="s">
        <v>281</v>
      </c>
      <c r="BR4" s="95"/>
      <c r="BS4" s="95"/>
      <c r="BT4" s="95"/>
      <c r="BU4" s="96"/>
      <c r="BV4" s="92" t="s">
        <v>282</v>
      </c>
      <c r="BW4" s="86"/>
      <c r="BX4" s="86"/>
      <c r="BY4" s="103"/>
      <c r="BZ4" s="97" t="s">
        <v>283</v>
      </c>
      <c r="CA4" s="92" t="s">
        <v>284</v>
      </c>
      <c r="CB4" s="95"/>
      <c r="CC4" s="95"/>
      <c r="CD4" s="95"/>
      <c r="CE4" s="96"/>
      <c r="CF4" s="105" t="s">
        <v>285</v>
      </c>
      <c r="CG4" s="105" t="s">
        <v>286</v>
      </c>
      <c r="CH4" s="98"/>
      <c r="CI4" s="98"/>
    </row>
    <row r="5" spans="1:87" s="46" customFormat="1" ht="23.25" customHeight="1">
      <c r="A5" s="152"/>
      <c r="B5" s="152"/>
      <c r="C5" s="158"/>
      <c r="D5" s="98"/>
      <c r="E5" s="98" t="s">
        <v>200</v>
      </c>
      <c r="F5" s="104" t="s">
        <v>287</v>
      </c>
      <c r="G5" s="104" t="s">
        <v>288</v>
      </c>
      <c r="H5" s="104" t="s">
        <v>289</v>
      </c>
      <c r="I5" s="104" t="s">
        <v>209</v>
      </c>
      <c r="J5" s="109"/>
      <c r="K5" s="150"/>
      <c r="L5" s="98"/>
      <c r="M5" s="98" t="s">
        <v>200</v>
      </c>
      <c r="N5" s="98" t="s">
        <v>290</v>
      </c>
      <c r="O5" s="98" t="s">
        <v>291</v>
      </c>
      <c r="P5" s="98" t="s">
        <v>292</v>
      </c>
      <c r="Q5" s="98" t="s">
        <v>293</v>
      </c>
      <c r="R5" s="98" t="s">
        <v>200</v>
      </c>
      <c r="S5" s="97" t="s">
        <v>294</v>
      </c>
      <c r="T5" s="97" t="s">
        <v>295</v>
      </c>
      <c r="U5" s="97" t="s">
        <v>296</v>
      </c>
      <c r="V5" s="98"/>
      <c r="W5" s="98" t="s">
        <v>200</v>
      </c>
      <c r="X5" s="97" t="s">
        <v>294</v>
      </c>
      <c r="Y5" s="97" t="s">
        <v>295</v>
      </c>
      <c r="Z5" s="97" t="s">
        <v>296</v>
      </c>
      <c r="AA5" s="105" t="s">
        <v>209</v>
      </c>
      <c r="AB5" s="98"/>
      <c r="AC5" s="98"/>
      <c r="AD5" s="98"/>
      <c r="AE5" s="98"/>
      <c r="AF5" s="98"/>
      <c r="AG5" s="98" t="s">
        <v>200</v>
      </c>
      <c r="AH5" s="104" t="s">
        <v>287</v>
      </c>
      <c r="AI5" s="104" t="s">
        <v>288</v>
      </c>
      <c r="AJ5" s="104" t="s">
        <v>289</v>
      </c>
      <c r="AK5" s="104" t="s">
        <v>209</v>
      </c>
      <c r="AL5" s="109"/>
      <c r="AM5" s="150"/>
      <c r="AN5" s="98"/>
      <c r="AO5" s="98" t="s">
        <v>200</v>
      </c>
      <c r="AP5" s="98" t="s">
        <v>290</v>
      </c>
      <c r="AQ5" s="98" t="s">
        <v>291</v>
      </c>
      <c r="AR5" s="98" t="s">
        <v>292</v>
      </c>
      <c r="AS5" s="98" t="s">
        <v>293</v>
      </c>
      <c r="AT5" s="98" t="s">
        <v>200</v>
      </c>
      <c r="AU5" s="97" t="s">
        <v>294</v>
      </c>
      <c r="AV5" s="97" t="s">
        <v>295</v>
      </c>
      <c r="AW5" s="97" t="s">
        <v>296</v>
      </c>
      <c r="AX5" s="98"/>
      <c r="AY5" s="98" t="s">
        <v>200</v>
      </c>
      <c r="AZ5" s="97" t="s">
        <v>294</v>
      </c>
      <c r="BA5" s="97" t="s">
        <v>295</v>
      </c>
      <c r="BB5" s="97" t="s">
        <v>296</v>
      </c>
      <c r="BC5" s="105" t="s">
        <v>209</v>
      </c>
      <c r="BD5" s="98"/>
      <c r="BE5" s="98"/>
      <c r="BF5" s="98"/>
      <c r="BG5" s="98"/>
      <c r="BH5" s="98"/>
      <c r="BI5" s="98" t="s">
        <v>200</v>
      </c>
      <c r="BJ5" s="104" t="s">
        <v>287</v>
      </c>
      <c r="BK5" s="104" t="s">
        <v>288</v>
      </c>
      <c r="BL5" s="104" t="s">
        <v>289</v>
      </c>
      <c r="BM5" s="104" t="s">
        <v>209</v>
      </c>
      <c r="BN5" s="109"/>
      <c r="BO5" s="150"/>
      <c r="BP5" s="98"/>
      <c r="BQ5" s="98" t="s">
        <v>200</v>
      </c>
      <c r="BR5" s="98" t="s">
        <v>290</v>
      </c>
      <c r="BS5" s="98" t="s">
        <v>291</v>
      </c>
      <c r="BT5" s="98" t="s">
        <v>292</v>
      </c>
      <c r="BU5" s="98" t="s">
        <v>293</v>
      </c>
      <c r="BV5" s="98" t="s">
        <v>200</v>
      </c>
      <c r="BW5" s="97" t="s">
        <v>294</v>
      </c>
      <c r="BX5" s="97" t="s">
        <v>295</v>
      </c>
      <c r="BY5" s="97" t="s">
        <v>296</v>
      </c>
      <c r="BZ5" s="98"/>
      <c r="CA5" s="98" t="s">
        <v>200</v>
      </c>
      <c r="CB5" s="97" t="s">
        <v>294</v>
      </c>
      <c r="CC5" s="97" t="s">
        <v>295</v>
      </c>
      <c r="CD5" s="97" t="s">
        <v>296</v>
      </c>
      <c r="CE5" s="105" t="s">
        <v>209</v>
      </c>
      <c r="CF5" s="98"/>
      <c r="CG5" s="98"/>
      <c r="CH5" s="98"/>
      <c r="CI5" s="98"/>
    </row>
    <row r="6" spans="1:87" s="47" customFormat="1" ht="13.5">
      <c r="A6" s="153"/>
      <c r="B6" s="153"/>
      <c r="C6" s="159"/>
      <c r="D6" s="113" t="s">
        <v>210</v>
      </c>
      <c r="E6" s="113" t="s">
        <v>210</v>
      </c>
      <c r="F6" s="114" t="s">
        <v>210</v>
      </c>
      <c r="G6" s="114" t="s">
        <v>210</v>
      </c>
      <c r="H6" s="114" t="s">
        <v>210</v>
      </c>
      <c r="I6" s="114" t="s">
        <v>210</v>
      </c>
      <c r="J6" s="115" t="s">
        <v>210</v>
      </c>
      <c r="K6" s="115" t="s">
        <v>210</v>
      </c>
      <c r="L6" s="113" t="s">
        <v>210</v>
      </c>
      <c r="M6" s="113" t="s">
        <v>210</v>
      </c>
      <c r="N6" s="113" t="s">
        <v>210</v>
      </c>
      <c r="O6" s="113" t="s">
        <v>210</v>
      </c>
      <c r="P6" s="113" t="s">
        <v>210</v>
      </c>
      <c r="Q6" s="113" t="s">
        <v>210</v>
      </c>
      <c r="R6" s="113" t="s">
        <v>210</v>
      </c>
      <c r="S6" s="116" t="s">
        <v>210</v>
      </c>
      <c r="T6" s="116" t="s">
        <v>210</v>
      </c>
      <c r="U6" s="116" t="s">
        <v>210</v>
      </c>
      <c r="V6" s="113" t="s">
        <v>210</v>
      </c>
      <c r="W6" s="113" t="s">
        <v>210</v>
      </c>
      <c r="X6" s="113" t="s">
        <v>210</v>
      </c>
      <c r="Y6" s="113" t="s">
        <v>210</v>
      </c>
      <c r="Z6" s="113" t="s">
        <v>210</v>
      </c>
      <c r="AA6" s="113" t="s">
        <v>210</v>
      </c>
      <c r="AB6" s="113" t="s">
        <v>210</v>
      </c>
      <c r="AC6" s="113" t="s">
        <v>210</v>
      </c>
      <c r="AD6" s="113" t="s">
        <v>210</v>
      </c>
      <c r="AE6" s="113" t="s">
        <v>210</v>
      </c>
      <c r="AF6" s="113" t="s">
        <v>210</v>
      </c>
      <c r="AG6" s="113" t="s">
        <v>210</v>
      </c>
      <c r="AH6" s="114" t="s">
        <v>210</v>
      </c>
      <c r="AI6" s="114" t="s">
        <v>210</v>
      </c>
      <c r="AJ6" s="114" t="s">
        <v>210</v>
      </c>
      <c r="AK6" s="114" t="s">
        <v>210</v>
      </c>
      <c r="AL6" s="115" t="s">
        <v>210</v>
      </c>
      <c r="AM6" s="115" t="s">
        <v>210</v>
      </c>
      <c r="AN6" s="113" t="s">
        <v>210</v>
      </c>
      <c r="AO6" s="113" t="s">
        <v>210</v>
      </c>
      <c r="AP6" s="113" t="s">
        <v>210</v>
      </c>
      <c r="AQ6" s="113" t="s">
        <v>210</v>
      </c>
      <c r="AR6" s="113" t="s">
        <v>210</v>
      </c>
      <c r="AS6" s="113" t="s">
        <v>210</v>
      </c>
      <c r="AT6" s="113" t="s">
        <v>210</v>
      </c>
      <c r="AU6" s="116" t="s">
        <v>210</v>
      </c>
      <c r="AV6" s="116" t="s">
        <v>210</v>
      </c>
      <c r="AW6" s="116" t="s">
        <v>210</v>
      </c>
      <c r="AX6" s="113" t="s">
        <v>210</v>
      </c>
      <c r="AY6" s="113" t="s">
        <v>210</v>
      </c>
      <c r="AZ6" s="113" t="s">
        <v>210</v>
      </c>
      <c r="BA6" s="113" t="s">
        <v>210</v>
      </c>
      <c r="BB6" s="113" t="s">
        <v>210</v>
      </c>
      <c r="BC6" s="113" t="s">
        <v>210</v>
      </c>
      <c r="BD6" s="113" t="s">
        <v>210</v>
      </c>
      <c r="BE6" s="113" t="s">
        <v>210</v>
      </c>
      <c r="BF6" s="113" t="s">
        <v>210</v>
      </c>
      <c r="BG6" s="113" t="s">
        <v>210</v>
      </c>
      <c r="BH6" s="113" t="s">
        <v>210</v>
      </c>
      <c r="BI6" s="113" t="s">
        <v>210</v>
      </c>
      <c r="BJ6" s="114" t="s">
        <v>210</v>
      </c>
      <c r="BK6" s="114" t="s">
        <v>210</v>
      </c>
      <c r="BL6" s="114" t="s">
        <v>210</v>
      </c>
      <c r="BM6" s="114" t="s">
        <v>210</v>
      </c>
      <c r="BN6" s="115" t="s">
        <v>210</v>
      </c>
      <c r="BO6" s="115" t="s">
        <v>210</v>
      </c>
      <c r="BP6" s="113" t="s">
        <v>210</v>
      </c>
      <c r="BQ6" s="113" t="s">
        <v>210</v>
      </c>
      <c r="BR6" s="114" t="s">
        <v>210</v>
      </c>
      <c r="BS6" s="114" t="s">
        <v>210</v>
      </c>
      <c r="BT6" s="114" t="s">
        <v>210</v>
      </c>
      <c r="BU6" s="114" t="s">
        <v>210</v>
      </c>
      <c r="BV6" s="113" t="s">
        <v>210</v>
      </c>
      <c r="BW6" s="116" t="s">
        <v>210</v>
      </c>
      <c r="BX6" s="116" t="s">
        <v>210</v>
      </c>
      <c r="BY6" s="116" t="s">
        <v>210</v>
      </c>
      <c r="BZ6" s="113" t="s">
        <v>210</v>
      </c>
      <c r="CA6" s="113" t="s">
        <v>210</v>
      </c>
      <c r="CB6" s="113" t="s">
        <v>210</v>
      </c>
      <c r="CC6" s="113" t="s">
        <v>210</v>
      </c>
      <c r="CD6" s="113" t="s">
        <v>210</v>
      </c>
      <c r="CE6" s="113" t="s">
        <v>210</v>
      </c>
      <c r="CF6" s="113" t="s">
        <v>210</v>
      </c>
      <c r="CG6" s="113" t="s">
        <v>210</v>
      </c>
      <c r="CH6" s="113" t="s">
        <v>210</v>
      </c>
      <c r="CI6" s="113" t="s">
        <v>210</v>
      </c>
    </row>
    <row r="7" spans="1:87" s="51" customFormat="1" ht="12" customHeight="1">
      <c r="A7" s="49" t="s">
        <v>211</v>
      </c>
      <c r="B7" s="65" t="s">
        <v>212</v>
      </c>
      <c r="C7" s="49" t="s">
        <v>200</v>
      </c>
      <c r="D7" s="74">
        <f aca="true" t="shared" si="0" ref="D7:AI7">SUM(D8:D36)</f>
        <v>177576</v>
      </c>
      <c r="E7" s="74">
        <f t="shared" si="0"/>
        <v>78687</v>
      </c>
      <c r="F7" s="74">
        <f t="shared" si="0"/>
        <v>0</v>
      </c>
      <c r="G7" s="74">
        <f t="shared" si="0"/>
        <v>2562</v>
      </c>
      <c r="H7" s="74">
        <f t="shared" si="0"/>
        <v>76125</v>
      </c>
      <c r="I7" s="74">
        <f t="shared" si="0"/>
        <v>0</v>
      </c>
      <c r="J7" s="74">
        <f t="shared" si="0"/>
        <v>98889</v>
      </c>
      <c r="K7" s="74">
        <f t="shared" si="0"/>
        <v>162539</v>
      </c>
      <c r="L7" s="74">
        <f t="shared" si="0"/>
        <v>9878844</v>
      </c>
      <c r="M7" s="74">
        <f t="shared" si="0"/>
        <v>1773426</v>
      </c>
      <c r="N7" s="74">
        <f t="shared" si="0"/>
        <v>730774</v>
      </c>
      <c r="O7" s="74">
        <f t="shared" si="0"/>
        <v>745535</v>
      </c>
      <c r="P7" s="74">
        <f t="shared" si="0"/>
        <v>280902</v>
      </c>
      <c r="Q7" s="74">
        <f t="shared" si="0"/>
        <v>16215</v>
      </c>
      <c r="R7" s="74">
        <f t="shared" si="0"/>
        <v>2094427</v>
      </c>
      <c r="S7" s="74">
        <f t="shared" si="0"/>
        <v>83989</v>
      </c>
      <c r="T7" s="74">
        <f t="shared" si="0"/>
        <v>1805509</v>
      </c>
      <c r="U7" s="74">
        <f t="shared" si="0"/>
        <v>204929</v>
      </c>
      <c r="V7" s="74">
        <f t="shared" si="0"/>
        <v>6121</v>
      </c>
      <c r="W7" s="74">
        <f t="shared" si="0"/>
        <v>5986841</v>
      </c>
      <c r="X7" s="74">
        <f t="shared" si="0"/>
        <v>2219557</v>
      </c>
      <c r="Y7" s="74">
        <f t="shared" si="0"/>
        <v>3574854</v>
      </c>
      <c r="Z7" s="74">
        <f t="shared" si="0"/>
        <v>80824</v>
      </c>
      <c r="AA7" s="74">
        <f t="shared" si="0"/>
        <v>111606</v>
      </c>
      <c r="AB7" s="74">
        <f t="shared" si="0"/>
        <v>2327189</v>
      </c>
      <c r="AC7" s="74">
        <f t="shared" si="0"/>
        <v>18029</v>
      </c>
      <c r="AD7" s="74">
        <f t="shared" si="0"/>
        <v>741797</v>
      </c>
      <c r="AE7" s="74">
        <f t="shared" si="0"/>
        <v>10798217</v>
      </c>
      <c r="AF7" s="74">
        <f t="shared" si="0"/>
        <v>15629</v>
      </c>
      <c r="AG7" s="74">
        <f t="shared" si="0"/>
        <v>15629</v>
      </c>
      <c r="AH7" s="74">
        <f t="shared" si="0"/>
        <v>0</v>
      </c>
      <c r="AI7" s="74">
        <f t="shared" si="0"/>
        <v>15629</v>
      </c>
      <c r="AJ7" s="74">
        <f aca="true" t="shared" si="1" ref="AJ7:BO7">SUM(AJ8:AJ36)</f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2805074</v>
      </c>
      <c r="AO7" s="74">
        <f t="shared" si="1"/>
        <v>482705</v>
      </c>
      <c r="AP7" s="74">
        <f t="shared" si="1"/>
        <v>410638</v>
      </c>
      <c r="AQ7" s="74">
        <f t="shared" si="1"/>
        <v>0</v>
      </c>
      <c r="AR7" s="74">
        <f t="shared" si="1"/>
        <v>72067</v>
      </c>
      <c r="AS7" s="74">
        <f t="shared" si="1"/>
        <v>0</v>
      </c>
      <c r="AT7" s="74">
        <f t="shared" si="1"/>
        <v>1463031</v>
      </c>
      <c r="AU7" s="74">
        <f t="shared" si="1"/>
        <v>1310</v>
      </c>
      <c r="AV7" s="74">
        <f t="shared" si="1"/>
        <v>1461197</v>
      </c>
      <c r="AW7" s="74">
        <f t="shared" si="1"/>
        <v>524</v>
      </c>
      <c r="AX7" s="74">
        <f t="shared" si="1"/>
        <v>0</v>
      </c>
      <c r="AY7" s="74">
        <f t="shared" si="1"/>
        <v>859338</v>
      </c>
      <c r="AZ7" s="74">
        <f t="shared" si="1"/>
        <v>433987</v>
      </c>
      <c r="BA7" s="74">
        <f t="shared" si="1"/>
        <v>389993</v>
      </c>
      <c r="BB7" s="74">
        <f t="shared" si="1"/>
        <v>3567</v>
      </c>
      <c r="BC7" s="74">
        <f t="shared" si="1"/>
        <v>31791</v>
      </c>
      <c r="BD7" s="74">
        <f t="shared" si="1"/>
        <v>1383845</v>
      </c>
      <c r="BE7" s="74">
        <f t="shared" si="1"/>
        <v>0</v>
      </c>
      <c r="BF7" s="74">
        <f t="shared" si="1"/>
        <v>180590</v>
      </c>
      <c r="BG7" s="74">
        <f t="shared" si="1"/>
        <v>3001293</v>
      </c>
      <c r="BH7" s="74">
        <f t="shared" si="1"/>
        <v>193205</v>
      </c>
      <c r="BI7" s="74">
        <f t="shared" si="1"/>
        <v>94316</v>
      </c>
      <c r="BJ7" s="74">
        <f t="shared" si="1"/>
        <v>0</v>
      </c>
      <c r="BK7" s="74">
        <f t="shared" si="1"/>
        <v>18191</v>
      </c>
      <c r="BL7" s="74">
        <f t="shared" si="1"/>
        <v>76125</v>
      </c>
      <c r="BM7" s="74">
        <f t="shared" si="1"/>
        <v>0</v>
      </c>
      <c r="BN7" s="74">
        <f t="shared" si="1"/>
        <v>98889</v>
      </c>
      <c r="BO7" s="74">
        <f t="shared" si="1"/>
        <v>162539</v>
      </c>
      <c r="BP7" s="74">
        <f aca="true" t="shared" si="2" ref="BP7:CU7">SUM(BP8:BP36)</f>
        <v>12683918</v>
      </c>
      <c r="BQ7" s="74">
        <f t="shared" si="2"/>
        <v>2256131</v>
      </c>
      <c r="BR7" s="74">
        <f t="shared" si="2"/>
        <v>1141412</v>
      </c>
      <c r="BS7" s="74">
        <f t="shared" si="2"/>
        <v>745535</v>
      </c>
      <c r="BT7" s="74">
        <f t="shared" si="2"/>
        <v>352969</v>
      </c>
      <c r="BU7" s="74">
        <f t="shared" si="2"/>
        <v>16215</v>
      </c>
      <c r="BV7" s="74">
        <f t="shared" si="2"/>
        <v>3557458</v>
      </c>
      <c r="BW7" s="74">
        <f t="shared" si="2"/>
        <v>85299</v>
      </c>
      <c r="BX7" s="74">
        <f t="shared" si="2"/>
        <v>3266706</v>
      </c>
      <c r="BY7" s="74">
        <f t="shared" si="2"/>
        <v>205453</v>
      </c>
      <c r="BZ7" s="74">
        <f t="shared" si="2"/>
        <v>6121</v>
      </c>
      <c r="CA7" s="74">
        <f t="shared" si="2"/>
        <v>6846179</v>
      </c>
      <c r="CB7" s="74">
        <f t="shared" si="2"/>
        <v>2653544</v>
      </c>
      <c r="CC7" s="74">
        <f t="shared" si="2"/>
        <v>3964847</v>
      </c>
      <c r="CD7" s="74">
        <f t="shared" si="2"/>
        <v>84391</v>
      </c>
      <c r="CE7" s="74">
        <f t="shared" si="2"/>
        <v>143397</v>
      </c>
      <c r="CF7" s="74">
        <f t="shared" si="2"/>
        <v>3711034</v>
      </c>
      <c r="CG7" s="74">
        <f t="shared" si="2"/>
        <v>18029</v>
      </c>
      <c r="CH7" s="74">
        <f t="shared" si="2"/>
        <v>922387</v>
      </c>
      <c r="CI7" s="74">
        <f t="shared" si="2"/>
        <v>13799510</v>
      </c>
    </row>
    <row r="8" spans="1:87" s="51" customFormat="1" ht="12" customHeight="1">
      <c r="A8" s="52" t="s">
        <v>297</v>
      </c>
      <c r="B8" s="66" t="s">
        <v>298</v>
      </c>
      <c r="C8" s="52" t="s">
        <v>299</v>
      </c>
      <c r="D8" s="76">
        <f aca="true" t="shared" si="3" ref="D8:D36">+SUM(E8,J8)</f>
        <v>76125</v>
      </c>
      <c r="E8" s="76">
        <f aca="true" t="shared" si="4" ref="E8:E36">+SUM(F8:I8)</f>
        <v>76125</v>
      </c>
      <c r="F8" s="76">
        <v>0</v>
      </c>
      <c r="G8" s="76">
        <v>0</v>
      </c>
      <c r="H8" s="76">
        <v>76125</v>
      </c>
      <c r="I8" s="76">
        <v>0</v>
      </c>
      <c r="J8" s="76">
        <v>0</v>
      </c>
      <c r="K8" s="77">
        <v>0</v>
      </c>
      <c r="L8" s="76">
        <f aca="true" t="shared" si="5" ref="L8:L36">+SUM(M8,R8,V8,W8,AC8)</f>
        <v>3142993</v>
      </c>
      <c r="M8" s="76">
        <f aca="true" t="shared" si="6" ref="M8:M36">+SUM(N8:Q8)</f>
        <v>887048</v>
      </c>
      <c r="N8" s="76">
        <v>237447</v>
      </c>
      <c r="O8" s="76">
        <v>517957</v>
      </c>
      <c r="P8" s="76">
        <v>131644</v>
      </c>
      <c r="Q8" s="76">
        <v>0</v>
      </c>
      <c r="R8" s="76">
        <f aca="true" t="shared" si="7" ref="R8:R36">+SUM(S8:U8)</f>
        <v>653576</v>
      </c>
      <c r="S8" s="76">
        <v>24914</v>
      </c>
      <c r="T8" s="76">
        <v>611216</v>
      </c>
      <c r="U8" s="76">
        <v>17446</v>
      </c>
      <c r="V8" s="76">
        <v>0</v>
      </c>
      <c r="W8" s="76">
        <f aca="true" t="shared" si="8" ref="W8:W36">+SUM(X8:AA8)</f>
        <v>1602369</v>
      </c>
      <c r="X8" s="76">
        <v>274329</v>
      </c>
      <c r="Y8" s="76">
        <v>1309603</v>
      </c>
      <c r="Z8" s="76">
        <v>18437</v>
      </c>
      <c r="AA8" s="76">
        <v>0</v>
      </c>
      <c r="AB8" s="77">
        <v>109513</v>
      </c>
      <c r="AC8" s="76">
        <v>0</v>
      </c>
      <c r="AD8" s="76">
        <v>61540</v>
      </c>
      <c r="AE8" s="76">
        <f aca="true" t="shared" si="9" ref="AE8:AE36">+SUM(D8,L8,AD8)</f>
        <v>3280658</v>
      </c>
      <c r="AF8" s="76">
        <f aca="true" t="shared" si="10" ref="AF8:AF36">+SUM(AG8,AL8)</f>
        <v>0</v>
      </c>
      <c r="AG8" s="76">
        <f aca="true" t="shared" si="11" ref="AG8:AG36"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 aca="true" t="shared" si="12" ref="AN8:AN36">+SUM(AO8,AT8,AX8,AY8,BE8)</f>
        <v>322221</v>
      </c>
      <c r="AO8" s="76">
        <f aca="true" t="shared" si="13" ref="AO8:AO36">+SUM(AP8:AS8)</f>
        <v>108482</v>
      </c>
      <c r="AP8" s="76">
        <v>36415</v>
      </c>
      <c r="AQ8" s="76">
        <v>0</v>
      </c>
      <c r="AR8" s="76">
        <v>72067</v>
      </c>
      <c r="AS8" s="76">
        <v>0</v>
      </c>
      <c r="AT8" s="76">
        <f aca="true" t="shared" si="14" ref="AT8:AT36">+SUM(AU8:AW8)</f>
        <v>170834</v>
      </c>
      <c r="AU8" s="76">
        <v>0</v>
      </c>
      <c r="AV8" s="76">
        <v>170310</v>
      </c>
      <c r="AW8" s="76">
        <v>524</v>
      </c>
      <c r="AX8" s="76">
        <v>0</v>
      </c>
      <c r="AY8" s="76">
        <f aca="true" t="shared" si="15" ref="AY8:AY36">+SUM(AZ8:BC8)</f>
        <v>42905</v>
      </c>
      <c r="AZ8" s="76">
        <v>36573</v>
      </c>
      <c r="BA8" s="76">
        <v>6332</v>
      </c>
      <c r="BB8" s="76">
        <v>0</v>
      </c>
      <c r="BC8" s="76">
        <v>0</v>
      </c>
      <c r="BD8" s="77">
        <v>102800</v>
      </c>
      <c r="BE8" s="76">
        <v>0</v>
      </c>
      <c r="BF8" s="76">
        <v>0</v>
      </c>
      <c r="BG8" s="76">
        <f aca="true" t="shared" si="16" ref="BG8:BG36">+SUM(BF8,AN8,AF8)</f>
        <v>322221</v>
      </c>
      <c r="BH8" s="76">
        <f aca="true" t="shared" si="17" ref="BH8:BH27">SUM(D8,AF8)</f>
        <v>76125</v>
      </c>
      <c r="BI8" s="76">
        <f aca="true" t="shared" si="18" ref="BI8:BI27">SUM(E8,AG8)</f>
        <v>76125</v>
      </c>
      <c r="BJ8" s="76">
        <f aca="true" t="shared" si="19" ref="BJ8:BJ27">SUM(F8,AH8)</f>
        <v>0</v>
      </c>
      <c r="BK8" s="76">
        <f aca="true" t="shared" si="20" ref="BK8:BK27">SUM(G8,AI8)</f>
        <v>0</v>
      </c>
      <c r="BL8" s="76">
        <f aca="true" t="shared" si="21" ref="BL8:BL27">SUM(H8,AJ8)</f>
        <v>76125</v>
      </c>
      <c r="BM8" s="76">
        <f aca="true" t="shared" si="22" ref="BM8:BM27">SUM(I8,AK8)</f>
        <v>0</v>
      </c>
      <c r="BN8" s="76">
        <f aca="true" t="shared" si="23" ref="BN8:BN27">SUM(J8,AL8)</f>
        <v>0</v>
      </c>
      <c r="BO8" s="77">
        <f aca="true" t="shared" si="24" ref="BO8:BO27">SUM(K8,AM8)</f>
        <v>0</v>
      </c>
      <c r="BP8" s="76">
        <f aca="true" t="shared" si="25" ref="BP8:BP27">SUM(L8,AN8)</f>
        <v>3465214</v>
      </c>
      <c r="BQ8" s="76">
        <f aca="true" t="shared" si="26" ref="BQ8:BQ27">SUM(M8,AO8)</f>
        <v>995530</v>
      </c>
      <c r="BR8" s="76">
        <f aca="true" t="shared" si="27" ref="BR8:BR27">SUM(N8,AP8)</f>
        <v>273862</v>
      </c>
      <c r="BS8" s="76">
        <f aca="true" t="shared" si="28" ref="BS8:BS27">SUM(O8,AQ8)</f>
        <v>517957</v>
      </c>
      <c r="BT8" s="76">
        <f aca="true" t="shared" si="29" ref="BT8:BT27">SUM(P8,AR8)</f>
        <v>203711</v>
      </c>
      <c r="BU8" s="76">
        <f aca="true" t="shared" si="30" ref="BU8:BU27">SUM(Q8,AS8)</f>
        <v>0</v>
      </c>
      <c r="BV8" s="76">
        <f aca="true" t="shared" si="31" ref="BV8:BV27">SUM(R8,AT8)</f>
        <v>824410</v>
      </c>
      <c r="BW8" s="76">
        <f aca="true" t="shared" si="32" ref="BW8:BW27">SUM(S8,AU8)</f>
        <v>24914</v>
      </c>
      <c r="BX8" s="76">
        <f aca="true" t="shared" si="33" ref="BX8:BX27">SUM(T8,AV8)</f>
        <v>781526</v>
      </c>
      <c r="BY8" s="76">
        <f aca="true" t="shared" si="34" ref="BY8:BY27">SUM(U8,AW8)</f>
        <v>17970</v>
      </c>
      <c r="BZ8" s="76">
        <f aca="true" t="shared" si="35" ref="BZ8:BZ27">SUM(V8,AX8)</f>
        <v>0</v>
      </c>
      <c r="CA8" s="76">
        <f aca="true" t="shared" si="36" ref="CA8:CA27">SUM(W8,AY8)</f>
        <v>1645274</v>
      </c>
      <c r="CB8" s="76">
        <f aca="true" t="shared" si="37" ref="CB8:CB27">SUM(X8,AZ8)</f>
        <v>310902</v>
      </c>
      <c r="CC8" s="76">
        <f aca="true" t="shared" si="38" ref="CC8:CC27">SUM(Y8,BA8)</f>
        <v>1315935</v>
      </c>
      <c r="CD8" s="76">
        <f aca="true" t="shared" si="39" ref="CD8:CD27">SUM(Z8,BB8)</f>
        <v>18437</v>
      </c>
      <c r="CE8" s="76">
        <f aca="true" t="shared" si="40" ref="CE8:CE27">SUM(AA8,BC8)</f>
        <v>0</v>
      </c>
      <c r="CF8" s="77">
        <f aca="true" t="shared" si="41" ref="CF8:CF27">SUM(AB8,BD8)</f>
        <v>212313</v>
      </c>
      <c r="CG8" s="76">
        <f aca="true" t="shared" si="42" ref="CG8:CG27">SUM(AC8,BE8)</f>
        <v>0</v>
      </c>
      <c r="CH8" s="76">
        <f aca="true" t="shared" si="43" ref="CH8:CH27">SUM(AD8,BF8)</f>
        <v>61540</v>
      </c>
      <c r="CI8" s="76">
        <f aca="true" t="shared" si="44" ref="CI8:CI27">SUM(AE8,BG8)</f>
        <v>3602879</v>
      </c>
    </row>
    <row r="9" spans="1:87" s="51" customFormat="1" ht="12" customHeight="1">
      <c r="A9" s="52" t="s">
        <v>131</v>
      </c>
      <c r="B9" s="53" t="s">
        <v>132</v>
      </c>
      <c r="C9" s="52" t="s">
        <v>133</v>
      </c>
      <c r="D9" s="76">
        <f t="shared" si="3"/>
        <v>2562</v>
      </c>
      <c r="E9" s="76">
        <f t="shared" si="4"/>
        <v>2562</v>
      </c>
      <c r="F9" s="76">
        <v>0</v>
      </c>
      <c r="G9" s="76">
        <v>2562</v>
      </c>
      <c r="H9" s="76">
        <v>0</v>
      </c>
      <c r="I9" s="76">
        <v>0</v>
      </c>
      <c r="J9" s="76">
        <v>0</v>
      </c>
      <c r="K9" s="77">
        <v>0</v>
      </c>
      <c r="L9" s="76">
        <f t="shared" si="5"/>
        <v>1281414</v>
      </c>
      <c r="M9" s="76">
        <f t="shared" si="6"/>
        <v>132013</v>
      </c>
      <c r="N9" s="76">
        <v>23103</v>
      </c>
      <c r="O9" s="76">
        <v>100694</v>
      </c>
      <c r="P9" s="76">
        <v>8216</v>
      </c>
      <c r="Q9" s="76">
        <v>0</v>
      </c>
      <c r="R9" s="76">
        <f t="shared" si="7"/>
        <v>477788</v>
      </c>
      <c r="S9" s="76">
        <v>23717</v>
      </c>
      <c r="T9" s="76">
        <v>330853</v>
      </c>
      <c r="U9" s="76">
        <v>123218</v>
      </c>
      <c r="V9" s="76">
        <v>0</v>
      </c>
      <c r="W9" s="76">
        <f t="shared" si="8"/>
        <v>671613</v>
      </c>
      <c r="X9" s="76">
        <v>450021</v>
      </c>
      <c r="Y9" s="76">
        <v>216853</v>
      </c>
      <c r="Z9" s="76">
        <v>4330</v>
      </c>
      <c r="AA9" s="76">
        <v>409</v>
      </c>
      <c r="AB9" s="77">
        <v>0</v>
      </c>
      <c r="AC9" s="76">
        <v>0</v>
      </c>
      <c r="AD9" s="76">
        <v>88214</v>
      </c>
      <c r="AE9" s="76">
        <f t="shared" si="9"/>
        <v>1372190</v>
      </c>
      <c r="AF9" s="76">
        <f t="shared" si="10"/>
        <v>0</v>
      </c>
      <c r="AG9" s="76">
        <f t="shared" si="11"/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 t="shared" si="12"/>
        <v>462778</v>
      </c>
      <c r="AO9" s="76">
        <f t="shared" si="13"/>
        <v>0</v>
      </c>
      <c r="AP9" s="76">
        <v>0</v>
      </c>
      <c r="AQ9" s="76">
        <v>0</v>
      </c>
      <c r="AR9" s="76">
        <v>0</v>
      </c>
      <c r="AS9" s="76">
        <v>0</v>
      </c>
      <c r="AT9" s="76">
        <f t="shared" si="14"/>
        <v>162884</v>
      </c>
      <c r="AU9" s="76">
        <v>254</v>
      </c>
      <c r="AV9" s="76">
        <v>162630</v>
      </c>
      <c r="AW9" s="76">
        <v>0</v>
      </c>
      <c r="AX9" s="76">
        <v>0</v>
      </c>
      <c r="AY9" s="76">
        <f t="shared" si="15"/>
        <v>299894</v>
      </c>
      <c r="AZ9" s="76">
        <v>155301</v>
      </c>
      <c r="BA9" s="76">
        <v>144593</v>
      </c>
      <c r="BB9" s="76">
        <v>0</v>
      </c>
      <c r="BC9" s="76">
        <v>0</v>
      </c>
      <c r="BD9" s="77">
        <v>0</v>
      </c>
      <c r="BE9" s="76">
        <v>0</v>
      </c>
      <c r="BF9" s="76">
        <v>0</v>
      </c>
      <c r="BG9" s="76">
        <f t="shared" si="16"/>
        <v>462778</v>
      </c>
      <c r="BH9" s="76">
        <f t="shared" si="17"/>
        <v>2562</v>
      </c>
      <c r="BI9" s="76">
        <f t="shared" si="18"/>
        <v>2562</v>
      </c>
      <c r="BJ9" s="76">
        <f t="shared" si="19"/>
        <v>0</v>
      </c>
      <c r="BK9" s="76">
        <f t="shared" si="20"/>
        <v>2562</v>
      </c>
      <c r="BL9" s="76">
        <f t="shared" si="21"/>
        <v>0</v>
      </c>
      <c r="BM9" s="76">
        <f t="shared" si="22"/>
        <v>0</v>
      </c>
      <c r="BN9" s="76">
        <f t="shared" si="23"/>
        <v>0</v>
      </c>
      <c r="BO9" s="77">
        <f t="shared" si="24"/>
        <v>0</v>
      </c>
      <c r="BP9" s="76">
        <f t="shared" si="25"/>
        <v>1744192</v>
      </c>
      <c r="BQ9" s="76">
        <f t="shared" si="26"/>
        <v>132013</v>
      </c>
      <c r="BR9" s="76">
        <f t="shared" si="27"/>
        <v>23103</v>
      </c>
      <c r="BS9" s="76">
        <f t="shared" si="28"/>
        <v>100694</v>
      </c>
      <c r="BT9" s="76">
        <f t="shared" si="29"/>
        <v>8216</v>
      </c>
      <c r="BU9" s="76">
        <f t="shared" si="30"/>
        <v>0</v>
      </c>
      <c r="BV9" s="76">
        <f t="shared" si="31"/>
        <v>640672</v>
      </c>
      <c r="BW9" s="76">
        <f t="shared" si="32"/>
        <v>23971</v>
      </c>
      <c r="BX9" s="76">
        <f t="shared" si="33"/>
        <v>493483</v>
      </c>
      <c r="BY9" s="76">
        <f t="shared" si="34"/>
        <v>123218</v>
      </c>
      <c r="BZ9" s="76">
        <f t="shared" si="35"/>
        <v>0</v>
      </c>
      <c r="CA9" s="76">
        <f t="shared" si="36"/>
        <v>971507</v>
      </c>
      <c r="CB9" s="76">
        <f t="shared" si="37"/>
        <v>605322</v>
      </c>
      <c r="CC9" s="76">
        <f t="shared" si="38"/>
        <v>361446</v>
      </c>
      <c r="CD9" s="76">
        <f t="shared" si="39"/>
        <v>4330</v>
      </c>
      <c r="CE9" s="76">
        <f t="shared" si="40"/>
        <v>409</v>
      </c>
      <c r="CF9" s="77">
        <f t="shared" si="41"/>
        <v>0</v>
      </c>
      <c r="CG9" s="76">
        <f t="shared" si="42"/>
        <v>0</v>
      </c>
      <c r="CH9" s="76">
        <f t="shared" si="43"/>
        <v>88214</v>
      </c>
      <c r="CI9" s="76">
        <f t="shared" si="44"/>
        <v>1834968</v>
      </c>
    </row>
    <row r="10" spans="1:87" s="51" customFormat="1" ht="12" customHeight="1">
      <c r="A10" s="52" t="s">
        <v>131</v>
      </c>
      <c r="B10" s="66" t="s">
        <v>135</v>
      </c>
      <c r="C10" s="52" t="s">
        <v>136</v>
      </c>
      <c r="D10" s="76">
        <f t="shared" si="3"/>
        <v>0</v>
      </c>
      <c r="E10" s="76">
        <f t="shared" si="4"/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76">
        <f t="shared" si="5"/>
        <v>381801</v>
      </c>
      <c r="M10" s="76">
        <f t="shared" si="6"/>
        <v>79559</v>
      </c>
      <c r="N10" s="76">
        <v>79559</v>
      </c>
      <c r="O10" s="76">
        <v>0</v>
      </c>
      <c r="P10" s="76">
        <v>0</v>
      </c>
      <c r="Q10" s="76">
        <v>0</v>
      </c>
      <c r="R10" s="76">
        <f t="shared" si="7"/>
        <v>0</v>
      </c>
      <c r="S10" s="76">
        <v>0</v>
      </c>
      <c r="T10" s="76">
        <v>0</v>
      </c>
      <c r="U10" s="76">
        <v>0</v>
      </c>
      <c r="V10" s="76">
        <v>0</v>
      </c>
      <c r="W10" s="76">
        <f t="shared" si="8"/>
        <v>302242</v>
      </c>
      <c r="X10" s="76">
        <v>292280</v>
      </c>
      <c r="Y10" s="76">
        <v>28</v>
      </c>
      <c r="Z10" s="76">
        <v>0</v>
      </c>
      <c r="AA10" s="76">
        <v>9934</v>
      </c>
      <c r="AB10" s="77">
        <v>745155</v>
      </c>
      <c r="AC10" s="76">
        <v>0</v>
      </c>
      <c r="AD10" s="76">
        <v>68061</v>
      </c>
      <c r="AE10" s="76">
        <f t="shared" si="9"/>
        <v>449862</v>
      </c>
      <c r="AF10" s="76">
        <f t="shared" si="10"/>
        <v>0</v>
      </c>
      <c r="AG10" s="76">
        <f t="shared" si="11"/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 t="shared" si="12"/>
        <v>77612</v>
      </c>
      <c r="AO10" s="76">
        <f t="shared" si="13"/>
        <v>42546</v>
      </c>
      <c r="AP10" s="76">
        <v>42546</v>
      </c>
      <c r="AQ10" s="76">
        <v>0</v>
      </c>
      <c r="AR10" s="76">
        <v>0</v>
      </c>
      <c r="AS10" s="76">
        <v>0</v>
      </c>
      <c r="AT10" s="76">
        <f t="shared" si="14"/>
        <v>27984</v>
      </c>
      <c r="AU10" s="76">
        <v>0</v>
      </c>
      <c r="AV10" s="76">
        <v>27984</v>
      </c>
      <c r="AW10" s="76">
        <v>0</v>
      </c>
      <c r="AX10" s="76">
        <v>0</v>
      </c>
      <c r="AY10" s="76">
        <f t="shared" si="15"/>
        <v>7082</v>
      </c>
      <c r="AZ10" s="76">
        <v>0</v>
      </c>
      <c r="BA10" s="76">
        <v>7082</v>
      </c>
      <c r="BB10" s="76">
        <v>0</v>
      </c>
      <c r="BC10" s="76">
        <v>0</v>
      </c>
      <c r="BD10" s="77">
        <v>0</v>
      </c>
      <c r="BE10" s="76">
        <v>0</v>
      </c>
      <c r="BF10" s="76">
        <v>899</v>
      </c>
      <c r="BG10" s="76">
        <f t="shared" si="16"/>
        <v>78511</v>
      </c>
      <c r="BH10" s="76">
        <f t="shared" si="17"/>
        <v>0</v>
      </c>
      <c r="BI10" s="76">
        <f t="shared" si="18"/>
        <v>0</v>
      </c>
      <c r="BJ10" s="76">
        <f t="shared" si="19"/>
        <v>0</v>
      </c>
      <c r="BK10" s="76">
        <f t="shared" si="20"/>
        <v>0</v>
      </c>
      <c r="BL10" s="76">
        <f t="shared" si="21"/>
        <v>0</v>
      </c>
      <c r="BM10" s="76">
        <f t="shared" si="22"/>
        <v>0</v>
      </c>
      <c r="BN10" s="76">
        <f t="shared" si="23"/>
        <v>0</v>
      </c>
      <c r="BO10" s="77">
        <f t="shared" si="24"/>
        <v>0</v>
      </c>
      <c r="BP10" s="76">
        <f t="shared" si="25"/>
        <v>459413</v>
      </c>
      <c r="BQ10" s="76">
        <f t="shared" si="26"/>
        <v>122105</v>
      </c>
      <c r="BR10" s="76">
        <f t="shared" si="27"/>
        <v>122105</v>
      </c>
      <c r="BS10" s="76">
        <f t="shared" si="28"/>
        <v>0</v>
      </c>
      <c r="BT10" s="76">
        <f t="shared" si="29"/>
        <v>0</v>
      </c>
      <c r="BU10" s="76">
        <f t="shared" si="30"/>
        <v>0</v>
      </c>
      <c r="BV10" s="76">
        <f t="shared" si="31"/>
        <v>27984</v>
      </c>
      <c r="BW10" s="76">
        <f t="shared" si="32"/>
        <v>0</v>
      </c>
      <c r="BX10" s="76">
        <f t="shared" si="33"/>
        <v>27984</v>
      </c>
      <c r="BY10" s="76">
        <f t="shared" si="34"/>
        <v>0</v>
      </c>
      <c r="BZ10" s="76">
        <f t="shared" si="35"/>
        <v>0</v>
      </c>
      <c r="CA10" s="76">
        <f t="shared" si="36"/>
        <v>309324</v>
      </c>
      <c r="CB10" s="76">
        <f t="shared" si="37"/>
        <v>292280</v>
      </c>
      <c r="CC10" s="76">
        <f t="shared" si="38"/>
        <v>7110</v>
      </c>
      <c r="CD10" s="76">
        <f t="shared" si="39"/>
        <v>0</v>
      </c>
      <c r="CE10" s="76">
        <f t="shared" si="40"/>
        <v>9934</v>
      </c>
      <c r="CF10" s="77">
        <f t="shared" si="41"/>
        <v>745155</v>
      </c>
      <c r="CG10" s="76">
        <f t="shared" si="42"/>
        <v>0</v>
      </c>
      <c r="CH10" s="76">
        <f t="shared" si="43"/>
        <v>68960</v>
      </c>
      <c r="CI10" s="76">
        <f t="shared" si="44"/>
        <v>528373</v>
      </c>
    </row>
    <row r="11" spans="1:87" s="51" customFormat="1" ht="12" customHeight="1">
      <c r="A11" s="52" t="s">
        <v>131</v>
      </c>
      <c r="B11" s="53" t="s">
        <v>137</v>
      </c>
      <c r="C11" s="52" t="s">
        <v>138</v>
      </c>
      <c r="D11" s="76">
        <f t="shared" si="3"/>
        <v>0</v>
      </c>
      <c r="E11" s="76">
        <f t="shared" si="4"/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f t="shared" si="5"/>
        <v>191117</v>
      </c>
      <c r="M11" s="76">
        <f t="shared" si="6"/>
        <v>13415</v>
      </c>
      <c r="N11" s="76">
        <v>5919</v>
      </c>
      <c r="O11" s="76">
        <v>0</v>
      </c>
      <c r="P11" s="76">
        <v>7496</v>
      </c>
      <c r="Q11" s="76">
        <v>0</v>
      </c>
      <c r="R11" s="76">
        <f t="shared" si="7"/>
        <v>37825</v>
      </c>
      <c r="S11" s="76">
        <v>1840</v>
      </c>
      <c r="T11" s="76">
        <v>35856</v>
      </c>
      <c r="U11" s="76">
        <v>129</v>
      </c>
      <c r="V11" s="76">
        <v>0</v>
      </c>
      <c r="W11" s="76">
        <f t="shared" si="8"/>
        <v>139876</v>
      </c>
      <c r="X11" s="76">
        <v>68275</v>
      </c>
      <c r="Y11" s="76">
        <v>43795</v>
      </c>
      <c r="Z11" s="76">
        <v>27806</v>
      </c>
      <c r="AA11" s="76">
        <v>0</v>
      </c>
      <c r="AB11" s="77">
        <v>0</v>
      </c>
      <c r="AC11" s="76">
        <v>1</v>
      </c>
      <c r="AD11" s="76">
        <v>2607</v>
      </c>
      <c r="AE11" s="76">
        <f t="shared" si="9"/>
        <v>193724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1015</v>
      </c>
      <c r="AO11" s="76">
        <f t="shared" si="13"/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f t="shared" si="14"/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f t="shared" si="15"/>
        <v>1015</v>
      </c>
      <c r="AZ11" s="76">
        <v>606</v>
      </c>
      <c r="BA11" s="76">
        <v>409</v>
      </c>
      <c r="BB11" s="76">
        <v>0</v>
      </c>
      <c r="BC11" s="76">
        <v>0</v>
      </c>
      <c r="BD11" s="77">
        <v>83541</v>
      </c>
      <c r="BE11" s="76">
        <v>0</v>
      </c>
      <c r="BF11" s="76">
        <v>0</v>
      </c>
      <c r="BG11" s="76">
        <f t="shared" si="16"/>
        <v>1015</v>
      </c>
      <c r="BH11" s="76">
        <f t="shared" si="17"/>
        <v>0</v>
      </c>
      <c r="BI11" s="76">
        <f t="shared" si="18"/>
        <v>0</v>
      </c>
      <c r="BJ11" s="76">
        <f t="shared" si="19"/>
        <v>0</v>
      </c>
      <c r="BK11" s="76">
        <f t="shared" si="20"/>
        <v>0</v>
      </c>
      <c r="BL11" s="76">
        <f t="shared" si="21"/>
        <v>0</v>
      </c>
      <c r="BM11" s="76">
        <f t="shared" si="22"/>
        <v>0</v>
      </c>
      <c r="BN11" s="76">
        <f t="shared" si="23"/>
        <v>0</v>
      </c>
      <c r="BO11" s="77">
        <f t="shared" si="24"/>
        <v>0</v>
      </c>
      <c r="BP11" s="76">
        <f t="shared" si="25"/>
        <v>192132</v>
      </c>
      <c r="BQ11" s="76">
        <f t="shared" si="26"/>
        <v>13415</v>
      </c>
      <c r="BR11" s="76">
        <f t="shared" si="27"/>
        <v>5919</v>
      </c>
      <c r="BS11" s="76">
        <f t="shared" si="28"/>
        <v>0</v>
      </c>
      <c r="BT11" s="76">
        <f t="shared" si="29"/>
        <v>7496</v>
      </c>
      <c r="BU11" s="76">
        <f t="shared" si="30"/>
        <v>0</v>
      </c>
      <c r="BV11" s="76">
        <f t="shared" si="31"/>
        <v>37825</v>
      </c>
      <c r="BW11" s="76">
        <f t="shared" si="32"/>
        <v>1840</v>
      </c>
      <c r="BX11" s="76">
        <f t="shared" si="33"/>
        <v>35856</v>
      </c>
      <c r="BY11" s="76">
        <f t="shared" si="34"/>
        <v>129</v>
      </c>
      <c r="BZ11" s="76">
        <f t="shared" si="35"/>
        <v>0</v>
      </c>
      <c r="CA11" s="76">
        <f t="shared" si="36"/>
        <v>140891</v>
      </c>
      <c r="CB11" s="76">
        <f t="shared" si="37"/>
        <v>68881</v>
      </c>
      <c r="CC11" s="76">
        <f t="shared" si="38"/>
        <v>44204</v>
      </c>
      <c r="CD11" s="76">
        <f t="shared" si="39"/>
        <v>27806</v>
      </c>
      <c r="CE11" s="76">
        <f t="shared" si="40"/>
        <v>0</v>
      </c>
      <c r="CF11" s="77">
        <f t="shared" si="41"/>
        <v>83541</v>
      </c>
      <c r="CG11" s="76">
        <f t="shared" si="42"/>
        <v>1</v>
      </c>
      <c r="CH11" s="76">
        <f t="shared" si="43"/>
        <v>2607</v>
      </c>
      <c r="CI11" s="76">
        <f t="shared" si="44"/>
        <v>194739</v>
      </c>
    </row>
    <row r="12" spans="1:87" s="51" customFormat="1" ht="12" customHeight="1">
      <c r="A12" s="55" t="s">
        <v>131</v>
      </c>
      <c r="B12" s="56" t="s">
        <v>139</v>
      </c>
      <c r="C12" s="55" t="s">
        <v>140</v>
      </c>
      <c r="D12" s="78">
        <f t="shared" si="3"/>
        <v>0</v>
      </c>
      <c r="E12" s="78">
        <f t="shared" si="4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35780</v>
      </c>
      <c r="L12" s="78">
        <f t="shared" si="5"/>
        <v>496494</v>
      </c>
      <c r="M12" s="78">
        <f t="shared" si="6"/>
        <v>69076</v>
      </c>
      <c r="N12" s="78">
        <v>69076</v>
      </c>
      <c r="O12" s="78">
        <v>0</v>
      </c>
      <c r="P12" s="78">
        <v>0</v>
      </c>
      <c r="Q12" s="78">
        <v>0</v>
      </c>
      <c r="R12" s="78">
        <f t="shared" si="7"/>
        <v>125091</v>
      </c>
      <c r="S12" s="78">
        <v>505</v>
      </c>
      <c r="T12" s="78">
        <v>123386</v>
      </c>
      <c r="U12" s="78">
        <v>1200</v>
      </c>
      <c r="V12" s="78">
        <v>0</v>
      </c>
      <c r="W12" s="78">
        <f t="shared" si="8"/>
        <v>302327</v>
      </c>
      <c r="X12" s="78">
        <v>117297</v>
      </c>
      <c r="Y12" s="78">
        <v>161743</v>
      </c>
      <c r="Z12" s="78">
        <v>0</v>
      </c>
      <c r="AA12" s="78">
        <v>23287</v>
      </c>
      <c r="AB12" s="79">
        <v>0</v>
      </c>
      <c r="AC12" s="78">
        <v>0</v>
      </c>
      <c r="AD12" s="78">
        <v>14926</v>
      </c>
      <c r="AE12" s="78">
        <f t="shared" si="9"/>
        <v>511420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 t="shared" si="12"/>
        <v>0</v>
      </c>
      <c r="AO12" s="78">
        <f t="shared" si="13"/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 t="shared" si="14"/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 t="shared" si="15"/>
        <v>0</v>
      </c>
      <c r="AZ12" s="78">
        <v>0</v>
      </c>
      <c r="BA12" s="78">
        <v>0</v>
      </c>
      <c r="BB12" s="78">
        <v>0</v>
      </c>
      <c r="BC12" s="78">
        <v>0</v>
      </c>
      <c r="BD12" s="79">
        <v>148107</v>
      </c>
      <c r="BE12" s="78">
        <v>0</v>
      </c>
      <c r="BF12" s="78">
        <v>0</v>
      </c>
      <c r="BG12" s="78">
        <f t="shared" si="16"/>
        <v>0</v>
      </c>
      <c r="BH12" s="78">
        <f t="shared" si="17"/>
        <v>0</v>
      </c>
      <c r="BI12" s="78">
        <f t="shared" si="18"/>
        <v>0</v>
      </c>
      <c r="BJ12" s="78">
        <f t="shared" si="19"/>
        <v>0</v>
      </c>
      <c r="BK12" s="78">
        <f t="shared" si="20"/>
        <v>0</v>
      </c>
      <c r="BL12" s="78">
        <f t="shared" si="21"/>
        <v>0</v>
      </c>
      <c r="BM12" s="78">
        <f t="shared" si="22"/>
        <v>0</v>
      </c>
      <c r="BN12" s="78">
        <f t="shared" si="23"/>
        <v>0</v>
      </c>
      <c r="BO12" s="79">
        <f t="shared" si="24"/>
        <v>35780</v>
      </c>
      <c r="BP12" s="78">
        <f t="shared" si="25"/>
        <v>496494</v>
      </c>
      <c r="BQ12" s="78">
        <f t="shared" si="26"/>
        <v>69076</v>
      </c>
      <c r="BR12" s="78">
        <f t="shared" si="27"/>
        <v>69076</v>
      </c>
      <c r="BS12" s="78">
        <f t="shared" si="28"/>
        <v>0</v>
      </c>
      <c r="BT12" s="78">
        <f t="shared" si="29"/>
        <v>0</v>
      </c>
      <c r="BU12" s="78">
        <f t="shared" si="30"/>
        <v>0</v>
      </c>
      <c r="BV12" s="78">
        <f t="shared" si="31"/>
        <v>125091</v>
      </c>
      <c r="BW12" s="78">
        <f t="shared" si="32"/>
        <v>505</v>
      </c>
      <c r="BX12" s="78">
        <f t="shared" si="33"/>
        <v>123386</v>
      </c>
      <c r="BY12" s="78">
        <f t="shared" si="34"/>
        <v>1200</v>
      </c>
      <c r="BZ12" s="78">
        <f t="shared" si="35"/>
        <v>0</v>
      </c>
      <c r="CA12" s="78">
        <f t="shared" si="36"/>
        <v>302327</v>
      </c>
      <c r="CB12" s="78">
        <f t="shared" si="37"/>
        <v>117297</v>
      </c>
      <c r="CC12" s="78">
        <f t="shared" si="38"/>
        <v>161743</v>
      </c>
      <c r="CD12" s="78">
        <f t="shared" si="39"/>
        <v>0</v>
      </c>
      <c r="CE12" s="78">
        <f t="shared" si="40"/>
        <v>23287</v>
      </c>
      <c r="CF12" s="79">
        <f t="shared" si="41"/>
        <v>148107</v>
      </c>
      <c r="CG12" s="78">
        <f t="shared" si="42"/>
        <v>0</v>
      </c>
      <c r="CH12" s="78">
        <f t="shared" si="43"/>
        <v>14926</v>
      </c>
      <c r="CI12" s="78">
        <f t="shared" si="44"/>
        <v>511420</v>
      </c>
    </row>
    <row r="13" spans="1:87" s="51" customFormat="1" ht="12" customHeight="1">
      <c r="A13" s="55" t="s">
        <v>131</v>
      </c>
      <c r="B13" s="56" t="s">
        <v>141</v>
      </c>
      <c r="C13" s="55" t="s">
        <v>142</v>
      </c>
      <c r="D13" s="78">
        <f t="shared" si="3"/>
        <v>0</v>
      </c>
      <c r="E13" s="78">
        <f t="shared" si="4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31877</v>
      </c>
      <c r="L13" s="78">
        <f t="shared" si="5"/>
        <v>292713</v>
      </c>
      <c r="M13" s="78">
        <f t="shared" si="6"/>
        <v>62135</v>
      </c>
      <c r="N13" s="78">
        <v>58540</v>
      </c>
      <c r="O13" s="78">
        <v>0</v>
      </c>
      <c r="P13" s="78">
        <v>3595</v>
      </c>
      <c r="Q13" s="78">
        <v>0</v>
      </c>
      <c r="R13" s="78">
        <f t="shared" si="7"/>
        <v>7663</v>
      </c>
      <c r="S13" s="78">
        <v>0</v>
      </c>
      <c r="T13" s="78">
        <v>7663</v>
      </c>
      <c r="U13" s="78">
        <v>0</v>
      </c>
      <c r="V13" s="78">
        <v>0</v>
      </c>
      <c r="W13" s="78">
        <f t="shared" si="8"/>
        <v>222915</v>
      </c>
      <c r="X13" s="78">
        <v>197114</v>
      </c>
      <c r="Y13" s="78">
        <v>14013</v>
      </c>
      <c r="Z13" s="78">
        <v>0</v>
      </c>
      <c r="AA13" s="78">
        <v>11788</v>
      </c>
      <c r="AB13" s="79">
        <v>194958</v>
      </c>
      <c r="AC13" s="78">
        <v>0</v>
      </c>
      <c r="AD13" s="78">
        <v>23105</v>
      </c>
      <c r="AE13" s="78">
        <f t="shared" si="9"/>
        <v>315818</v>
      </c>
      <c r="AF13" s="78">
        <f t="shared" si="10"/>
        <v>0</v>
      </c>
      <c r="AG13" s="78">
        <f t="shared" si="11"/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 t="shared" si="12"/>
        <v>287535</v>
      </c>
      <c r="AO13" s="78">
        <f t="shared" si="13"/>
        <v>31150</v>
      </c>
      <c r="AP13" s="78">
        <v>31150</v>
      </c>
      <c r="AQ13" s="78">
        <v>0</v>
      </c>
      <c r="AR13" s="78">
        <v>0</v>
      </c>
      <c r="AS13" s="78">
        <v>0</v>
      </c>
      <c r="AT13" s="78">
        <f t="shared" si="14"/>
        <v>213104</v>
      </c>
      <c r="AU13" s="78">
        <v>0</v>
      </c>
      <c r="AV13" s="78">
        <v>213104</v>
      </c>
      <c r="AW13" s="78">
        <v>0</v>
      </c>
      <c r="AX13" s="78">
        <v>0</v>
      </c>
      <c r="AY13" s="78">
        <f t="shared" si="15"/>
        <v>43281</v>
      </c>
      <c r="AZ13" s="78">
        <v>3276</v>
      </c>
      <c r="BA13" s="78">
        <v>40005</v>
      </c>
      <c r="BB13" s="78">
        <v>0</v>
      </c>
      <c r="BC13" s="78">
        <v>0</v>
      </c>
      <c r="BD13" s="79">
        <v>50051</v>
      </c>
      <c r="BE13" s="78">
        <v>0</v>
      </c>
      <c r="BF13" s="78">
        <v>4944</v>
      </c>
      <c r="BG13" s="78">
        <f t="shared" si="16"/>
        <v>292479</v>
      </c>
      <c r="BH13" s="78">
        <f t="shared" si="17"/>
        <v>0</v>
      </c>
      <c r="BI13" s="78">
        <f t="shared" si="18"/>
        <v>0</v>
      </c>
      <c r="BJ13" s="78">
        <f t="shared" si="19"/>
        <v>0</v>
      </c>
      <c r="BK13" s="78">
        <f t="shared" si="20"/>
        <v>0</v>
      </c>
      <c r="BL13" s="78">
        <f t="shared" si="21"/>
        <v>0</v>
      </c>
      <c r="BM13" s="78">
        <f t="shared" si="22"/>
        <v>0</v>
      </c>
      <c r="BN13" s="78">
        <f t="shared" si="23"/>
        <v>0</v>
      </c>
      <c r="BO13" s="79">
        <f t="shared" si="24"/>
        <v>31877</v>
      </c>
      <c r="BP13" s="78">
        <f t="shared" si="25"/>
        <v>580248</v>
      </c>
      <c r="BQ13" s="78">
        <f t="shared" si="26"/>
        <v>93285</v>
      </c>
      <c r="BR13" s="78">
        <f t="shared" si="27"/>
        <v>89690</v>
      </c>
      <c r="BS13" s="78">
        <f t="shared" si="28"/>
        <v>0</v>
      </c>
      <c r="BT13" s="78">
        <f t="shared" si="29"/>
        <v>3595</v>
      </c>
      <c r="BU13" s="78">
        <f t="shared" si="30"/>
        <v>0</v>
      </c>
      <c r="BV13" s="78">
        <f t="shared" si="31"/>
        <v>220767</v>
      </c>
      <c r="BW13" s="78">
        <f t="shared" si="32"/>
        <v>0</v>
      </c>
      <c r="BX13" s="78">
        <f t="shared" si="33"/>
        <v>220767</v>
      </c>
      <c r="BY13" s="78">
        <f t="shared" si="34"/>
        <v>0</v>
      </c>
      <c r="BZ13" s="78">
        <f t="shared" si="35"/>
        <v>0</v>
      </c>
      <c r="CA13" s="78">
        <f t="shared" si="36"/>
        <v>266196</v>
      </c>
      <c r="CB13" s="78">
        <f t="shared" si="37"/>
        <v>200390</v>
      </c>
      <c r="CC13" s="78">
        <f t="shared" si="38"/>
        <v>54018</v>
      </c>
      <c r="CD13" s="78">
        <f t="shared" si="39"/>
        <v>0</v>
      </c>
      <c r="CE13" s="78">
        <f t="shared" si="40"/>
        <v>11788</v>
      </c>
      <c r="CF13" s="79">
        <f t="shared" si="41"/>
        <v>245009</v>
      </c>
      <c r="CG13" s="78">
        <f t="shared" si="42"/>
        <v>0</v>
      </c>
      <c r="CH13" s="78">
        <f t="shared" si="43"/>
        <v>28049</v>
      </c>
      <c r="CI13" s="78">
        <f t="shared" si="44"/>
        <v>608297</v>
      </c>
    </row>
    <row r="14" spans="1:87" s="51" customFormat="1" ht="12" customHeight="1">
      <c r="A14" s="55" t="s">
        <v>131</v>
      </c>
      <c r="B14" s="56" t="s">
        <v>143</v>
      </c>
      <c r="C14" s="55" t="s">
        <v>144</v>
      </c>
      <c r="D14" s="78">
        <f t="shared" si="3"/>
        <v>0</v>
      </c>
      <c r="E14" s="78">
        <f t="shared" si="4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20646</v>
      </c>
      <c r="L14" s="78">
        <f t="shared" si="5"/>
        <v>191263</v>
      </c>
      <c r="M14" s="78">
        <f t="shared" si="6"/>
        <v>66642</v>
      </c>
      <c r="N14" s="78">
        <v>44428</v>
      </c>
      <c r="O14" s="78">
        <v>11107</v>
      </c>
      <c r="P14" s="78">
        <v>11107</v>
      </c>
      <c r="Q14" s="78">
        <v>0</v>
      </c>
      <c r="R14" s="78">
        <f t="shared" si="7"/>
        <v>776</v>
      </c>
      <c r="S14" s="78">
        <v>776</v>
      </c>
      <c r="T14" s="78">
        <v>0</v>
      </c>
      <c r="U14" s="78">
        <v>0</v>
      </c>
      <c r="V14" s="78">
        <v>0</v>
      </c>
      <c r="W14" s="78">
        <f t="shared" si="8"/>
        <v>123845</v>
      </c>
      <c r="X14" s="78">
        <v>83</v>
      </c>
      <c r="Y14" s="78">
        <v>123762</v>
      </c>
      <c r="Z14" s="78">
        <v>0</v>
      </c>
      <c r="AA14" s="78">
        <v>0</v>
      </c>
      <c r="AB14" s="79">
        <v>121275</v>
      </c>
      <c r="AC14" s="78">
        <v>0</v>
      </c>
      <c r="AD14" s="78">
        <v>1709</v>
      </c>
      <c r="AE14" s="78">
        <f t="shared" si="9"/>
        <v>192972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 t="shared" si="12"/>
        <v>0</v>
      </c>
      <c r="AO14" s="78">
        <f t="shared" si="13"/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 t="shared" si="14"/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 t="shared" si="15"/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113374</v>
      </c>
      <c r="BE14" s="78">
        <v>0</v>
      </c>
      <c r="BF14" s="78">
        <v>0</v>
      </c>
      <c r="BG14" s="78">
        <f t="shared" si="16"/>
        <v>0</v>
      </c>
      <c r="BH14" s="78">
        <f t="shared" si="17"/>
        <v>0</v>
      </c>
      <c r="BI14" s="78">
        <f t="shared" si="18"/>
        <v>0</v>
      </c>
      <c r="BJ14" s="78">
        <f t="shared" si="19"/>
        <v>0</v>
      </c>
      <c r="BK14" s="78">
        <f t="shared" si="20"/>
        <v>0</v>
      </c>
      <c r="BL14" s="78">
        <f t="shared" si="21"/>
        <v>0</v>
      </c>
      <c r="BM14" s="78">
        <f t="shared" si="22"/>
        <v>0</v>
      </c>
      <c r="BN14" s="78">
        <f t="shared" si="23"/>
        <v>0</v>
      </c>
      <c r="BO14" s="79">
        <f t="shared" si="24"/>
        <v>20646</v>
      </c>
      <c r="BP14" s="78">
        <f t="shared" si="25"/>
        <v>191263</v>
      </c>
      <c r="BQ14" s="78">
        <f t="shared" si="26"/>
        <v>66642</v>
      </c>
      <c r="BR14" s="78">
        <f t="shared" si="27"/>
        <v>44428</v>
      </c>
      <c r="BS14" s="78">
        <f t="shared" si="28"/>
        <v>11107</v>
      </c>
      <c r="BT14" s="78">
        <f t="shared" si="29"/>
        <v>11107</v>
      </c>
      <c r="BU14" s="78">
        <f t="shared" si="30"/>
        <v>0</v>
      </c>
      <c r="BV14" s="78">
        <f t="shared" si="31"/>
        <v>776</v>
      </c>
      <c r="BW14" s="78">
        <f t="shared" si="32"/>
        <v>776</v>
      </c>
      <c r="BX14" s="78">
        <f t="shared" si="33"/>
        <v>0</v>
      </c>
      <c r="BY14" s="78">
        <f t="shared" si="34"/>
        <v>0</v>
      </c>
      <c r="BZ14" s="78">
        <f t="shared" si="35"/>
        <v>0</v>
      </c>
      <c r="CA14" s="78">
        <f t="shared" si="36"/>
        <v>123845</v>
      </c>
      <c r="CB14" s="78">
        <f t="shared" si="37"/>
        <v>83</v>
      </c>
      <c r="CC14" s="78">
        <f t="shared" si="38"/>
        <v>123762</v>
      </c>
      <c r="CD14" s="78">
        <f t="shared" si="39"/>
        <v>0</v>
      </c>
      <c r="CE14" s="78">
        <f t="shared" si="40"/>
        <v>0</v>
      </c>
      <c r="CF14" s="79">
        <f t="shared" si="41"/>
        <v>234649</v>
      </c>
      <c r="CG14" s="78">
        <f t="shared" si="42"/>
        <v>0</v>
      </c>
      <c r="CH14" s="78">
        <f t="shared" si="43"/>
        <v>1709</v>
      </c>
      <c r="CI14" s="78">
        <f t="shared" si="44"/>
        <v>192972</v>
      </c>
    </row>
    <row r="15" spans="1:87" s="51" customFormat="1" ht="12" customHeight="1">
      <c r="A15" s="55" t="s">
        <v>131</v>
      </c>
      <c r="B15" s="56" t="s">
        <v>145</v>
      </c>
      <c r="C15" s="55" t="s">
        <v>146</v>
      </c>
      <c r="D15" s="78">
        <f t="shared" si="3"/>
        <v>0</v>
      </c>
      <c r="E15" s="78">
        <f t="shared" si="4"/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  <c r="L15" s="78">
        <f t="shared" si="5"/>
        <v>645080</v>
      </c>
      <c r="M15" s="78">
        <f t="shared" si="6"/>
        <v>156360</v>
      </c>
      <c r="N15" s="78">
        <v>53040</v>
      </c>
      <c r="O15" s="78">
        <v>103320</v>
      </c>
      <c r="P15" s="78">
        <v>0</v>
      </c>
      <c r="Q15" s="78">
        <v>0</v>
      </c>
      <c r="R15" s="78">
        <f t="shared" si="7"/>
        <v>22484</v>
      </c>
      <c r="S15" s="78">
        <v>22484</v>
      </c>
      <c r="T15" s="78">
        <v>0</v>
      </c>
      <c r="U15" s="78">
        <v>0</v>
      </c>
      <c r="V15" s="78">
        <v>2536</v>
      </c>
      <c r="W15" s="78">
        <f t="shared" si="8"/>
        <v>463700</v>
      </c>
      <c r="X15" s="78">
        <v>104939</v>
      </c>
      <c r="Y15" s="78">
        <v>326926</v>
      </c>
      <c r="Z15" s="78">
        <v>7211</v>
      </c>
      <c r="AA15" s="78">
        <v>24624</v>
      </c>
      <c r="AB15" s="79">
        <v>0</v>
      </c>
      <c r="AC15" s="78">
        <v>0</v>
      </c>
      <c r="AD15" s="78">
        <v>5043</v>
      </c>
      <c r="AE15" s="78">
        <f t="shared" si="9"/>
        <v>650123</v>
      </c>
      <c r="AF15" s="78">
        <f t="shared" si="10"/>
        <v>0</v>
      </c>
      <c r="AG15" s="78">
        <f t="shared" si="11"/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 t="shared" si="12"/>
        <v>11863</v>
      </c>
      <c r="AO15" s="78">
        <f t="shared" si="13"/>
        <v>8267</v>
      </c>
      <c r="AP15" s="78">
        <v>8267</v>
      </c>
      <c r="AQ15" s="78">
        <v>0</v>
      </c>
      <c r="AR15" s="78">
        <v>0</v>
      </c>
      <c r="AS15" s="78">
        <v>0</v>
      </c>
      <c r="AT15" s="78">
        <f t="shared" si="14"/>
        <v>1056</v>
      </c>
      <c r="AU15" s="78">
        <v>1056</v>
      </c>
      <c r="AV15" s="78">
        <v>0</v>
      </c>
      <c r="AW15" s="78">
        <v>0</v>
      </c>
      <c r="AX15" s="78">
        <v>0</v>
      </c>
      <c r="AY15" s="78">
        <f t="shared" si="15"/>
        <v>2540</v>
      </c>
      <c r="AZ15" s="78">
        <v>1616</v>
      </c>
      <c r="BA15" s="78">
        <v>924</v>
      </c>
      <c r="BB15" s="78">
        <v>0</v>
      </c>
      <c r="BC15" s="78">
        <v>0</v>
      </c>
      <c r="BD15" s="79">
        <v>154476</v>
      </c>
      <c r="BE15" s="78">
        <v>0</v>
      </c>
      <c r="BF15" s="78">
        <v>0</v>
      </c>
      <c r="BG15" s="78">
        <f t="shared" si="16"/>
        <v>11863</v>
      </c>
      <c r="BH15" s="78">
        <f t="shared" si="17"/>
        <v>0</v>
      </c>
      <c r="BI15" s="78">
        <f t="shared" si="18"/>
        <v>0</v>
      </c>
      <c r="BJ15" s="78">
        <f t="shared" si="19"/>
        <v>0</v>
      </c>
      <c r="BK15" s="78">
        <f t="shared" si="20"/>
        <v>0</v>
      </c>
      <c r="BL15" s="78">
        <f t="shared" si="21"/>
        <v>0</v>
      </c>
      <c r="BM15" s="78">
        <f t="shared" si="22"/>
        <v>0</v>
      </c>
      <c r="BN15" s="78">
        <f t="shared" si="23"/>
        <v>0</v>
      </c>
      <c r="BO15" s="79">
        <f t="shared" si="24"/>
        <v>0</v>
      </c>
      <c r="BP15" s="78">
        <f t="shared" si="25"/>
        <v>656943</v>
      </c>
      <c r="BQ15" s="78">
        <f t="shared" si="26"/>
        <v>164627</v>
      </c>
      <c r="BR15" s="78">
        <f t="shared" si="27"/>
        <v>61307</v>
      </c>
      <c r="BS15" s="78">
        <f t="shared" si="28"/>
        <v>103320</v>
      </c>
      <c r="BT15" s="78">
        <f t="shared" si="29"/>
        <v>0</v>
      </c>
      <c r="BU15" s="78">
        <f t="shared" si="30"/>
        <v>0</v>
      </c>
      <c r="BV15" s="78">
        <f t="shared" si="31"/>
        <v>23540</v>
      </c>
      <c r="BW15" s="78">
        <f t="shared" si="32"/>
        <v>23540</v>
      </c>
      <c r="BX15" s="78">
        <f t="shared" si="33"/>
        <v>0</v>
      </c>
      <c r="BY15" s="78">
        <f t="shared" si="34"/>
        <v>0</v>
      </c>
      <c r="BZ15" s="78">
        <f t="shared" si="35"/>
        <v>2536</v>
      </c>
      <c r="CA15" s="78">
        <f t="shared" si="36"/>
        <v>466240</v>
      </c>
      <c r="CB15" s="78">
        <f t="shared" si="37"/>
        <v>106555</v>
      </c>
      <c r="CC15" s="78">
        <f t="shared" si="38"/>
        <v>327850</v>
      </c>
      <c r="CD15" s="78">
        <f t="shared" si="39"/>
        <v>7211</v>
      </c>
      <c r="CE15" s="78">
        <f t="shared" si="40"/>
        <v>24624</v>
      </c>
      <c r="CF15" s="79">
        <f t="shared" si="41"/>
        <v>154476</v>
      </c>
      <c r="CG15" s="78">
        <f t="shared" si="42"/>
        <v>0</v>
      </c>
      <c r="CH15" s="78">
        <f t="shared" si="43"/>
        <v>5043</v>
      </c>
      <c r="CI15" s="78">
        <f t="shared" si="44"/>
        <v>661986</v>
      </c>
    </row>
    <row r="16" spans="1:87" s="51" customFormat="1" ht="12" customHeight="1">
      <c r="A16" s="55" t="s">
        <v>131</v>
      </c>
      <c r="B16" s="56" t="s">
        <v>147</v>
      </c>
      <c r="C16" s="55" t="s">
        <v>148</v>
      </c>
      <c r="D16" s="78">
        <f t="shared" si="3"/>
        <v>0</v>
      </c>
      <c r="E16" s="78">
        <f t="shared" si="4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19634</v>
      </c>
      <c r="L16" s="78">
        <f t="shared" si="5"/>
        <v>147154</v>
      </c>
      <c r="M16" s="78">
        <f t="shared" si="6"/>
        <v>0</v>
      </c>
      <c r="N16" s="78">
        <v>0</v>
      </c>
      <c r="O16" s="78">
        <v>0</v>
      </c>
      <c r="P16" s="78">
        <v>0</v>
      </c>
      <c r="Q16" s="78">
        <v>0</v>
      </c>
      <c r="R16" s="78">
        <f t="shared" si="7"/>
        <v>2019</v>
      </c>
      <c r="S16" s="78">
        <v>0</v>
      </c>
      <c r="T16" s="78">
        <v>2019</v>
      </c>
      <c r="U16" s="78">
        <v>0</v>
      </c>
      <c r="V16" s="78">
        <v>0</v>
      </c>
      <c r="W16" s="78">
        <f t="shared" si="8"/>
        <v>145135</v>
      </c>
      <c r="X16" s="78">
        <v>139346</v>
      </c>
      <c r="Y16" s="78">
        <v>0</v>
      </c>
      <c r="Z16" s="78">
        <v>5789</v>
      </c>
      <c r="AA16" s="78">
        <v>0</v>
      </c>
      <c r="AB16" s="79">
        <v>107770</v>
      </c>
      <c r="AC16" s="78">
        <v>0</v>
      </c>
      <c r="AD16" s="78">
        <v>21994</v>
      </c>
      <c r="AE16" s="78">
        <f t="shared" si="9"/>
        <v>169148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 t="shared" si="12"/>
        <v>165018</v>
      </c>
      <c r="AO16" s="78">
        <f t="shared" si="13"/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 t="shared" si="14"/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 t="shared" si="15"/>
        <v>165018</v>
      </c>
      <c r="AZ16" s="78">
        <v>165018</v>
      </c>
      <c r="BA16" s="78">
        <v>0</v>
      </c>
      <c r="BB16" s="78">
        <v>0</v>
      </c>
      <c r="BC16" s="78">
        <v>0</v>
      </c>
      <c r="BD16" s="79">
        <v>106140</v>
      </c>
      <c r="BE16" s="78">
        <v>0</v>
      </c>
      <c r="BF16" s="78">
        <v>38385</v>
      </c>
      <c r="BG16" s="78">
        <f t="shared" si="16"/>
        <v>203403</v>
      </c>
      <c r="BH16" s="78">
        <f t="shared" si="17"/>
        <v>0</v>
      </c>
      <c r="BI16" s="78">
        <f t="shared" si="18"/>
        <v>0</v>
      </c>
      <c r="BJ16" s="78">
        <f t="shared" si="19"/>
        <v>0</v>
      </c>
      <c r="BK16" s="78">
        <f t="shared" si="20"/>
        <v>0</v>
      </c>
      <c r="BL16" s="78">
        <f t="shared" si="21"/>
        <v>0</v>
      </c>
      <c r="BM16" s="78">
        <f t="shared" si="22"/>
        <v>0</v>
      </c>
      <c r="BN16" s="78">
        <f t="shared" si="23"/>
        <v>0</v>
      </c>
      <c r="BO16" s="79">
        <f t="shared" si="24"/>
        <v>19634</v>
      </c>
      <c r="BP16" s="78">
        <f t="shared" si="25"/>
        <v>312172</v>
      </c>
      <c r="BQ16" s="78">
        <f t="shared" si="26"/>
        <v>0</v>
      </c>
      <c r="BR16" s="78">
        <f t="shared" si="27"/>
        <v>0</v>
      </c>
      <c r="BS16" s="78">
        <f t="shared" si="28"/>
        <v>0</v>
      </c>
      <c r="BT16" s="78">
        <f t="shared" si="29"/>
        <v>0</v>
      </c>
      <c r="BU16" s="78">
        <f t="shared" si="30"/>
        <v>0</v>
      </c>
      <c r="BV16" s="78">
        <f t="shared" si="31"/>
        <v>2019</v>
      </c>
      <c r="BW16" s="78">
        <f t="shared" si="32"/>
        <v>0</v>
      </c>
      <c r="BX16" s="78">
        <f t="shared" si="33"/>
        <v>2019</v>
      </c>
      <c r="BY16" s="78">
        <f t="shared" si="34"/>
        <v>0</v>
      </c>
      <c r="BZ16" s="78">
        <f t="shared" si="35"/>
        <v>0</v>
      </c>
      <c r="CA16" s="78">
        <f t="shared" si="36"/>
        <v>310153</v>
      </c>
      <c r="CB16" s="78">
        <f t="shared" si="37"/>
        <v>304364</v>
      </c>
      <c r="CC16" s="78">
        <f t="shared" si="38"/>
        <v>0</v>
      </c>
      <c r="CD16" s="78">
        <f t="shared" si="39"/>
        <v>5789</v>
      </c>
      <c r="CE16" s="78">
        <f t="shared" si="40"/>
        <v>0</v>
      </c>
      <c r="CF16" s="79">
        <f t="shared" si="41"/>
        <v>213910</v>
      </c>
      <c r="CG16" s="78">
        <f t="shared" si="42"/>
        <v>0</v>
      </c>
      <c r="CH16" s="78">
        <f t="shared" si="43"/>
        <v>60379</v>
      </c>
      <c r="CI16" s="78">
        <f t="shared" si="44"/>
        <v>372551</v>
      </c>
    </row>
    <row r="17" spans="1:87" s="51" customFormat="1" ht="12" customHeight="1">
      <c r="A17" s="55" t="s">
        <v>131</v>
      </c>
      <c r="B17" s="56" t="s">
        <v>149</v>
      </c>
      <c r="C17" s="55" t="s">
        <v>150</v>
      </c>
      <c r="D17" s="78">
        <f t="shared" si="3"/>
        <v>0</v>
      </c>
      <c r="E17" s="78">
        <f t="shared" si="4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 t="shared" si="5"/>
        <v>0</v>
      </c>
      <c r="M17" s="78">
        <f t="shared" si="6"/>
        <v>0</v>
      </c>
      <c r="N17" s="78">
        <v>0</v>
      </c>
      <c r="O17" s="78">
        <v>0</v>
      </c>
      <c r="P17" s="78">
        <v>0</v>
      </c>
      <c r="Q17" s="78">
        <v>0</v>
      </c>
      <c r="R17" s="78">
        <f t="shared" si="7"/>
        <v>0</v>
      </c>
      <c r="S17" s="78">
        <v>0</v>
      </c>
      <c r="T17" s="78">
        <v>0</v>
      </c>
      <c r="U17" s="78">
        <v>0</v>
      </c>
      <c r="V17" s="78">
        <v>0</v>
      </c>
      <c r="W17" s="78">
        <f t="shared" si="8"/>
        <v>0</v>
      </c>
      <c r="X17" s="78">
        <v>0</v>
      </c>
      <c r="Y17" s="78">
        <v>0</v>
      </c>
      <c r="Z17" s="78">
        <v>0</v>
      </c>
      <c r="AA17" s="78">
        <v>0</v>
      </c>
      <c r="AB17" s="79">
        <v>248756</v>
      </c>
      <c r="AC17" s="78">
        <v>0</v>
      </c>
      <c r="AD17" s="78">
        <v>0</v>
      </c>
      <c r="AE17" s="78">
        <f t="shared" si="9"/>
        <v>0</v>
      </c>
      <c r="AF17" s="78">
        <f t="shared" si="10"/>
        <v>0</v>
      </c>
      <c r="AG17" s="78">
        <f t="shared" si="11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 t="shared" si="12"/>
        <v>0</v>
      </c>
      <c r="AO17" s="78">
        <f t="shared" si="13"/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f t="shared" si="14"/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f t="shared" si="15"/>
        <v>0</v>
      </c>
      <c r="AZ17" s="78">
        <v>0</v>
      </c>
      <c r="BA17" s="78">
        <v>0</v>
      </c>
      <c r="BB17" s="78">
        <v>0</v>
      </c>
      <c r="BC17" s="78">
        <v>0</v>
      </c>
      <c r="BD17" s="79">
        <v>97708</v>
      </c>
      <c r="BE17" s="78">
        <v>0</v>
      </c>
      <c r="BF17" s="78">
        <v>0</v>
      </c>
      <c r="BG17" s="78">
        <f t="shared" si="16"/>
        <v>0</v>
      </c>
      <c r="BH17" s="78">
        <f t="shared" si="17"/>
        <v>0</v>
      </c>
      <c r="BI17" s="78">
        <f t="shared" si="18"/>
        <v>0</v>
      </c>
      <c r="BJ17" s="78">
        <f t="shared" si="19"/>
        <v>0</v>
      </c>
      <c r="BK17" s="78">
        <f t="shared" si="20"/>
        <v>0</v>
      </c>
      <c r="BL17" s="78">
        <f t="shared" si="21"/>
        <v>0</v>
      </c>
      <c r="BM17" s="78">
        <f t="shared" si="22"/>
        <v>0</v>
      </c>
      <c r="BN17" s="78">
        <f t="shared" si="23"/>
        <v>0</v>
      </c>
      <c r="BO17" s="79">
        <f t="shared" si="24"/>
        <v>0</v>
      </c>
      <c r="BP17" s="78">
        <f t="shared" si="25"/>
        <v>0</v>
      </c>
      <c r="BQ17" s="78">
        <f t="shared" si="26"/>
        <v>0</v>
      </c>
      <c r="BR17" s="78">
        <f t="shared" si="27"/>
        <v>0</v>
      </c>
      <c r="BS17" s="78">
        <f t="shared" si="28"/>
        <v>0</v>
      </c>
      <c r="BT17" s="78">
        <f t="shared" si="29"/>
        <v>0</v>
      </c>
      <c r="BU17" s="78">
        <f t="shared" si="30"/>
        <v>0</v>
      </c>
      <c r="BV17" s="78">
        <f t="shared" si="31"/>
        <v>0</v>
      </c>
      <c r="BW17" s="78">
        <f t="shared" si="32"/>
        <v>0</v>
      </c>
      <c r="BX17" s="78">
        <f t="shared" si="33"/>
        <v>0</v>
      </c>
      <c r="BY17" s="78">
        <f t="shared" si="34"/>
        <v>0</v>
      </c>
      <c r="BZ17" s="78">
        <f t="shared" si="35"/>
        <v>0</v>
      </c>
      <c r="CA17" s="78">
        <f t="shared" si="36"/>
        <v>0</v>
      </c>
      <c r="CB17" s="78">
        <f t="shared" si="37"/>
        <v>0</v>
      </c>
      <c r="CC17" s="78">
        <f t="shared" si="38"/>
        <v>0</v>
      </c>
      <c r="CD17" s="78">
        <f t="shared" si="39"/>
        <v>0</v>
      </c>
      <c r="CE17" s="78">
        <f t="shared" si="40"/>
        <v>0</v>
      </c>
      <c r="CF17" s="79">
        <f t="shared" si="41"/>
        <v>346464</v>
      </c>
      <c r="CG17" s="78">
        <f t="shared" si="42"/>
        <v>0</v>
      </c>
      <c r="CH17" s="78">
        <f t="shared" si="43"/>
        <v>0</v>
      </c>
      <c r="CI17" s="78">
        <f t="shared" si="44"/>
        <v>0</v>
      </c>
    </row>
    <row r="18" spans="1:87" s="51" customFormat="1" ht="12" customHeight="1">
      <c r="A18" s="55" t="s">
        <v>131</v>
      </c>
      <c r="B18" s="56" t="s">
        <v>151</v>
      </c>
      <c r="C18" s="55" t="s">
        <v>152</v>
      </c>
      <c r="D18" s="78">
        <f t="shared" si="3"/>
        <v>0</v>
      </c>
      <c r="E18" s="78">
        <f t="shared" si="4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 t="shared" si="5"/>
        <v>20181</v>
      </c>
      <c r="M18" s="78">
        <f t="shared" si="6"/>
        <v>0</v>
      </c>
      <c r="N18" s="78">
        <v>0</v>
      </c>
      <c r="O18" s="78">
        <v>0</v>
      </c>
      <c r="P18" s="78">
        <v>0</v>
      </c>
      <c r="Q18" s="78">
        <v>0</v>
      </c>
      <c r="R18" s="78">
        <f t="shared" si="7"/>
        <v>0</v>
      </c>
      <c r="S18" s="78">
        <v>0</v>
      </c>
      <c r="T18" s="78">
        <v>0</v>
      </c>
      <c r="U18" s="78">
        <v>0</v>
      </c>
      <c r="V18" s="78">
        <v>0</v>
      </c>
      <c r="W18" s="78">
        <f t="shared" si="8"/>
        <v>20181</v>
      </c>
      <c r="X18" s="78">
        <v>0</v>
      </c>
      <c r="Y18" s="78">
        <v>0</v>
      </c>
      <c r="Z18" s="78">
        <v>68</v>
      </c>
      <c r="AA18" s="78">
        <v>20113</v>
      </c>
      <c r="AB18" s="79">
        <v>122511</v>
      </c>
      <c r="AC18" s="78">
        <v>0</v>
      </c>
      <c r="AD18" s="78">
        <v>0</v>
      </c>
      <c r="AE18" s="78">
        <f t="shared" si="9"/>
        <v>20181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 t="shared" si="12"/>
        <v>7905</v>
      </c>
      <c r="AO18" s="78">
        <f t="shared" si="13"/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 t="shared" si="14"/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 t="shared" si="15"/>
        <v>7905</v>
      </c>
      <c r="AZ18" s="78">
        <v>0</v>
      </c>
      <c r="BA18" s="78">
        <v>0</v>
      </c>
      <c r="BB18" s="78">
        <v>0</v>
      </c>
      <c r="BC18" s="78">
        <v>7905</v>
      </c>
      <c r="BD18" s="79">
        <v>29701</v>
      </c>
      <c r="BE18" s="78">
        <v>0</v>
      </c>
      <c r="BF18" s="78">
        <v>0</v>
      </c>
      <c r="BG18" s="78">
        <f t="shared" si="16"/>
        <v>7905</v>
      </c>
      <c r="BH18" s="78">
        <f t="shared" si="17"/>
        <v>0</v>
      </c>
      <c r="BI18" s="78">
        <f t="shared" si="18"/>
        <v>0</v>
      </c>
      <c r="BJ18" s="78">
        <f t="shared" si="19"/>
        <v>0</v>
      </c>
      <c r="BK18" s="78">
        <f t="shared" si="20"/>
        <v>0</v>
      </c>
      <c r="BL18" s="78">
        <f t="shared" si="21"/>
        <v>0</v>
      </c>
      <c r="BM18" s="78">
        <f t="shared" si="22"/>
        <v>0</v>
      </c>
      <c r="BN18" s="78">
        <f t="shared" si="23"/>
        <v>0</v>
      </c>
      <c r="BO18" s="79">
        <f t="shared" si="24"/>
        <v>0</v>
      </c>
      <c r="BP18" s="78">
        <f t="shared" si="25"/>
        <v>28086</v>
      </c>
      <c r="BQ18" s="78">
        <f t="shared" si="26"/>
        <v>0</v>
      </c>
      <c r="BR18" s="78">
        <f t="shared" si="27"/>
        <v>0</v>
      </c>
      <c r="BS18" s="78">
        <f t="shared" si="28"/>
        <v>0</v>
      </c>
      <c r="BT18" s="78">
        <f t="shared" si="29"/>
        <v>0</v>
      </c>
      <c r="BU18" s="78">
        <f t="shared" si="30"/>
        <v>0</v>
      </c>
      <c r="BV18" s="78">
        <f t="shared" si="31"/>
        <v>0</v>
      </c>
      <c r="BW18" s="78">
        <f t="shared" si="32"/>
        <v>0</v>
      </c>
      <c r="BX18" s="78">
        <f t="shared" si="33"/>
        <v>0</v>
      </c>
      <c r="BY18" s="78">
        <f t="shared" si="34"/>
        <v>0</v>
      </c>
      <c r="BZ18" s="78">
        <f t="shared" si="35"/>
        <v>0</v>
      </c>
      <c r="CA18" s="78">
        <f t="shared" si="36"/>
        <v>28086</v>
      </c>
      <c r="CB18" s="78">
        <f t="shared" si="37"/>
        <v>0</v>
      </c>
      <c r="CC18" s="78">
        <f t="shared" si="38"/>
        <v>0</v>
      </c>
      <c r="CD18" s="78">
        <f t="shared" si="39"/>
        <v>68</v>
      </c>
      <c r="CE18" s="78">
        <f t="shared" si="40"/>
        <v>28018</v>
      </c>
      <c r="CF18" s="79">
        <f t="shared" si="41"/>
        <v>152212</v>
      </c>
      <c r="CG18" s="78">
        <f t="shared" si="42"/>
        <v>0</v>
      </c>
      <c r="CH18" s="78">
        <f t="shared" si="43"/>
        <v>0</v>
      </c>
      <c r="CI18" s="78">
        <f t="shared" si="44"/>
        <v>28086</v>
      </c>
    </row>
    <row r="19" spans="1:87" s="51" customFormat="1" ht="12" customHeight="1">
      <c r="A19" s="55" t="s">
        <v>131</v>
      </c>
      <c r="B19" s="56" t="s">
        <v>153</v>
      </c>
      <c r="C19" s="55" t="s">
        <v>154</v>
      </c>
      <c r="D19" s="78">
        <f t="shared" si="3"/>
        <v>0</v>
      </c>
      <c r="E19" s="78">
        <f t="shared" si="4"/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 t="shared" si="5"/>
        <v>92808</v>
      </c>
      <c r="M19" s="78">
        <f t="shared" si="6"/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7"/>
        <v>0</v>
      </c>
      <c r="S19" s="78"/>
      <c r="T19" s="78">
        <v>0</v>
      </c>
      <c r="U19" s="78">
        <v>0</v>
      </c>
      <c r="V19" s="78">
        <v>0</v>
      </c>
      <c r="W19" s="78">
        <f t="shared" si="8"/>
        <v>92808</v>
      </c>
      <c r="X19" s="78">
        <v>92808</v>
      </c>
      <c r="Y19" s="78">
        <v>0</v>
      </c>
      <c r="Z19" s="78">
        <v>0</v>
      </c>
      <c r="AA19" s="78">
        <v>0</v>
      </c>
      <c r="AB19" s="79">
        <v>130054</v>
      </c>
      <c r="AC19" s="78">
        <v>0</v>
      </c>
      <c r="AD19" s="78">
        <v>0</v>
      </c>
      <c r="AE19" s="78">
        <f t="shared" si="9"/>
        <v>92808</v>
      </c>
      <c r="AF19" s="78">
        <f t="shared" si="10"/>
        <v>0</v>
      </c>
      <c r="AG19" s="78">
        <f t="shared" si="11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27290</v>
      </c>
      <c r="AO19" s="78">
        <f t="shared" si="13"/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f t="shared" si="14"/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 t="shared" si="15"/>
        <v>27290</v>
      </c>
      <c r="AZ19" s="78">
        <v>26008</v>
      </c>
      <c r="BA19" s="78">
        <v>0</v>
      </c>
      <c r="BB19" s="78">
        <v>0</v>
      </c>
      <c r="BC19" s="78">
        <v>1282</v>
      </c>
      <c r="BD19" s="79">
        <v>52732</v>
      </c>
      <c r="BE19" s="78">
        <v>0</v>
      </c>
      <c r="BF19" s="78">
        <v>0</v>
      </c>
      <c r="BG19" s="78">
        <f t="shared" si="16"/>
        <v>27290</v>
      </c>
      <c r="BH19" s="78">
        <f t="shared" si="17"/>
        <v>0</v>
      </c>
      <c r="BI19" s="78">
        <f t="shared" si="18"/>
        <v>0</v>
      </c>
      <c r="BJ19" s="78">
        <f t="shared" si="19"/>
        <v>0</v>
      </c>
      <c r="BK19" s="78">
        <f t="shared" si="20"/>
        <v>0</v>
      </c>
      <c r="BL19" s="78">
        <f t="shared" si="21"/>
        <v>0</v>
      </c>
      <c r="BM19" s="78">
        <f t="shared" si="22"/>
        <v>0</v>
      </c>
      <c r="BN19" s="78">
        <f t="shared" si="23"/>
        <v>0</v>
      </c>
      <c r="BO19" s="79">
        <f t="shared" si="24"/>
        <v>0</v>
      </c>
      <c r="BP19" s="78">
        <f t="shared" si="25"/>
        <v>120098</v>
      </c>
      <c r="BQ19" s="78">
        <f t="shared" si="26"/>
        <v>0</v>
      </c>
      <c r="BR19" s="78">
        <f t="shared" si="27"/>
        <v>0</v>
      </c>
      <c r="BS19" s="78">
        <f t="shared" si="28"/>
        <v>0</v>
      </c>
      <c r="BT19" s="78">
        <f t="shared" si="29"/>
        <v>0</v>
      </c>
      <c r="BU19" s="78">
        <f t="shared" si="30"/>
        <v>0</v>
      </c>
      <c r="BV19" s="78">
        <f t="shared" si="31"/>
        <v>0</v>
      </c>
      <c r="BW19" s="78">
        <f t="shared" si="32"/>
        <v>0</v>
      </c>
      <c r="BX19" s="78">
        <f t="shared" si="33"/>
        <v>0</v>
      </c>
      <c r="BY19" s="78">
        <f t="shared" si="34"/>
        <v>0</v>
      </c>
      <c r="BZ19" s="78">
        <f t="shared" si="35"/>
        <v>0</v>
      </c>
      <c r="CA19" s="78">
        <f t="shared" si="36"/>
        <v>120098</v>
      </c>
      <c r="CB19" s="78">
        <f t="shared" si="37"/>
        <v>118816</v>
      </c>
      <c r="CC19" s="78">
        <f t="shared" si="38"/>
        <v>0</v>
      </c>
      <c r="CD19" s="78">
        <f t="shared" si="39"/>
        <v>0</v>
      </c>
      <c r="CE19" s="78">
        <f t="shared" si="40"/>
        <v>1282</v>
      </c>
      <c r="CF19" s="79">
        <f t="shared" si="41"/>
        <v>182786</v>
      </c>
      <c r="CG19" s="78">
        <f t="shared" si="42"/>
        <v>0</v>
      </c>
      <c r="CH19" s="78">
        <f t="shared" si="43"/>
        <v>0</v>
      </c>
      <c r="CI19" s="78">
        <f t="shared" si="44"/>
        <v>120098</v>
      </c>
    </row>
    <row r="20" spans="1:87" s="51" customFormat="1" ht="12" customHeight="1">
      <c r="A20" s="55" t="s">
        <v>131</v>
      </c>
      <c r="B20" s="56" t="s">
        <v>155</v>
      </c>
      <c r="C20" s="55" t="s">
        <v>156</v>
      </c>
      <c r="D20" s="78">
        <f t="shared" si="3"/>
        <v>0</v>
      </c>
      <c r="E20" s="78">
        <f t="shared" si="4"/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 t="shared" si="5"/>
        <v>25046</v>
      </c>
      <c r="M20" s="78">
        <f t="shared" si="6"/>
        <v>0</v>
      </c>
      <c r="N20" s="78">
        <v>0</v>
      </c>
      <c r="O20" s="78">
        <v>0</v>
      </c>
      <c r="P20" s="78">
        <v>0</v>
      </c>
      <c r="Q20" s="78">
        <v>0</v>
      </c>
      <c r="R20" s="78">
        <f t="shared" si="7"/>
        <v>0</v>
      </c>
      <c r="S20" s="78">
        <v>0</v>
      </c>
      <c r="T20" s="78">
        <v>0</v>
      </c>
      <c r="U20" s="78">
        <v>0</v>
      </c>
      <c r="V20" s="78">
        <v>0</v>
      </c>
      <c r="W20" s="78">
        <f t="shared" si="8"/>
        <v>25046</v>
      </c>
      <c r="X20" s="78">
        <v>24506</v>
      </c>
      <c r="Y20" s="78">
        <v>540</v>
      </c>
      <c r="Z20" s="78">
        <v>0</v>
      </c>
      <c r="AA20" s="78">
        <v>0</v>
      </c>
      <c r="AB20" s="79">
        <v>111939</v>
      </c>
      <c r="AC20" s="78">
        <v>0</v>
      </c>
      <c r="AD20" s="78">
        <v>0</v>
      </c>
      <c r="AE20" s="78">
        <f t="shared" si="9"/>
        <v>25046</v>
      </c>
      <c r="AF20" s="78">
        <f t="shared" si="10"/>
        <v>0</v>
      </c>
      <c r="AG20" s="78">
        <f t="shared" si="11"/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 t="shared" si="12"/>
        <v>1281</v>
      </c>
      <c r="AO20" s="78">
        <f t="shared" si="13"/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f t="shared" si="14"/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f t="shared" si="15"/>
        <v>1281</v>
      </c>
      <c r="AZ20" s="78">
        <v>1281</v>
      </c>
      <c r="BA20" s="78">
        <v>0</v>
      </c>
      <c r="BB20" s="78">
        <v>0</v>
      </c>
      <c r="BC20" s="78">
        <v>0</v>
      </c>
      <c r="BD20" s="79">
        <v>35104</v>
      </c>
      <c r="BE20" s="78">
        <v>0</v>
      </c>
      <c r="BF20" s="78">
        <v>0</v>
      </c>
      <c r="BG20" s="78">
        <f t="shared" si="16"/>
        <v>1281</v>
      </c>
      <c r="BH20" s="78">
        <f t="shared" si="17"/>
        <v>0</v>
      </c>
      <c r="BI20" s="78">
        <f t="shared" si="18"/>
        <v>0</v>
      </c>
      <c r="BJ20" s="78">
        <f t="shared" si="19"/>
        <v>0</v>
      </c>
      <c r="BK20" s="78">
        <f t="shared" si="20"/>
        <v>0</v>
      </c>
      <c r="BL20" s="78">
        <f t="shared" si="21"/>
        <v>0</v>
      </c>
      <c r="BM20" s="78">
        <f t="shared" si="22"/>
        <v>0</v>
      </c>
      <c r="BN20" s="78">
        <f t="shared" si="23"/>
        <v>0</v>
      </c>
      <c r="BO20" s="79">
        <f t="shared" si="24"/>
        <v>0</v>
      </c>
      <c r="BP20" s="78">
        <f t="shared" si="25"/>
        <v>26327</v>
      </c>
      <c r="BQ20" s="78">
        <f t="shared" si="26"/>
        <v>0</v>
      </c>
      <c r="BR20" s="78">
        <f t="shared" si="27"/>
        <v>0</v>
      </c>
      <c r="BS20" s="78">
        <f t="shared" si="28"/>
        <v>0</v>
      </c>
      <c r="BT20" s="78">
        <f t="shared" si="29"/>
        <v>0</v>
      </c>
      <c r="BU20" s="78">
        <f t="shared" si="30"/>
        <v>0</v>
      </c>
      <c r="BV20" s="78">
        <f t="shared" si="31"/>
        <v>0</v>
      </c>
      <c r="BW20" s="78">
        <f t="shared" si="32"/>
        <v>0</v>
      </c>
      <c r="BX20" s="78">
        <f t="shared" si="33"/>
        <v>0</v>
      </c>
      <c r="BY20" s="78">
        <f t="shared" si="34"/>
        <v>0</v>
      </c>
      <c r="BZ20" s="78">
        <f t="shared" si="35"/>
        <v>0</v>
      </c>
      <c r="CA20" s="78">
        <f t="shared" si="36"/>
        <v>26327</v>
      </c>
      <c r="CB20" s="78">
        <f t="shared" si="37"/>
        <v>25787</v>
      </c>
      <c r="CC20" s="78">
        <f t="shared" si="38"/>
        <v>540</v>
      </c>
      <c r="CD20" s="78">
        <f t="shared" si="39"/>
        <v>0</v>
      </c>
      <c r="CE20" s="78">
        <f t="shared" si="40"/>
        <v>0</v>
      </c>
      <c r="CF20" s="79">
        <f t="shared" si="41"/>
        <v>147043</v>
      </c>
      <c r="CG20" s="78">
        <f t="shared" si="42"/>
        <v>0</v>
      </c>
      <c r="CH20" s="78">
        <f t="shared" si="43"/>
        <v>0</v>
      </c>
      <c r="CI20" s="78">
        <f t="shared" si="44"/>
        <v>26327</v>
      </c>
    </row>
    <row r="21" spans="1:87" s="51" customFormat="1" ht="12" customHeight="1">
      <c r="A21" s="55" t="s">
        <v>131</v>
      </c>
      <c r="B21" s="56" t="s">
        <v>157</v>
      </c>
      <c r="C21" s="55" t="s">
        <v>158</v>
      </c>
      <c r="D21" s="78">
        <f t="shared" si="3"/>
        <v>0</v>
      </c>
      <c r="E21" s="78">
        <f t="shared" si="4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 t="shared" si="5"/>
        <v>93506</v>
      </c>
      <c r="M21" s="78">
        <f t="shared" si="6"/>
        <v>1380</v>
      </c>
      <c r="N21" s="78">
        <v>0</v>
      </c>
      <c r="O21" s="78">
        <v>1380</v>
      </c>
      <c r="P21" s="78">
        <v>0</v>
      </c>
      <c r="Q21" s="78">
        <v>0</v>
      </c>
      <c r="R21" s="78">
        <f t="shared" si="7"/>
        <v>877</v>
      </c>
      <c r="S21" s="78">
        <v>877</v>
      </c>
      <c r="T21" s="78">
        <v>0</v>
      </c>
      <c r="U21" s="78">
        <v>0</v>
      </c>
      <c r="V21" s="78">
        <v>0</v>
      </c>
      <c r="W21" s="78">
        <f t="shared" si="8"/>
        <v>91249</v>
      </c>
      <c r="X21" s="78">
        <v>91118</v>
      </c>
      <c r="Y21" s="78">
        <v>131</v>
      </c>
      <c r="Z21" s="78">
        <v>0</v>
      </c>
      <c r="AA21" s="78">
        <v>0</v>
      </c>
      <c r="AB21" s="79">
        <v>257259</v>
      </c>
      <c r="AC21" s="78">
        <v>0</v>
      </c>
      <c r="AD21" s="78">
        <v>2470</v>
      </c>
      <c r="AE21" s="78">
        <f t="shared" si="9"/>
        <v>95976</v>
      </c>
      <c r="AF21" s="78">
        <f t="shared" si="10"/>
        <v>0</v>
      </c>
      <c r="AG21" s="78">
        <f t="shared" si="11"/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 t="shared" si="12"/>
        <v>0</v>
      </c>
      <c r="AO21" s="78">
        <f t="shared" si="13"/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 t="shared" si="14"/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 t="shared" si="15"/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100011</v>
      </c>
      <c r="BE21" s="78">
        <v>0</v>
      </c>
      <c r="BF21" s="78">
        <v>0</v>
      </c>
      <c r="BG21" s="78">
        <f t="shared" si="16"/>
        <v>0</v>
      </c>
      <c r="BH21" s="78">
        <f t="shared" si="17"/>
        <v>0</v>
      </c>
      <c r="BI21" s="78">
        <f t="shared" si="18"/>
        <v>0</v>
      </c>
      <c r="BJ21" s="78">
        <f t="shared" si="19"/>
        <v>0</v>
      </c>
      <c r="BK21" s="78">
        <f t="shared" si="20"/>
        <v>0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0</v>
      </c>
      <c r="BP21" s="78">
        <f t="shared" si="25"/>
        <v>93506</v>
      </c>
      <c r="BQ21" s="78">
        <f t="shared" si="26"/>
        <v>1380</v>
      </c>
      <c r="BR21" s="78">
        <f t="shared" si="27"/>
        <v>0</v>
      </c>
      <c r="BS21" s="78">
        <f t="shared" si="28"/>
        <v>1380</v>
      </c>
      <c r="BT21" s="78">
        <f t="shared" si="29"/>
        <v>0</v>
      </c>
      <c r="BU21" s="78">
        <f t="shared" si="30"/>
        <v>0</v>
      </c>
      <c r="BV21" s="78">
        <f t="shared" si="31"/>
        <v>877</v>
      </c>
      <c r="BW21" s="78">
        <f t="shared" si="32"/>
        <v>877</v>
      </c>
      <c r="BX21" s="78">
        <f t="shared" si="33"/>
        <v>0</v>
      </c>
      <c r="BY21" s="78">
        <f t="shared" si="34"/>
        <v>0</v>
      </c>
      <c r="BZ21" s="78">
        <f t="shared" si="35"/>
        <v>0</v>
      </c>
      <c r="CA21" s="78">
        <f t="shared" si="36"/>
        <v>91249</v>
      </c>
      <c r="CB21" s="78">
        <f t="shared" si="37"/>
        <v>91118</v>
      </c>
      <c r="CC21" s="78">
        <f t="shared" si="38"/>
        <v>131</v>
      </c>
      <c r="CD21" s="78">
        <f t="shared" si="39"/>
        <v>0</v>
      </c>
      <c r="CE21" s="78">
        <f t="shared" si="40"/>
        <v>0</v>
      </c>
      <c r="CF21" s="79">
        <f t="shared" si="41"/>
        <v>357270</v>
      </c>
      <c r="CG21" s="78">
        <f t="shared" si="42"/>
        <v>0</v>
      </c>
      <c r="CH21" s="78">
        <f t="shared" si="43"/>
        <v>2470</v>
      </c>
      <c r="CI21" s="78">
        <f t="shared" si="44"/>
        <v>95976</v>
      </c>
    </row>
    <row r="22" spans="1:87" s="51" customFormat="1" ht="12" customHeight="1">
      <c r="A22" s="55" t="s">
        <v>131</v>
      </c>
      <c r="B22" s="56" t="s">
        <v>159</v>
      </c>
      <c r="C22" s="55" t="s">
        <v>160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 t="shared" si="5"/>
        <v>61769</v>
      </c>
      <c r="M22" s="78">
        <f t="shared" si="6"/>
        <v>11077</v>
      </c>
      <c r="N22" s="78">
        <v>0</v>
      </c>
      <c r="O22" s="78">
        <v>11077</v>
      </c>
      <c r="P22" s="78">
        <v>0</v>
      </c>
      <c r="Q22" s="78">
        <v>0</v>
      </c>
      <c r="R22" s="78">
        <f t="shared" si="7"/>
        <v>9469</v>
      </c>
      <c r="S22" s="78">
        <v>8876</v>
      </c>
      <c r="T22" s="78">
        <v>593</v>
      </c>
      <c r="U22" s="78">
        <v>0</v>
      </c>
      <c r="V22" s="78">
        <v>3585</v>
      </c>
      <c r="W22" s="78">
        <f t="shared" si="8"/>
        <v>37638</v>
      </c>
      <c r="X22" s="78">
        <v>0</v>
      </c>
      <c r="Y22" s="78">
        <v>37638</v>
      </c>
      <c r="Z22" s="78">
        <v>0</v>
      </c>
      <c r="AA22" s="78">
        <v>0</v>
      </c>
      <c r="AB22" s="79">
        <v>0</v>
      </c>
      <c r="AC22" s="78">
        <v>0</v>
      </c>
      <c r="AD22" s="78">
        <v>0</v>
      </c>
      <c r="AE22" s="78">
        <f t="shared" si="9"/>
        <v>61769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 t="shared" si="12"/>
        <v>36423</v>
      </c>
      <c r="AO22" s="78">
        <f t="shared" si="13"/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 t="shared" si="14"/>
        <v>16458</v>
      </c>
      <c r="AU22" s="78">
        <v>0</v>
      </c>
      <c r="AV22" s="78">
        <v>16458</v>
      </c>
      <c r="AW22" s="78">
        <v>0</v>
      </c>
      <c r="AX22" s="78">
        <v>0</v>
      </c>
      <c r="AY22" s="78">
        <f t="shared" si="15"/>
        <v>19965</v>
      </c>
      <c r="AZ22" s="78">
        <v>6091</v>
      </c>
      <c r="BA22" s="78">
        <v>13874</v>
      </c>
      <c r="BB22" s="78">
        <v>0</v>
      </c>
      <c r="BC22" s="78">
        <v>0</v>
      </c>
      <c r="BD22" s="79">
        <v>0</v>
      </c>
      <c r="BE22" s="78">
        <v>0</v>
      </c>
      <c r="BF22" s="78">
        <v>0</v>
      </c>
      <c r="BG22" s="78">
        <f t="shared" si="16"/>
        <v>36423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0</v>
      </c>
      <c r="BP22" s="78">
        <f t="shared" si="25"/>
        <v>98192</v>
      </c>
      <c r="BQ22" s="78">
        <f t="shared" si="26"/>
        <v>11077</v>
      </c>
      <c r="BR22" s="78">
        <f t="shared" si="27"/>
        <v>0</v>
      </c>
      <c r="BS22" s="78">
        <f t="shared" si="28"/>
        <v>11077</v>
      </c>
      <c r="BT22" s="78">
        <f t="shared" si="29"/>
        <v>0</v>
      </c>
      <c r="BU22" s="78">
        <f t="shared" si="30"/>
        <v>0</v>
      </c>
      <c r="BV22" s="78">
        <f t="shared" si="31"/>
        <v>25927</v>
      </c>
      <c r="BW22" s="78">
        <f t="shared" si="32"/>
        <v>8876</v>
      </c>
      <c r="BX22" s="78">
        <f t="shared" si="33"/>
        <v>17051</v>
      </c>
      <c r="BY22" s="78">
        <f t="shared" si="34"/>
        <v>0</v>
      </c>
      <c r="BZ22" s="78">
        <f t="shared" si="35"/>
        <v>3585</v>
      </c>
      <c r="CA22" s="78">
        <f t="shared" si="36"/>
        <v>57603</v>
      </c>
      <c r="CB22" s="78">
        <f t="shared" si="37"/>
        <v>6091</v>
      </c>
      <c r="CC22" s="78">
        <f t="shared" si="38"/>
        <v>51512</v>
      </c>
      <c r="CD22" s="78">
        <f t="shared" si="39"/>
        <v>0</v>
      </c>
      <c r="CE22" s="78">
        <f t="shared" si="40"/>
        <v>0</v>
      </c>
      <c r="CF22" s="79">
        <f t="shared" si="41"/>
        <v>0</v>
      </c>
      <c r="CG22" s="78">
        <f t="shared" si="42"/>
        <v>0</v>
      </c>
      <c r="CH22" s="78">
        <f t="shared" si="43"/>
        <v>0</v>
      </c>
      <c r="CI22" s="78">
        <f t="shared" si="44"/>
        <v>98192</v>
      </c>
    </row>
    <row r="23" spans="1:87" s="51" customFormat="1" ht="12" customHeight="1">
      <c r="A23" s="55" t="s">
        <v>131</v>
      </c>
      <c r="B23" s="56" t="s">
        <v>161</v>
      </c>
      <c r="C23" s="55" t="s">
        <v>162</v>
      </c>
      <c r="D23" s="78">
        <f t="shared" si="3"/>
        <v>0</v>
      </c>
      <c r="E23" s="78">
        <f t="shared" si="4"/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14517</v>
      </c>
      <c r="L23" s="78">
        <f t="shared" si="5"/>
        <v>190959</v>
      </c>
      <c r="M23" s="78">
        <f t="shared" si="6"/>
        <v>0</v>
      </c>
      <c r="N23" s="78">
        <v>0</v>
      </c>
      <c r="O23" s="78">
        <v>0</v>
      </c>
      <c r="P23" s="78">
        <v>0</v>
      </c>
      <c r="Q23" s="78">
        <v>0</v>
      </c>
      <c r="R23" s="78">
        <f t="shared" si="7"/>
        <v>76404</v>
      </c>
      <c r="S23" s="78">
        <v>0</v>
      </c>
      <c r="T23" s="78">
        <v>60136</v>
      </c>
      <c r="U23" s="78">
        <v>16268</v>
      </c>
      <c r="V23" s="78">
        <v>0</v>
      </c>
      <c r="W23" s="78">
        <f t="shared" si="8"/>
        <v>108556</v>
      </c>
      <c r="X23" s="78">
        <v>48886</v>
      </c>
      <c r="Y23" s="78">
        <v>51881</v>
      </c>
      <c r="Z23" s="78">
        <v>7789</v>
      </c>
      <c r="AA23" s="78">
        <v>0</v>
      </c>
      <c r="AB23" s="79">
        <v>0</v>
      </c>
      <c r="AC23" s="78">
        <v>5999</v>
      </c>
      <c r="AD23" s="78">
        <v>8456</v>
      </c>
      <c r="AE23" s="78">
        <f t="shared" si="9"/>
        <v>199415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 t="shared" si="12"/>
        <v>83</v>
      </c>
      <c r="AO23" s="78">
        <f t="shared" si="13"/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 t="shared" si="14"/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 t="shared" si="15"/>
        <v>83</v>
      </c>
      <c r="AZ23" s="78">
        <v>83</v>
      </c>
      <c r="BA23" s="78">
        <v>0</v>
      </c>
      <c r="BB23" s="78">
        <v>0</v>
      </c>
      <c r="BC23" s="78">
        <v>0</v>
      </c>
      <c r="BD23" s="79">
        <v>84711</v>
      </c>
      <c r="BE23" s="78">
        <v>0</v>
      </c>
      <c r="BF23" s="78">
        <v>0</v>
      </c>
      <c r="BG23" s="78">
        <f t="shared" si="16"/>
        <v>83</v>
      </c>
      <c r="BH23" s="78">
        <f t="shared" si="17"/>
        <v>0</v>
      </c>
      <c r="BI23" s="78">
        <f t="shared" si="18"/>
        <v>0</v>
      </c>
      <c r="BJ23" s="78">
        <f t="shared" si="19"/>
        <v>0</v>
      </c>
      <c r="BK23" s="78">
        <f t="shared" si="20"/>
        <v>0</v>
      </c>
      <c r="BL23" s="78">
        <f t="shared" si="21"/>
        <v>0</v>
      </c>
      <c r="BM23" s="78">
        <f t="shared" si="22"/>
        <v>0</v>
      </c>
      <c r="BN23" s="78">
        <f t="shared" si="23"/>
        <v>0</v>
      </c>
      <c r="BO23" s="79">
        <f t="shared" si="24"/>
        <v>14517</v>
      </c>
      <c r="BP23" s="78">
        <f t="shared" si="25"/>
        <v>191042</v>
      </c>
      <c r="BQ23" s="78">
        <f t="shared" si="26"/>
        <v>0</v>
      </c>
      <c r="BR23" s="78">
        <f t="shared" si="27"/>
        <v>0</v>
      </c>
      <c r="BS23" s="78">
        <f t="shared" si="28"/>
        <v>0</v>
      </c>
      <c r="BT23" s="78">
        <f t="shared" si="29"/>
        <v>0</v>
      </c>
      <c r="BU23" s="78">
        <f t="shared" si="30"/>
        <v>0</v>
      </c>
      <c r="BV23" s="78">
        <f t="shared" si="31"/>
        <v>76404</v>
      </c>
      <c r="BW23" s="78">
        <f t="shared" si="32"/>
        <v>0</v>
      </c>
      <c r="BX23" s="78">
        <f t="shared" si="33"/>
        <v>60136</v>
      </c>
      <c r="BY23" s="78">
        <f t="shared" si="34"/>
        <v>16268</v>
      </c>
      <c r="BZ23" s="78">
        <f t="shared" si="35"/>
        <v>0</v>
      </c>
      <c r="CA23" s="78">
        <f t="shared" si="36"/>
        <v>108639</v>
      </c>
      <c r="CB23" s="78">
        <f t="shared" si="37"/>
        <v>48969</v>
      </c>
      <c r="CC23" s="78">
        <f t="shared" si="38"/>
        <v>51881</v>
      </c>
      <c r="CD23" s="78">
        <f t="shared" si="39"/>
        <v>7789</v>
      </c>
      <c r="CE23" s="78">
        <f t="shared" si="40"/>
        <v>0</v>
      </c>
      <c r="CF23" s="79">
        <f t="shared" si="41"/>
        <v>84711</v>
      </c>
      <c r="CG23" s="78">
        <f t="shared" si="42"/>
        <v>5999</v>
      </c>
      <c r="CH23" s="78">
        <f t="shared" si="43"/>
        <v>8456</v>
      </c>
      <c r="CI23" s="78">
        <f t="shared" si="44"/>
        <v>199498</v>
      </c>
    </row>
    <row r="24" spans="1:87" s="51" customFormat="1" ht="12" customHeight="1">
      <c r="A24" s="55" t="s">
        <v>131</v>
      </c>
      <c r="B24" s="56" t="s">
        <v>163</v>
      </c>
      <c r="C24" s="55" t="s">
        <v>164</v>
      </c>
      <c r="D24" s="78">
        <f t="shared" si="3"/>
        <v>0</v>
      </c>
      <c r="E24" s="78">
        <f t="shared" si="4"/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6610</v>
      </c>
      <c r="L24" s="78">
        <f t="shared" si="5"/>
        <v>32388</v>
      </c>
      <c r="M24" s="78">
        <f t="shared" si="6"/>
        <v>0</v>
      </c>
      <c r="N24" s="78">
        <v>0</v>
      </c>
      <c r="O24" s="78">
        <v>0</v>
      </c>
      <c r="P24" s="78">
        <v>0</v>
      </c>
      <c r="Q24" s="78">
        <v>0</v>
      </c>
      <c r="R24" s="78">
        <f t="shared" si="7"/>
        <v>0</v>
      </c>
      <c r="S24" s="78">
        <v>0</v>
      </c>
      <c r="T24" s="78">
        <v>0</v>
      </c>
      <c r="U24" s="78">
        <v>0</v>
      </c>
      <c r="V24" s="78">
        <v>0</v>
      </c>
      <c r="W24" s="78">
        <f t="shared" si="8"/>
        <v>32388</v>
      </c>
      <c r="X24" s="78">
        <v>29555</v>
      </c>
      <c r="Y24" s="78">
        <v>2833</v>
      </c>
      <c r="Z24" s="78">
        <v>0</v>
      </c>
      <c r="AA24" s="78">
        <v>0</v>
      </c>
      <c r="AB24" s="79">
        <v>28215</v>
      </c>
      <c r="AC24" s="78">
        <v>0</v>
      </c>
      <c r="AD24" s="78">
        <v>248</v>
      </c>
      <c r="AE24" s="78">
        <f t="shared" si="9"/>
        <v>32636</v>
      </c>
      <c r="AF24" s="78">
        <f t="shared" si="10"/>
        <v>0</v>
      </c>
      <c r="AG24" s="78">
        <f t="shared" si="11"/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 t="shared" si="12"/>
        <v>0</v>
      </c>
      <c r="AO24" s="78">
        <f t="shared" si="13"/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 t="shared" si="14"/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 t="shared" si="15"/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43228</v>
      </c>
      <c r="BE24" s="78">
        <v>0</v>
      </c>
      <c r="BF24" s="78">
        <v>0</v>
      </c>
      <c r="BG24" s="78">
        <f t="shared" si="16"/>
        <v>0</v>
      </c>
      <c r="BH24" s="78">
        <f t="shared" si="17"/>
        <v>0</v>
      </c>
      <c r="BI24" s="78">
        <f t="shared" si="18"/>
        <v>0</v>
      </c>
      <c r="BJ24" s="78">
        <f t="shared" si="19"/>
        <v>0</v>
      </c>
      <c r="BK24" s="78">
        <f t="shared" si="20"/>
        <v>0</v>
      </c>
      <c r="BL24" s="78">
        <f t="shared" si="21"/>
        <v>0</v>
      </c>
      <c r="BM24" s="78">
        <f t="shared" si="22"/>
        <v>0</v>
      </c>
      <c r="BN24" s="78">
        <f t="shared" si="23"/>
        <v>0</v>
      </c>
      <c r="BO24" s="79">
        <f t="shared" si="24"/>
        <v>6610</v>
      </c>
      <c r="BP24" s="78">
        <f t="shared" si="25"/>
        <v>32388</v>
      </c>
      <c r="BQ24" s="78">
        <f t="shared" si="26"/>
        <v>0</v>
      </c>
      <c r="BR24" s="78">
        <f t="shared" si="27"/>
        <v>0</v>
      </c>
      <c r="BS24" s="78">
        <f t="shared" si="28"/>
        <v>0</v>
      </c>
      <c r="BT24" s="78">
        <f t="shared" si="29"/>
        <v>0</v>
      </c>
      <c r="BU24" s="78">
        <f t="shared" si="30"/>
        <v>0</v>
      </c>
      <c r="BV24" s="78">
        <f t="shared" si="31"/>
        <v>0</v>
      </c>
      <c r="BW24" s="78">
        <f t="shared" si="32"/>
        <v>0</v>
      </c>
      <c r="BX24" s="78">
        <f t="shared" si="33"/>
        <v>0</v>
      </c>
      <c r="BY24" s="78">
        <f t="shared" si="34"/>
        <v>0</v>
      </c>
      <c r="BZ24" s="78">
        <f t="shared" si="35"/>
        <v>0</v>
      </c>
      <c r="CA24" s="78">
        <f t="shared" si="36"/>
        <v>32388</v>
      </c>
      <c r="CB24" s="78">
        <f t="shared" si="37"/>
        <v>29555</v>
      </c>
      <c r="CC24" s="78">
        <f t="shared" si="38"/>
        <v>2833</v>
      </c>
      <c r="CD24" s="78">
        <f t="shared" si="39"/>
        <v>0</v>
      </c>
      <c r="CE24" s="78">
        <f t="shared" si="40"/>
        <v>0</v>
      </c>
      <c r="CF24" s="79">
        <f t="shared" si="41"/>
        <v>71443</v>
      </c>
      <c r="CG24" s="78">
        <f t="shared" si="42"/>
        <v>0</v>
      </c>
      <c r="CH24" s="78">
        <f t="shared" si="43"/>
        <v>248</v>
      </c>
      <c r="CI24" s="78">
        <f t="shared" si="44"/>
        <v>32636</v>
      </c>
    </row>
    <row r="25" spans="1:87" s="51" customFormat="1" ht="12" customHeight="1">
      <c r="A25" s="55" t="s">
        <v>131</v>
      </c>
      <c r="B25" s="56" t="s">
        <v>165</v>
      </c>
      <c r="C25" s="55" t="s">
        <v>166</v>
      </c>
      <c r="D25" s="78">
        <f t="shared" si="3"/>
        <v>0</v>
      </c>
      <c r="E25" s="78">
        <f t="shared" si="4"/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7593</v>
      </c>
      <c r="L25" s="78">
        <f t="shared" si="5"/>
        <v>36836</v>
      </c>
      <c r="M25" s="78">
        <f t="shared" si="6"/>
        <v>0</v>
      </c>
      <c r="N25" s="78">
        <v>0</v>
      </c>
      <c r="O25" s="78">
        <v>0</v>
      </c>
      <c r="P25" s="78">
        <v>0</v>
      </c>
      <c r="Q25" s="78">
        <v>0</v>
      </c>
      <c r="R25" s="78">
        <f t="shared" si="7"/>
        <v>0</v>
      </c>
      <c r="S25" s="78">
        <v>0</v>
      </c>
      <c r="T25" s="78">
        <v>0</v>
      </c>
      <c r="U25" s="78">
        <v>0</v>
      </c>
      <c r="V25" s="78">
        <v>0</v>
      </c>
      <c r="W25" s="78">
        <f t="shared" si="8"/>
        <v>36836</v>
      </c>
      <c r="X25" s="78">
        <v>32446</v>
      </c>
      <c r="Y25" s="78">
        <v>2151</v>
      </c>
      <c r="Z25" s="78">
        <v>0</v>
      </c>
      <c r="AA25" s="78">
        <v>2239</v>
      </c>
      <c r="AB25" s="79">
        <v>37830</v>
      </c>
      <c r="AC25" s="78">
        <v>0</v>
      </c>
      <c r="AD25" s="78">
        <v>5836</v>
      </c>
      <c r="AE25" s="78">
        <f t="shared" si="9"/>
        <v>42672</v>
      </c>
      <c r="AF25" s="78">
        <f t="shared" si="10"/>
        <v>0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 t="shared" si="12"/>
        <v>2100</v>
      </c>
      <c r="AO25" s="78">
        <f t="shared" si="13"/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 t="shared" si="14"/>
        <v>2100</v>
      </c>
      <c r="AU25" s="78">
        <v>0</v>
      </c>
      <c r="AV25" s="78">
        <v>2100</v>
      </c>
      <c r="AW25" s="78">
        <v>0</v>
      </c>
      <c r="AX25" s="78">
        <v>0</v>
      </c>
      <c r="AY25" s="78">
        <f t="shared" si="15"/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27632</v>
      </c>
      <c r="BE25" s="78">
        <v>0</v>
      </c>
      <c r="BF25" s="78">
        <v>0</v>
      </c>
      <c r="BG25" s="78">
        <f t="shared" si="16"/>
        <v>2100</v>
      </c>
      <c r="BH25" s="78">
        <f t="shared" si="17"/>
        <v>0</v>
      </c>
      <c r="BI25" s="78">
        <f t="shared" si="18"/>
        <v>0</v>
      </c>
      <c r="BJ25" s="78">
        <f t="shared" si="19"/>
        <v>0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0</v>
      </c>
      <c r="BO25" s="79">
        <f t="shared" si="24"/>
        <v>7593</v>
      </c>
      <c r="BP25" s="78">
        <f t="shared" si="25"/>
        <v>38936</v>
      </c>
      <c r="BQ25" s="78">
        <f t="shared" si="26"/>
        <v>0</v>
      </c>
      <c r="BR25" s="78">
        <f t="shared" si="27"/>
        <v>0</v>
      </c>
      <c r="BS25" s="78">
        <f t="shared" si="28"/>
        <v>0</v>
      </c>
      <c r="BT25" s="78">
        <f t="shared" si="29"/>
        <v>0</v>
      </c>
      <c r="BU25" s="78">
        <f t="shared" si="30"/>
        <v>0</v>
      </c>
      <c r="BV25" s="78">
        <f t="shared" si="31"/>
        <v>2100</v>
      </c>
      <c r="BW25" s="78">
        <f t="shared" si="32"/>
        <v>0</v>
      </c>
      <c r="BX25" s="78">
        <f t="shared" si="33"/>
        <v>2100</v>
      </c>
      <c r="BY25" s="78">
        <f t="shared" si="34"/>
        <v>0</v>
      </c>
      <c r="BZ25" s="78">
        <f t="shared" si="35"/>
        <v>0</v>
      </c>
      <c r="CA25" s="78">
        <f t="shared" si="36"/>
        <v>36836</v>
      </c>
      <c r="CB25" s="78">
        <f t="shared" si="37"/>
        <v>32446</v>
      </c>
      <c r="CC25" s="78">
        <f t="shared" si="38"/>
        <v>2151</v>
      </c>
      <c r="CD25" s="78">
        <f t="shared" si="39"/>
        <v>0</v>
      </c>
      <c r="CE25" s="78">
        <f t="shared" si="40"/>
        <v>2239</v>
      </c>
      <c r="CF25" s="79">
        <f t="shared" si="41"/>
        <v>65462</v>
      </c>
      <c r="CG25" s="78">
        <f t="shared" si="42"/>
        <v>0</v>
      </c>
      <c r="CH25" s="78">
        <f t="shared" si="43"/>
        <v>5836</v>
      </c>
      <c r="CI25" s="78">
        <f t="shared" si="44"/>
        <v>44772</v>
      </c>
    </row>
    <row r="26" spans="1:87" s="51" customFormat="1" ht="12" customHeight="1">
      <c r="A26" s="55" t="s">
        <v>131</v>
      </c>
      <c r="B26" s="56" t="s">
        <v>167</v>
      </c>
      <c r="C26" s="55" t="s">
        <v>168</v>
      </c>
      <c r="D26" s="78">
        <f t="shared" si="3"/>
        <v>0</v>
      </c>
      <c r="E26" s="78">
        <f t="shared" si="4"/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17697</v>
      </c>
      <c r="L26" s="78">
        <f t="shared" si="5"/>
        <v>105646</v>
      </c>
      <c r="M26" s="78">
        <f t="shared" si="6"/>
        <v>26405</v>
      </c>
      <c r="N26" s="78">
        <v>26405</v>
      </c>
      <c r="O26" s="78">
        <v>0</v>
      </c>
      <c r="P26" s="78">
        <v>0</v>
      </c>
      <c r="Q26" s="78">
        <v>0</v>
      </c>
      <c r="R26" s="78">
        <f t="shared" si="7"/>
        <v>0</v>
      </c>
      <c r="S26" s="78">
        <v>0</v>
      </c>
      <c r="T26" s="78">
        <v>0</v>
      </c>
      <c r="U26" s="78">
        <v>0</v>
      </c>
      <c r="V26" s="78">
        <v>0</v>
      </c>
      <c r="W26" s="78">
        <f t="shared" si="8"/>
        <v>79241</v>
      </c>
      <c r="X26" s="78">
        <v>71378</v>
      </c>
      <c r="Y26" s="78">
        <v>7863</v>
      </c>
      <c r="Z26" s="78">
        <v>0</v>
      </c>
      <c r="AA26" s="78">
        <v>0</v>
      </c>
      <c r="AB26" s="79">
        <v>84192</v>
      </c>
      <c r="AC26" s="78">
        <v>0</v>
      </c>
      <c r="AD26" s="78">
        <v>20103</v>
      </c>
      <c r="AE26" s="78">
        <f t="shared" si="9"/>
        <v>125749</v>
      </c>
      <c r="AF26" s="78">
        <f t="shared" si="10"/>
        <v>0</v>
      </c>
      <c r="AG26" s="78">
        <f t="shared" si="11"/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 t="shared" si="12"/>
        <v>59713</v>
      </c>
      <c r="AO26" s="78">
        <f t="shared" si="13"/>
        <v>23872</v>
      </c>
      <c r="AP26" s="78">
        <v>23872</v>
      </c>
      <c r="AQ26" s="78">
        <v>0</v>
      </c>
      <c r="AR26" s="78">
        <v>0</v>
      </c>
      <c r="AS26" s="78">
        <v>0</v>
      </c>
      <c r="AT26" s="78">
        <f t="shared" si="14"/>
        <v>19790</v>
      </c>
      <c r="AU26" s="78">
        <v>0</v>
      </c>
      <c r="AV26" s="78">
        <v>19790</v>
      </c>
      <c r="AW26" s="78">
        <v>0</v>
      </c>
      <c r="AX26" s="78">
        <v>0</v>
      </c>
      <c r="AY26" s="78">
        <f t="shared" si="15"/>
        <v>16051</v>
      </c>
      <c r="AZ26" s="78">
        <v>0</v>
      </c>
      <c r="BA26" s="78">
        <v>15486</v>
      </c>
      <c r="BB26" s="78">
        <v>0</v>
      </c>
      <c r="BC26" s="78">
        <v>565</v>
      </c>
      <c r="BD26" s="79">
        <v>109089</v>
      </c>
      <c r="BE26" s="78">
        <v>0</v>
      </c>
      <c r="BF26" s="78">
        <v>15568</v>
      </c>
      <c r="BG26" s="78">
        <f t="shared" si="16"/>
        <v>75281</v>
      </c>
      <c r="BH26" s="78">
        <f t="shared" si="17"/>
        <v>0</v>
      </c>
      <c r="BI26" s="78">
        <f t="shared" si="18"/>
        <v>0</v>
      </c>
      <c r="BJ26" s="78">
        <f t="shared" si="19"/>
        <v>0</v>
      </c>
      <c r="BK26" s="78">
        <f t="shared" si="20"/>
        <v>0</v>
      </c>
      <c r="BL26" s="78">
        <f t="shared" si="21"/>
        <v>0</v>
      </c>
      <c r="BM26" s="78">
        <f t="shared" si="22"/>
        <v>0</v>
      </c>
      <c r="BN26" s="78">
        <f t="shared" si="23"/>
        <v>0</v>
      </c>
      <c r="BO26" s="79">
        <f t="shared" si="24"/>
        <v>17697</v>
      </c>
      <c r="BP26" s="78">
        <f t="shared" si="25"/>
        <v>165359</v>
      </c>
      <c r="BQ26" s="78">
        <f t="shared" si="26"/>
        <v>50277</v>
      </c>
      <c r="BR26" s="78">
        <f t="shared" si="27"/>
        <v>50277</v>
      </c>
      <c r="BS26" s="78">
        <f t="shared" si="28"/>
        <v>0</v>
      </c>
      <c r="BT26" s="78">
        <f t="shared" si="29"/>
        <v>0</v>
      </c>
      <c r="BU26" s="78">
        <f t="shared" si="30"/>
        <v>0</v>
      </c>
      <c r="BV26" s="78">
        <f t="shared" si="31"/>
        <v>19790</v>
      </c>
      <c r="BW26" s="78">
        <f t="shared" si="32"/>
        <v>0</v>
      </c>
      <c r="BX26" s="78">
        <f t="shared" si="33"/>
        <v>19790</v>
      </c>
      <c r="BY26" s="78">
        <f t="shared" si="34"/>
        <v>0</v>
      </c>
      <c r="BZ26" s="78">
        <f t="shared" si="35"/>
        <v>0</v>
      </c>
      <c r="CA26" s="78">
        <f t="shared" si="36"/>
        <v>95292</v>
      </c>
      <c r="CB26" s="78">
        <f t="shared" si="37"/>
        <v>71378</v>
      </c>
      <c r="CC26" s="78">
        <f t="shared" si="38"/>
        <v>23349</v>
      </c>
      <c r="CD26" s="78">
        <f t="shared" si="39"/>
        <v>0</v>
      </c>
      <c r="CE26" s="78">
        <f t="shared" si="40"/>
        <v>565</v>
      </c>
      <c r="CF26" s="79">
        <f t="shared" si="41"/>
        <v>193281</v>
      </c>
      <c r="CG26" s="78">
        <f t="shared" si="42"/>
        <v>0</v>
      </c>
      <c r="CH26" s="78">
        <f t="shared" si="43"/>
        <v>35671</v>
      </c>
      <c r="CI26" s="78">
        <f t="shared" si="44"/>
        <v>201030</v>
      </c>
    </row>
    <row r="27" spans="1:87" s="51" customFormat="1" ht="12" customHeight="1">
      <c r="A27" s="55" t="s">
        <v>131</v>
      </c>
      <c r="B27" s="56" t="s">
        <v>169</v>
      </c>
      <c r="C27" s="55" t="s">
        <v>170</v>
      </c>
      <c r="D27" s="78">
        <f t="shared" si="3"/>
        <v>0</v>
      </c>
      <c r="E27" s="78">
        <f t="shared" si="4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8185</v>
      </c>
      <c r="L27" s="78">
        <f t="shared" si="5"/>
        <v>56148</v>
      </c>
      <c r="M27" s="78">
        <f t="shared" si="6"/>
        <v>0</v>
      </c>
      <c r="N27" s="78">
        <v>0</v>
      </c>
      <c r="O27" s="78">
        <v>0</v>
      </c>
      <c r="P27" s="78">
        <v>0</v>
      </c>
      <c r="Q27" s="78">
        <v>0</v>
      </c>
      <c r="R27" s="78">
        <f t="shared" si="7"/>
        <v>431</v>
      </c>
      <c r="S27" s="78">
        <v>0</v>
      </c>
      <c r="T27" s="78">
        <v>431</v>
      </c>
      <c r="U27" s="78">
        <v>0</v>
      </c>
      <c r="V27" s="78">
        <v>0</v>
      </c>
      <c r="W27" s="78">
        <f t="shared" si="8"/>
        <v>55717</v>
      </c>
      <c r="X27" s="78">
        <v>55713</v>
      </c>
      <c r="Y27" s="78">
        <v>4</v>
      </c>
      <c r="Z27" s="78">
        <v>0</v>
      </c>
      <c r="AA27" s="78">
        <v>0</v>
      </c>
      <c r="AB27" s="79">
        <v>27762</v>
      </c>
      <c r="AC27" s="78">
        <v>0</v>
      </c>
      <c r="AD27" s="78">
        <v>0</v>
      </c>
      <c r="AE27" s="78">
        <f t="shared" si="9"/>
        <v>56148</v>
      </c>
      <c r="AF27" s="78">
        <f t="shared" si="10"/>
        <v>0</v>
      </c>
      <c r="AG27" s="78">
        <f t="shared" si="11"/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 t="shared" si="12"/>
        <v>0</v>
      </c>
      <c r="AO27" s="78">
        <f t="shared" si="13"/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 t="shared" si="14"/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f t="shared" si="15"/>
        <v>0</v>
      </c>
      <c r="AZ27" s="78">
        <v>0</v>
      </c>
      <c r="BA27" s="78">
        <v>0</v>
      </c>
      <c r="BB27" s="78">
        <v>0</v>
      </c>
      <c r="BC27" s="78">
        <v>0</v>
      </c>
      <c r="BD27" s="79">
        <v>45440</v>
      </c>
      <c r="BE27" s="78">
        <v>0</v>
      </c>
      <c r="BF27" s="78">
        <v>13</v>
      </c>
      <c r="BG27" s="78">
        <f t="shared" si="16"/>
        <v>13</v>
      </c>
      <c r="BH27" s="78">
        <f t="shared" si="17"/>
        <v>0</v>
      </c>
      <c r="BI27" s="78">
        <f t="shared" si="18"/>
        <v>0</v>
      </c>
      <c r="BJ27" s="78">
        <f t="shared" si="19"/>
        <v>0</v>
      </c>
      <c r="BK27" s="78">
        <f t="shared" si="20"/>
        <v>0</v>
      </c>
      <c r="BL27" s="78">
        <f t="shared" si="21"/>
        <v>0</v>
      </c>
      <c r="BM27" s="78">
        <f t="shared" si="22"/>
        <v>0</v>
      </c>
      <c r="BN27" s="78">
        <f t="shared" si="23"/>
        <v>0</v>
      </c>
      <c r="BO27" s="79">
        <f t="shared" si="24"/>
        <v>8185</v>
      </c>
      <c r="BP27" s="78">
        <f t="shared" si="25"/>
        <v>56148</v>
      </c>
      <c r="BQ27" s="78">
        <f t="shared" si="26"/>
        <v>0</v>
      </c>
      <c r="BR27" s="78">
        <f t="shared" si="27"/>
        <v>0</v>
      </c>
      <c r="BS27" s="78">
        <f t="shared" si="28"/>
        <v>0</v>
      </c>
      <c r="BT27" s="78">
        <f t="shared" si="29"/>
        <v>0</v>
      </c>
      <c r="BU27" s="78">
        <f t="shared" si="30"/>
        <v>0</v>
      </c>
      <c r="BV27" s="78">
        <f t="shared" si="31"/>
        <v>431</v>
      </c>
      <c r="BW27" s="78">
        <f t="shared" si="32"/>
        <v>0</v>
      </c>
      <c r="BX27" s="78">
        <f t="shared" si="33"/>
        <v>431</v>
      </c>
      <c r="BY27" s="78">
        <f t="shared" si="34"/>
        <v>0</v>
      </c>
      <c r="BZ27" s="78">
        <f t="shared" si="35"/>
        <v>0</v>
      </c>
      <c r="CA27" s="78">
        <f t="shared" si="36"/>
        <v>55717</v>
      </c>
      <c r="CB27" s="78">
        <f t="shared" si="37"/>
        <v>55713</v>
      </c>
      <c r="CC27" s="78">
        <f t="shared" si="38"/>
        <v>4</v>
      </c>
      <c r="CD27" s="78">
        <f t="shared" si="39"/>
        <v>0</v>
      </c>
      <c r="CE27" s="78">
        <f t="shared" si="40"/>
        <v>0</v>
      </c>
      <c r="CF27" s="79">
        <f t="shared" si="41"/>
        <v>73202</v>
      </c>
      <c r="CG27" s="78">
        <f t="shared" si="42"/>
        <v>0</v>
      </c>
      <c r="CH27" s="78">
        <f t="shared" si="43"/>
        <v>13</v>
      </c>
      <c r="CI27" s="78">
        <f t="shared" si="44"/>
        <v>56161</v>
      </c>
    </row>
    <row r="28" spans="1:87" s="51" customFormat="1" ht="12" customHeight="1">
      <c r="A28" s="55" t="s">
        <v>131</v>
      </c>
      <c r="B28" s="56" t="s">
        <v>300</v>
      </c>
      <c r="C28" s="55" t="s">
        <v>301</v>
      </c>
      <c r="D28" s="78">
        <f t="shared" si="3"/>
        <v>0</v>
      </c>
      <c r="E28" s="78">
        <f t="shared" si="4"/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 t="shared" si="5"/>
        <v>0</v>
      </c>
      <c r="M28" s="78">
        <f t="shared" si="6"/>
        <v>0</v>
      </c>
      <c r="N28" s="78">
        <v>0</v>
      </c>
      <c r="O28" s="78">
        <v>0</v>
      </c>
      <c r="P28" s="78">
        <v>0</v>
      </c>
      <c r="Q28" s="78">
        <v>0</v>
      </c>
      <c r="R28" s="78">
        <f t="shared" si="7"/>
        <v>0</v>
      </c>
      <c r="S28" s="78">
        <v>0</v>
      </c>
      <c r="T28" s="78">
        <v>0</v>
      </c>
      <c r="U28" s="78">
        <v>0</v>
      </c>
      <c r="V28" s="78">
        <v>0</v>
      </c>
      <c r="W28" s="78">
        <f t="shared" si="8"/>
        <v>0</v>
      </c>
      <c r="X28" s="78">
        <v>0</v>
      </c>
      <c r="Y28" s="78">
        <v>0</v>
      </c>
      <c r="Z28" s="78">
        <v>0</v>
      </c>
      <c r="AA28" s="78">
        <v>0</v>
      </c>
      <c r="AB28" s="79">
        <v>0</v>
      </c>
      <c r="AC28" s="78">
        <v>0</v>
      </c>
      <c r="AD28" s="78">
        <v>0</v>
      </c>
      <c r="AE28" s="78">
        <f t="shared" si="9"/>
        <v>0</v>
      </c>
      <c r="AF28" s="78">
        <f t="shared" si="10"/>
        <v>0</v>
      </c>
      <c r="AG28" s="78">
        <f t="shared" si="11"/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 t="shared" si="12"/>
        <v>304072</v>
      </c>
      <c r="AO28" s="78">
        <f t="shared" si="13"/>
        <v>93402</v>
      </c>
      <c r="AP28" s="78">
        <v>93402</v>
      </c>
      <c r="AQ28" s="78">
        <v>0</v>
      </c>
      <c r="AR28" s="78">
        <v>0</v>
      </c>
      <c r="AS28" s="78">
        <v>0</v>
      </c>
      <c r="AT28" s="78">
        <f t="shared" si="14"/>
        <v>187028</v>
      </c>
      <c r="AU28" s="78">
        <v>0</v>
      </c>
      <c r="AV28" s="78">
        <v>187028</v>
      </c>
      <c r="AW28" s="78">
        <v>0</v>
      </c>
      <c r="AX28" s="78">
        <v>0</v>
      </c>
      <c r="AY28" s="78">
        <f t="shared" si="15"/>
        <v>23642</v>
      </c>
      <c r="AZ28" s="78">
        <v>0</v>
      </c>
      <c r="BA28" s="78">
        <v>10073</v>
      </c>
      <c r="BB28" s="78">
        <v>0</v>
      </c>
      <c r="BC28" s="78">
        <v>13569</v>
      </c>
      <c r="BD28" s="79">
        <v>0</v>
      </c>
      <c r="BE28" s="78">
        <v>0</v>
      </c>
      <c r="BF28" s="78">
        <v>20928</v>
      </c>
      <c r="BG28" s="78">
        <f t="shared" si="16"/>
        <v>325000</v>
      </c>
      <c r="BH28" s="78">
        <f aca="true" t="shared" si="45" ref="BH28:BH36">SUM(D28,AF28)</f>
        <v>0</v>
      </c>
      <c r="BI28" s="78">
        <f aca="true" t="shared" si="46" ref="BI28:BI36">SUM(E28,AG28)</f>
        <v>0</v>
      </c>
      <c r="BJ28" s="78">
        <f aca="true" t="shared" si="47" ref="BJ28:BJ36">SUM(F28,AH28)</f>
        <v>0</v>
      </c>
      <c r="BK28" s="78">
        <f aca="true" t="shared" si="48" ref="BK28:BK36">SUM(G28,AI28)</f>
        <v>0</v>
      </c>
      <c r="BL28" s="78">
        <f aca="true" t="shared" si="49" ref="BL28:BL36">SUM(H28,AJ28)</f>
        <v>0</v>
      </c>
      <c r="BM28" s="78">
        <f aca="true" t="shared" si="50" ref="BM28:BM36">SUM(I28,AK28)</f>
        <v>0</v>
      </c>
      <c r="BN28" s="78">
        <f aca="true" t="shared" si="51" ref="BN28:BN36">SUM(J28,AL28)</f>
        <v>0</v>
      </c>
      <c r="BO28" s="79">
        <v>0</v>
      </c>
      <c r="BP28" s="78">
        <f aca="true" t="shared" si="52" ref="BP28:BP36">SUM(L28,AN28)</f>
        <v>304072</v>
      </c>
      <c r="BQ28" s="78">
        <f aca="true" t="shared" si="53" ref="BQ28:BQ36">SUM(M28,AO28)</f>
        <v>93402</v>
      </c>
      <c r="BR28" s="78">
        <f aca="true" t="shared" si="54" ref="BR28:BR36">SUM(N28,AP28)</f>
        <v>93402</v>
      </c>
      <c r="BS28" s="78">
        <f aca="true" t="shared" si="55" ref="BS28:BS36">SUM(O28,AQ28)</f>
        <v>0</v>
      </c>
      <c r="BT28" s="78">
        <f aca="true" t="shared" si="56" ref="BT28:BT36">SUM(P28,AR28)</f>
        <v>0</v>
      </c>
      <c r="BU28" s="78">
        <f aca="true" t="shared" si="57" ref="BU28:BU36">SUM(Q28,AS28)</f>
        <v>0</v>
      </c>
      <c r="BV28" s="78">
        <f aca="true" t="shared" si="58" ref="BV28:BV36">SUM(R28,AT28)</f>
        <v>187028</v>
      </c>
      <c r="BW28" s="78">
        <f aca="true" t="shared" si="59" ref="BW28:BW36">SUM(S28,AU28)</f>
        <v>0</v>
      </c>
      <c r="BX28" s="78">
        <f aca="true" t="shared" si="60" ref="BX28:BX36">SUM(T28,AV28)</f>
        <v>187028</v>
      </c>
      <c r="BY28" s="78">
        <f aca="true" t="shared" si="61" ref="BY28:BY36">SUM(U28,AW28)</f>
        <v>0</v>
      </c>
      <c r="BZ28" s="78">
        <f aca="true" t="shared" si="62" ref="BZ28:BZ36">SUM(V28,AX28)</f>
        <v>0</v>
      </c>
      <c r="CA28" s="78">
        <f aca="true" t="shared" si="63" ref="CA28:CA36">SUM(W28,AY28)</f>
        <v>23642</v>
      </c>
      <c r="CB28" s="78">
        <f aca="true" t="shared" si="64" ref="CB28:CB36">SUM(X28,AZ28)</f>
        <v>0</v>
      </c>
      <c r="CC28" s="78">
        <f aca="true" t="shared" si="65" ref="CC28:CC36">SUM(Y28,BA28)</f>
        <v>10073</v>
      </c>
      <c r="CD28" s="78">
        <f aca="true" t="shared" si="66" ref="CD28:CD36">SUM(Z28,BB28)</f>
        <v>0</v>
      </c>
      <c r="CE28" s="78">
        <f aca="true" t="shared" si="67" ref="CE28:CE36">SUM(AA28,BC28)</f>
        <v>13569</v>
      </c>
      <c r="CF28" s="79">
        <v>0</v>
      </c>
      <c r="CG28" s="78">
        <f aca="true" t="shared" si="68" ref="CG28:CG36">SUM(AC28,BE28)</f>
        <v>0</v>
      </c>
      <c r="CH28" s="78">
        <f aca="true" t="shared" si="69" ref="CH28:CH36">SUM(AD28,BF28)</f>
        <v>20928</v>
      </c>
      <c r="CI28" s="78">
        <f aca="true" t="shared" si="70" ref="CI28:CI36">SUM(AE28,BG28)</f>
        <v>325000</v>
      </c>
    </row>
    <row r="29" spans="1:87" s="51" customFormat="1" ht="12" customHeight="1">
      <c r="A29" s="55" t="s">
        <v>131</v>
      </c>
      <c r="B29" s="56" t="s">
        <v>302</v>
      </c>
      <c r="C29" s="55" t="s">
        <v>303</v>
      </c>
      <c r="D29" s="78">
        <f t="shared" si="3"/>
        <v>0</v>
      </c>
      <c r="E29" s="78">
        <f t="shared" si="4"/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 t="shared" si="5"/>
        <v>0</v>
      </c>
      <c r="M29" s="78">
        <f t="shared" si="6"/>
        <v>0</v>
      </c>
      <c r="N29" s="78">
        <v>0</v>
      </c>
      <c r="O29" s="78">
        <v>0</v>
      </c>
      <c r="P29" s="78">
        <v>0</v>
      </c>
      <c r="Q29" s="78">
        <v>0</v>
      </c>
      <c r="R29" s="78">
        <f t="shared" si="7"/>
        <v>0</v>
      </c>
      <c r="S29" s="78">
        <v>0</v>
      </c>
      <c r="T29" s="78">
        <v>0</v>
      </c>
      <c r="U29" s="78">
        <v>0</v>
      </c>
      <c r="V29" s="78">
        <v>0</v>
      </c>
      <c r="W29" s="78">
        <f t="shared" si="8"/>
        <v>0</v>
      </c>
      <c r="X29" s="78">
        <v>0</v>
      </c>
      <c r="Y29" s="78">
        <v>0</v>
      </c>
      <c r="Z29" s="78">
        <v>0</v>
      </c>
      <c r="AA29" s="78">
        <v>0</v>
      </c>
      <c r="AB29" s="79">
        <v>0</v>
      </c>
      <c r="AC29" s="78">
        <v>0</v>
      </c>
      <c r="AD29" s="78">
        <v>0</v>
      </c>
      <c r="AE29" s="78">
        <f t="shared" si="9"/>
        <v>0</v>
      </c>
      <c r="AF29" s="78">
        <f t="shared" si="10"/>
        <v>15629</v>
      </c>
      <c r="AG29" s="78">
        <f t="shared" si="11"/>
        <v>15629</v>
      </c>
      <c r="AH29" s="78">
        <v>0</v>
      </c>
      <c r="AI29" s="78">
        <v>15629</v>
      </c>
      <c r="AJ29" s="78">
        <v>0</v>
      </c>
      <c r="AK29" s="78">
        <v>0</v>
      </c>
      <c r="AL29" s="78">
        <v>0</v>
      </c>
      <c r="AM29" s="79">
        <v>0</v>
      </c>
      <c r="AN29" s="78">
        <f t="shared" si="12"/>
        <v>222962</v>
      </c>
      <c r="AO29" s="78">
        <f t="shared" si="13"/>
        <v>71040</v>
      </c>
      <c r="AP29" s="78">
        <v>71040</v>
      </c>
      <c r="AQ29" s="78">
        <v>0</v>
      </c>
      <c r="AR29" s="78">
        <v>0</v>
      </c>
      <c r="AS29" s="78">
        <v>0</v>
      </c>
      <c r="AT29" s="78">
        <f t="shared" si="14"/>
        <v>139828</v>
      </c>
      <c r="AU29" s="78">
        <v>0</v>
      </c>
      <c r="AV29" s="78">
        <v>139828</v>
      </c>
      <c r="AW29" s="78">
        <v>0</v>
      </c>
      <c r="AX29" s="78">
        <v>0</v>
      </c>
      <c r="AY29" s="78">
        <f t="shared" si="15"/>
        <v>12094</v>
      </c>
      <c r="AZ29" s="78">
        <v>3534</v>
      </c>
      <c r="BA29" s="78">
        <v>4993</v>
      </c>
      <c r="BB29" s="78">
        <v>3567</v>
      </c>
      <c r="BC29" s="78">
        <v>0</v>
      </c>
      <c r="BD29" s="79">
        <v>0</v>
      </c>
      <c r="BE29" s="78">
        <v>0</v>
      </c>
      <c r="BF29" s="78">
        <v>7976</v>
      </c>
      <c r="BG29" s="78">
        <f t="shared" si="16"/>
        <v>246567</v>
      </c>
      <c r="BH29" s="78">
        <f t="shared" si="45"/>
        <v>15629</v>
      </c>
      <c r="BI29" s="78">
        <f t="shared" si="46"/>
        <v>15629</v>
      </c>
      <c r="BJ29" s="78">
        <f t="shared" si="47"/>
        <v>0</v>
      </c>
      <c r="BK29" s="78">
        <f t="shared" si="48"/>
        <v>15629</v>
      </c>
      <c r="BL29" s="78">
        <f t="shared" si="49"/>
        <v>0</v>
      </c>
      <c r="BM29" s="78">
        <f t="shared" si="50"/>
        <v>0</v>
      </c>
      <c r="BN29" s="78">
        <f t="shared" si="51"/>
        <v>0</v>
      </c>
      <c r="BO29" s="79">
        <v>0</v>
      </c>
      <c r="BP29" s="78">
        <f t="shared" si="52"/>
        <v>222962</v>
      </c>
      <c r="BQ29" s="78">
        <f t="shared" si="53"/>
        <v>71040</v>
      </c>
      <c r="BR29" s="78">
        <f t="shared" si="54"/>
        <v>71040</v>
      </c>
      <c r="BS29" s="78">
        <f t="shared" si="55"/>
        <v>0</v>
      </c>
      <c r="BT29" s="78">
        <f t="shared" si="56"/>
        <v>0</v>
      </c>
      <c r="BU29" s="78">
        <f t="shared" si="57"/>
        <v>0</v>
      </c>
      <c r="BV29" s="78">
        <f t="shared" si="58"/>
        <v>139828</v>
      </c>
      <c r="BW29" s="78">
        <f t="shared" si="59"/>
        <v>0</v>
      </c>
      <c r="BX29" s="78">
        <f t="shared" si="60"/>
        <v>139828</v>
      </c>
      <c r="BY29" s="78">
        <f t="shared" si="61"/>
        <v>0</v>
      </c>
      <c r="BZ29" s="78">
        <f t="shared" si="62"/>
        <v>0</v>
      </c>
      <c r="CA29" s="78">
        <f t="shared" si="63"/>
        <v>12094</v>
      </c>
      <c r="CB29" s="78">
        <f t="shared" si="64"/>
        <v>3534</v>
      </c>
      <c r="CC29" s="78">
        <f t="shared" si="65"/>
        <v>4993</v>
      </c>
      <c r="CD29" s="78">
        <f t="shared" si="66"/>
        <v>3567</v>
      </c>
      <c r="CE29" s="78">
        <f t="shared" si="67"/>
        <v>0</v>
      </c>
      <c r="CF29" s="79">
        <v>0</v>
      </c>
      <c r="CG29" s="78">
        <f t="shared" si="68"/>
        <v>0</v>
      </c>
      <c r="CH29" s="78">
        <f t="shared" si="69"/>
        <v>7976</v>
      </c>
      <c r="CI29" s="78">
        <f t="shared" si="70"/>
        <v>246567</v>
      </c>
    </row>
    <row r="30" spans="1:87" s="51" customFormat="1" ht="12" customHeight="1">
      <c r="A30" s="55" t="s">
        <v>131</v>
      </c>
      <c r="B30" s="56" t="s">
        <v>304</v>
      </c>
      <c r="C30" s="55" t="s">
        <v>305</v>
      </c>
      <c r="D30" s="78">
        <f t="shared" si="3"/>
        <v>0</v>
      </c>
      <c r="E30" s="78">
        <f t="shared" si="4"/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 t="shared" si="5"/>
        <v>0</v>
      </c>
      <c r="M30" s="78">
        <f t="shared" si="6"/>
        <v>0</v>
      </c>
      <c r="N30" s="78">
        <v>0</v>
      </c>
      <c r="O30" s="78">
        <v>0</v>
      </c>
      <c r="P30" s="78">
        <v>0</v>
      </c>
      <c r="Q30" s="78">
        <v>0</v>
      </c>
      <c r="R30" s="78">
        <f t="shared" si="7"/>
        <v>0</v>
      </c>
      <c r="S30" s="78">
        <v>0</v>
      </c>
      <c r="T30" s="78">
        <v>0</v>
      </c>
      <c r="U30" s="78">
        <v>0</v>
      </c>
      <c r="V30" s="78">
        <v>0</v>
      </c>
      <c r="W30" s="78">
        <f t="shared" si="8"/>
        <v>0</v>
      </c>
      <c r="X30" s="78">
        <v>0</v>
      </c>
      <c r="Y30" s="78">
        <v>0</v>
      </c>
      <c r="Z30" s="78">
        <v>0</v>
      </c>
      <c r="AA30" s="78">
        <v>0</v>
      </c>
      <c r="AB30" s="79">
        <v>0</v>
      </c>
      <c r="AC30" s="78">
        <v>0</v>
      </c>
      <c r="AD30" s="78">
        <v>0</v>
      </c>
      <c r="AE30" s="78">
        <f t="shared" si="9"/>
        <v>0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 t="shared" si="12"/>
        <v>275656</v>
      </c>
      <c r="AO30" s="78">
        <f t="shared" si="13"/>
        <v>76828</v>
      </c>
      <c r="AP30" s="78">
        <v>76828</v>
      </c>
      <c r="AQ30" s="78">
        <v>0</v>
      </c>
      <c r="AR30" s="78">
        <v>0</v>
      </c>
      <c r="AS30" s="78">
        <v>0</v>
      </c>
      <c r="AT30" s="78">
        <f t="shared" si="14"/>
        <v>156194</v>
      </c>
      <c r="AU30" s="78">
        <v>0</v>
      </c>
      <c r="AV30" s="78">
        <v>156194</v>
      </c>
      <c r="AW30" s="78">
        <v>0</v>
      </c>
      <c r="AX30" s="78">
        <v>0</v>
      </c>
      <c r="AY30" s="78">
        <f t="shared" si="15"/>
        <v>42634</v>
      </c>
      <c r="AZ30" s="78">
        <v>34101</v>
      </c>
      <c r="BA30" s="78">
        <v>6685</v>
      </c>
      <c r="BB30" s="78">
        <v>0</v>
      </c>
      <c r="BC30" s="78">
        <v>1848</v>
      </c>
      <c r="BD30" s="79">
        <v>0</v>
      </c>
      <c r="BE30" s="78">
        <v>0</v>
      </c>
      <c r="BF30" s="78">
        <v>0</v>
      </c>
      <c r="BG30" s="78">
        <f t="shared" si="16"/>
        <v>275656</v>
      </c>
      <c r="BH30" s="78">
        <f t="shared" si="45"/>
        <v>0</v>
      </c>
      <c r="BI30" s="78">
        <f t="shared" si="46"/>
        <v>0</v>
      </c>
      <c r="BJ30" s="78">
        <f t="shared" si="47"/>
        <v>0</v>
      </c>
      <c r="BK30" s="78">
        <f t="shared" si="48"/>
        <v>0</v>
      </c>
      <c r="BL30" s="78">
        <f t="shared" si="49"/>
        <v>0</v>
      </c>
      <c r="BM30" s="78">
        <f t="shared" si="50"/>
        <v>0</v>
      </c>
      <c r="BN30" s="78">
        <f t="shared" si="51"/>
        <v>0</v>
      </c>
      <c r="BO30" s="79">
        <v>0</v>
      </c>
      <c r="BP30" s="78">
        <f t="shared" si="52"/>
        <v>275656</v>
      </c>
      <c r="BQ30" s="78">
        <f t="shared" si="53"/>
        <v>76828</v>
      </c>
      <c r="BR30" s="78">
        <f t="shared" si="54"/>
        <v>76828</v>
      </c>
      <c r="BS30" s="78">
        <f t="shared" si="55"/>
        <v>0</v>
      </c>
      <c r="BT30" s="78">
        <f t="shared" si="56"/>
        <v>0</v>
      </c>
      <c r="BU30" s="78">
        <f t="shared" si="57"/>
        <v>0</v>
      </c>
      <c r="BV30" s="78">
        <f t="shared" si="58"/>
        <v>156194</v>
      </c>
      <c r="BW30" s="78">
        <f t="shared" si="59"/>
        <v>0</v>
      </c>
      <c r="BX30" s="78">
        <f t="shared" si="60"/>
        <v>156194</v>
      </c>
      <c r="BY30" s="78">
        <f t="shared" si="61"/>
        <v>0</v>
      </c>
      <c r="BZ30" s="78">
        <f t="shared" si="62"/>
        <v>0</v>
      </c>
      <c r="CA30" s="78">
        <f t="shared" si="63"/>
        <v>42634</v>
      </c>
      <c r="CB30" s="78">
        <f t="shared" si="64"/>
        <v>34101</v>
      </c>
      <c r="CC30" s="78">
        <f t="shared" si="65"/>
        <v>6685</v>
      </c>
      <c r="CD30" s="78">
        <f t="shared" si="66"/>
        <v>0</v>
      </c>
      <c r="CE30" s="78">
        <f t="shared" si="67"/>
        <v>1848</v>
      </c>
      <c r="CF30" s="79">
        <v>0</v>
      </c>
      <c r="CG30" s="78">
        <f t="shared" si="68"/>
        <v>0</v>
      </c>
      <c r="CH30" s="78">
        <f t="shared" si="69"/>
        <v>0</v>
      </c>
      <c r="CI30" s="78">
        <f t="shared" si="70"/>
        <v>275656</v>
      </c>
    </row>
    <row r="31" spans="1:87" s="51" customFormat="1" ht="12" customHeight="1">
      <c r="A31" s="55" t="s">
        <v>131</v>
      </c>
      <c r="B31" s="56" t="s">
        <v>306</v>
      </c>
      <c r="C31" s="55" t="s">
        <v>307</v>
      </c>
      <c r="D31" s="78">
        <f t="shared" si="3"/>
        <v>0</v>
      </c>
      <c r="E31" s="78">
        <f t="shared" si="4"/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 t="shared" si="5"/>
        <v>612215</v>
      </c>
      <c r="M31" s="78">
        <f t="shared" si="6"/>
        <v>65078</v>
      </c>
      <c r="N31" s="78">
        <v>27891</v>
      </c>
      <c r="O31" s="78">
        <v>0</v>
      </c>
      <c r="P31" s="78">
        <v>27891</v>
      </c>
      <c r="Q31" s="78">
        <v>9296</v>
      </c>
      <c r="R31" s="78">
        <f t="shared" si="7"/>
        <v>397537</v>
      </c>
      <c r="S31" s="78">
        <v>0</v>
      </c>
      <c r="T31" s="78">
        <v>380286</v>
      </c>
      <c r="U31" s="78">
        <v>17251</v>
      </c>
      <c r="V31" s="78">
        <v>0</v>
      </c>
      <c r="W31" s="78">
        <f t="shared" si="8"/>
        <v>137571</v>
      </c>
      <c r="X31" s="78">
        <v>0</v>
      </c>
      <c r="Y31" s="78">
        <v>127344</v>
      </c>
      <c r="Z31" s="78">
        <v>5856</v>
      </c>
      <c r="AA31" s="78">
        <v>4371</v>
      </c>
      <c r="AB31" s="79">
        <v>0</v>
      </c>
      <c r="AC31" s="78">
        <v>12029</v>
      </c>
      <c r="AD31" s="78">
        <v>61559</v>
      </c>
      <c r="AE31" s="78">
        <f t="shared" si="9"/>
        <v>673774</v>
      </c>
      <c r="AF31" s="78">
        <f t="shared" si="10"/>
        <v>0</v>
      </c>
      <c r="AG31" s="78">
        <f t="shared" si="11"/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 t="shared" si="12"/>
        <v>0</v>
      </c>
      <c r="AO31" s="78">
        <f t="shared" si="13"/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 t="shared" si="14"/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 t="shared" si="15"/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0</v>
      </c>
      <c r="BE31" s="78">
        <v>0</v>
      </c>
      <c r="BF31" s="78">
        <v>0</v>
      </c>
      <c r="BG31" s="78">
        <f t="shared" si="16"/>
        <v>0</v>
      </c>
      <c r="BH31" s="78">
        <f t="shared" si="45"/>
        <v>0</v>
      </c>
      <c r="BI31" s="78">
        <f t="shared" si="46"/>
        <v>0</v>
      </c>
      <c r="BJ31" s="78">
        <f t="shared" si="47"/>
        <v>0</v>
      </c>
      <c r="BK31" s="78">
        <f t="shared" si="48"/>
        <v>0</v>
      </c>
      <c r="BL31" s="78">
        <f t="shared" si="49"/>
        <v>0</v>
      </c>
      <c r="BM31" s="78">
        <f t="shared" si="50"/>
        <v>0</v>
      </c>
      <c r="BN31" s="78">
        <f t="shared" si="51"/>
        <v>0</v>
      </c>
      <c r="BO31" s="79">
        <v>0</v>
      </c>
      <c r="BP31" s="78">
        <f t="shared" si="52"/>
        <v>612215</v>
      </c>
      <c r="BQ31" s="78">
        <f t="shared" si="53"/>
        <v>65078</v>
      </c>
      <c r="BR31" s="78">
        <f t="shared" si="54"/>
        <v>27891</v>
      </c>
      <c r="BS31" s="78">
        <f t="shared" si="55"/>
        <v>0</v>
      </c>
      <c r="BT31" s="78">
        <f t="shared" si="56"/>
        <v>27891</v>
      </c>
      <c r="BU31" s="78">
        <f t="shared" si="57"/>
        <v>9296</v>
      </c>
      <c r="BV31" s="78">
        <f t="shared" si="58"/>
        <v>397537</v>
      </c>
      <c r="BW31" s="78">
        <f t="shared" si="59"/>
        <v>0</v>
      </c>
      <c r="BX31" s="78">
        <f t="shared" si="60"/>
        <v>380286</v>
      </c>
      <c r="BY31" s="78">
        <f t="shared" si="61"/>
        <v>17251</v>
      </c>
      <c r="BZ31" s="78">
        <f t="shared" si="62"/>
        <v>0</v>
      </c>
      <c r="CA31" s="78">
        <f t="shared" si="63"/>
        <v>137571</v>
      </c>
      <c r="CB31" s="78">
        <f t="shared" si="64"/>
        <v>0</v>
      </c>
      <c r="CC31" s="78">
        <f t="shared" si="65"/>
        <v>127344</v>
      </c>
      <c r="CD31" s="78">
        <f t="shared" si="66"/>
        <v>5856</v>
      </c>
      <c r="CE31" s="78">
        <f t="shared" si="67"/>
        <v>4371</v>
      </c>
      <c r="CF31" s="79">
        <v>0</v>
      </c>
      <c r="CG31" s="78">
        <f t="shared" si="68"/>
        <v>12029</v>
      </c>
      <c r="CH31" s="78">
        <f t="shared" si="69"/>
        <v>61559</v>
      </c>
      <c r="CI31" s="78">
        <f t="shared" si="70"/>
        <v>673774</v>
      </c>
    </row>
    <row r="32" spans="1:87" s="51" customFormat="1" ht="12" customHeight="1">
      <c r="A32" s="55" t="s">
        <v>131</v>
      </c>
      <c r="B32" s="56" t="s">
        <v>308</v>
      </c>
      <c r="C32" s="55" t="s">
        <v>309</v>
      </c>
      <c r="D32" s="78">
        <f t="shared" si="3"/>
        <v>0</v>
      </c>
      <c r="E32" s="78">
        <f t="shared" si="4"/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 t="shared" si="5"/>
        <v>564421</v>
      </c>
      <c r="M32" s="78">
        <f t="shared" si="6"/>
        <v>131309</v>
      </c>
      <c r="N32" s="78">
        <v>33437</v>
      </c>
      <c r="O32" s="78">
        <v>0</v>
      </c>
      <c r="P32" s="78">
        <v>90953</v>
      </c>
      <c r="Q32" s="78">
        <v>6919</v>
      </c>
      <c r="R32" s="78">
        <f t="shared" si="7"/>
        <v>226844</v>
      </c>
      <c r="S32" s="78">
        <v>0</v>
      </c>
      <c r="T32" s="78">
        <v>197427</v>
      </c>
      <c r="U32" s="78">
        <v>29417</v>
      </c>
      <c r="V32" s="78">
        <v>0</v>
      </c>
      <c r="W32" s="78">
        <f t="shared" si="8"/>
        <v>206268</v>
      </c>
      <c r="X32" s="78">
        <v>119171</v>
      </c>
      <c r="Y32" s="78">
        <v>68718</v>
      </c>
      <c r="Z32" s="78">
        <v>3538</v>
      </c>
      <c r="AA32" s="78">
        <v>14841</v>
      </c>
      <c r="AB32" s="79">
        <v>0</v>
      </c>
      <c r="AC32" s="78">
        <v>0</v>
      </c>
      <c r="AD32" s="78">
        <v>0</v>
      </c>
      <c r="AE32" s="78">
        <f t="shared" si="9"/>
        <v>564421</v>
      </c>
      <c r="AF32" s="78">
        <f t="shared" si="10"/>
        <v>0</v>
      </c>
      <c r="AG32" s="78">
        <f t="shared" si="11"/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 t="shared" si="12"/>
        <v>0</v>
      </c>
      <c r="AO32" s="78">
        <f t="shared" si="13"/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 t="shared" si="14"/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 t="shared" si="15"/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0</v>
      </c>
      <c r="BE32" s="78">
        <v>0</v>
      </c>
      <c r="BF32" s="78">
        <v>0</v>
      </c>
      <c r="BG32" s="78">
        <f t="shared" si="16"/>
        <v>0</v>
      </c>
      <c r="BH32" s="78">
        <f t="shared" si="45"/>
        <v>0</v>
      </c>
      <c r="BI32" s="78">
        <f t="shared" si="46"/>
        <v>0</v>
      </c>
      <c r="BJ32" s="78">
        <f t="shared" si="47"/>
        <v>0</v>
      </c>
      <c r="BK32" s="78">
        <f t="shared" si="48"/>
        <v>0</v>
      </c>
      <c r="BL32" s="78">
        <f t="shared" si="49"/>
        <v>0</v>
      </c>
      <c r="BM32" s="78">
        <f t="shared" si="50"/>
        <v>0</v>
      </c>
      <c r="BN32" s="78">
        <f t="shared" si="51"/>
        <v>0</v>
      </c>
      <c r="BO32" s="79">
        <v>0</v>
      </c>
      <c r="BP32" s="78">
        <f t="shared" si="52"/>
        <v>564421</v>
      </c>
      <c r="BQ32" s="78">
        <f t="shared" si="53"/>
        <v>131309</v>
      </c>
      <c r="BR32" s="78">
        <f t="shared" si="54"/>
        <v>33437</v>
      </c>
      <c r="BS32" s="78">
        <f t="shared" si="55"/>
        <v>0</v>
      </c>
      <c r="BT32" s="78">
        <f t="shared" si="56"/>
        <v>90953</v>
      </c>
      <c r="BU32" s="78">
        <f t="shared" si="57"/>
        <v>6919</v>
      </c>
      <c r="BV32" s="78">
        <f t="shared" si="58"/>
        <v>226844</v>
      </c>
      <c r="BW32" s="78">
        <f t="shared" si="59"/>
        <v>0</v>
      </c>
      <c r="BX32" s="78">
        <f t="shared" si="60"/>
        <v>197427</v>
      </c>
      <c r="BY32" s="78">
        <f t="shared" si="61"/>
        <v>29417</v>
      </c>
      <c r="BZ32" s="78">
        <f t="shared" si="62"/>
        <v>0</v>
      </c>
      <c r="CA32" s="78">
        <f t="shared" si="63"/>
        <v>206268</v>
      </c>
      <c r="CB32" s="78">
        <f t="shared" si="64"/>
        <v>119171</v>
      </c>
      <c r="CC32" s="78">
        <f t="shared" si="65"/>
        <v>68718</v>
      </c>
      <c r="CD32" s="78">
        <f t="shared" si="66"/>
        <v>3538</v>
      </c>
      <c r="CE32" s="78">
        <f t="shared" si="67"/>
        <v>14841</v>
      </c>
      <c r="CF32" s="79">
        <v>0</v>
      </c>
      <c r="CG32" s="78">
        <f t="shared" si="68"/>
        <v>0</v>
      </c>
      <c r="CH32" s="78">
        <f t="shared" si="69"/>
        <v>0</v>
      </c>
      <c r="CI32" s="78">
        <f t="shared" si="70"/>
        <v>564421</v>
      </c>
    </row>
    <row r="33" spans="1:87" s="51" customFormat="1" ht="12" customHeight="1">
      <c r="A33" s="55" t="s">
        <v>131</v>
      </c>
      <c r="B33" s="56" t="s">
        <v>310</v>
      </c>
      <c r="C33" s="55" t="s">
        <v>311</v>
      </c>
      <c r="D33" s="78">
        <f t="shared" si="3"/>
        <v>0</v>
      </c>
      <c r="E33" s="78">
        <f t="shared" si="4"/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 t="shared" si="5"/>
        <v>0</v>
      </c>
      <c r="M33" s="78">
        <f t="shared" si="6"/>
        <v>0</v>
      </c>
      <c r="N33" s="78">
        <v>0</v>
      </c>
      <c r="O33" s="78">
        <v>0</v>
      </c>
      <c r="P33" s="78">
        <v>0</v>
      </c>
      <c r="Q33" s="78">
        <v>0</v>
      </c>
      <c r="R33" s="78">
        <f t="shared" si="7"/>
        <v>0</v>
      </c>
      <c r="S33" s="78">
        <v>0</v>
      </c>
      <c r="T33" s="78">
        <v>0</v>
      </c>
      <c r="U33" s="78">
        <v>0</v>
      </c>
      <c r="V33" s="78">
        <v>0</v>
      </c>
      <c r="W33" s="78">
        <f t="shared" si="8"/>
        <v>0</v>
      </c>
      <c r="X33" s="78">
        <v>0</v>
      </c>
      <c r="Y33" s="78">
        <v>0</v>
      </c>
      <c r="Z33" s="78">
        <v>0</v>
      </c>
      <c r="AA33" s="78">
        <v>0</v>
      </c>
      <c r="AB33" s="79">
        <v>0</v>
      </c>
      <c r="AC33" s="78">
        <v>0</v>
      </c>
      <c r="AD33" s="78">
        <v>0</v>
      </c>
      <c r="AE33" s="78">
        <f t="shared" si="9"/>
        <v>0</v>
      </c>
      <c r="AF33" s="78">
        <f t="shared" si="10"/>
        <v>0</v>
      </c>
      <c r="AG33" s="78">
        <f t="shared" si="11"/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 t="shared" si="12"/>
        <v>248637</v>
      </c>
      <c r="AO33" s="78">
        <f t="shared" si="13"/>
        <v>13215</v>
      </c>
      <c r="AP33" s="78">
        <v>13215</v>
      </c>
      <c r="AQ33" s="78">
        <v>0</v>
      </c>
      <c r="AR33" s="78">
        <v>0</v>
      </c>
      <c r="AS33" s="78">
        <v>0</v>
      </c>
      <c r="AT33" s="78">
        <f t="shared" si="14"/>
        <v>158696</v>
      </c>
      <c r="AU33" s="78">
        <v>0</v>
      </c>
      <c r="AV33" s="78">
        <v>158696</v>
      </c>
      <c r="AW33" s="78">
        <v>0</v>
      </c>
      <c r="AX33" s="78">
        <v>0</v>
      </c>
      <c r="AY33" s="78">
        <f t="shared" si="15"/>
        <v>76726</v>
      </c>
      <c r="AZ33" s="78">
        <v>499</v>
      </c>
      <c r="BA33" s="78">
        <v>70029</v>
      </c>
      <c r="BB33" s="78">
        <v>0</v>
      </c>
      <c r="BC33" s="78">
        <v>6198</v>
      </c>
      <c r="BD33" s="79">
        <v>0</v>
      </c>
      <c r="BE33" s="78">
        <v>0</v>
      </c>
      <c r="BF33" s="78">
        <v>0</v>
      </c>
      <c r="BG33" s="78">
        <f t="shared" si="16"/>
        <v>248637</v>
      </c>
      <c r="BH33" s="78">
        <f t="shared" si="45"/>
        <v>0</v>
      </c>
      <c r="BI33" s="78">
        <f t="shared" si="46"/>
        <v>0</v>
      </c>
      <c r="BJ33" s="78">
        <f t="shared" si="47"/>
        <v>0</v>
      </c>
      <c r="BK33" s="78">
        <f t="shared" si="48"/>
        <v>0</v>
      </c>
      <c r="BL33" s="78">
        <f t="shared" si="49"/>
        <v>0</v>
      </c>
      <c r="BM33" s="78">
        <f t="shared" si="50"/>
        <v>0</v>
      </c>
      <c r="BN33" s="78">
        <f t="shared" si="51"/>
        <v>0</v>
      </c>
      <c r="BO33" s="79">
        <v>0</v>
      </c>
      <c r="BP33" s="78">
        <f t="shared" si="52"/>
        <v>248637</v>
      </c>
      <c r="BQ33" s="78">
        <f t="shared" si="53"/>
        <v>13215</v>
      </c>
      <c r="BR33" s="78">
        <f t="shared" si="54"/>
        <v>13215</v>
      </c>
      <c r="BS33" s="78">
        <f t="shared" si="55"/>
        <v>0</v>
      </c>
      <c r="BT33" s="78">
        <f t="shared" si="56"/>
        <v>0</v>
      </c>
      <c r="BU33" s="78">
        <f t="shared" si="57"/>
        <v>0</v>
      </c>
      <c r="BV33" s="78">
        <f t="shared" si="58"/>
        <v>158696</v>
      </c>
      <c r="BW33" s="78">
        <f t="shared" si="59"/>
        <v>0</v>
      </c>
      <c r="BX33" s="78">
        <f t="shared" si="60"/>
        <v>158696</v>
      </c>
      <c r="BY33" s="78">
        <f t="shared" si="61"/>
        <v>0</v>
      </c>
      <c r="BZ33" s="78">
        <f t="shared" si="62"/>
        <v>0</v>
      </c>
      <c r="CA33" s="78">
        <f t="shared" si="63"/>
        <v>76726</v>
      </c>
      <c r="CB33" s="78">
        <f t="shared" si="64"/>
        <v>499</v>
      </c>
      <c r="CC33" s="78">
        <f t="shared" si="65"/>
        <v>70029</v>
      </c>
      <c r="CD33" s="78">
        <f t="shared" si="66"/>
        <v>0</v>
      </c>
      <c r="CE33" s="78">
        <f t="shared" si="67"/>
        <v>6198</v>
      </c>
      <c r="CF33" s="79">
        <v>0</v>
      </c>
      <c r="CG33" s="78">
        <f t="shared" si="68"/>
        <v>0</v>
      </c>
      <c r="CH33" s="78">
        <f t="shared" si="69"/>
        <v>0</v>
      </c>
      <c r="CI33" s="78">
        <f t="shared" si="70"/>
        <v>248637</v>
      </c>
    </row>
    <row r="34" spans="1:87" s="51" customFormat="1" ht="12" customHeight="1">
      <c r="A34" s="55" t="s">
        <v>131</v>
      </c>
      <c r="B34" s="56" t="s">
        <v>312</v>
      </c>
      <c r="C34" s="55" t="s">
        <v>313</v>
      </c>
      <c r="D34" s="78">
        <f t="shared" si="3"/>
        <v>0</v>
      </c>
      <c r="E34" s="78">
        <f t="shared" si="4"/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 t="shared" si="5"/>
        <v>0</v>
      </c>
      <c r="M34" s="78">
        <f t="shared" si="6"/>
        <v>0</v>
      </c>
      <c r="N34" s="78">
        <v>0</v>
      </c>
      <c r="O34" s="78">
        <v>0</v>
      </c>
      <c r="P34" s="78">
        <v>0</v>
      </c>
      <c r="Q34" s="78">
        <v>0</v>
      </c>
      <c r="R34" s="78">
        <f t="shared" si="7"/>
        <v>0</v>
      </c>
      <c r="S34" s="78">
        <v>0</v>
      </c>
      <c r="T34" s="78">
        <v>0</v>
      </c>
      <c r="U34" s="78">
        <v>0</v>
      </c>
      <c r="V34" s="78">
        <v>0</v>
      </c>
      <c r="W34" s="78">
        <f t="shared" si="8"/>
        <v>0</v>
      </c>
      <c r="X34" s="78">
        <v>0</v>
      </c>
      <c r="Y34" s="78">
        <v>0</v>
      </c>
      <c r="Z34" s="78">
        <v>0</v>
      </c>
      <c r="AA34" s="78">
        <v>0</v>
      </c>
      <c r="AB34" s="79">
        <v>0</v>
      </c>
      <c r="AC34" s="78">
        <v>0</v>
      </c>
      <c r="AD34" s="78">
        <v>0</v>
      </c>
      <c r="AE34" s="78">
        <f t="shared" si="9"/>
        <v>0</v>
      </c>
      <c r="AF34" s="78">
        <f t="shared" si="10"/>
        <v>0</v>
      </c>
      <c r="AG34" s="78">
        <f t="shared" si="11"/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 t="shared" si="12"/>
        <v>290910</v>
      </c>
      <c r="AO34" s="78">
        <f t="shared" si="13"/>
        <v>13903</v>
      </c>
      <c r="AP34" s="78">
        <v>13903</v>
      </c>
      <c r="AQ34" s="78">
        <v>0</v>
      </c>
      <c r="AR34" s="78">
        <v>0</v>
      </c>
      <c r="AS34" s="78">
        <v>0</v>
      </c>
      <c r="AT34" s="78">
        <f t="shared" si="14"/>
        <v>207075</v>
      </c>
      <c r="AU34" s="78">
        <v>0</v>
      </c>
      <c r="AV34" s="78">
        <v>207075</v>
      </c>
      <c r="AW34" s="78">
        <v>0</v>
      </c>
      <c r="AX34" s="78">
        <v>0</v>
      </c>
      <c r="AY34" s="78">
        <f t="shared" si="15"/>
        <v>69932</v>
      </c>
      <c r="AZ34" s="78">
        <v>0</v>
      </c>
      <c r="BA34" s="78">
        <v>69508</v>
      </c>
      <c r="BB34" s="78">
        <v>0</v>
      </c>
      <c r="BC34" s="78">
        <v>424</v>
      </c>
      <c r="BD34" s="79">
        <v>0</v>
      </c>
      <c r="BE34" s="78">
        <v>0</v>
      </c>
      <c r="BF34" s="78">
        <v>91877</v>
      </c>
      <c r="BG34" s="78">
        <f t="shared" si="16"/>
        <v>382787</v>
      </c>
      <c r="BH34" s="78">
        <f t="shared" si="45"/>
        <v>0</v>
      </c>
      <c r="BI34" s="78">
        <f t="shared" si="46"/>
        <v>0</v>
      </c>
      <c r="BJ34" s="78">
        <f t="shared" si="47"/>
        <v>0</v>
      </c>
      <c r="BK34" s="78">
        <f t="shared" si="48"/>
        <v>0</v>
      </c>
      <c r="BL34" s="78">
        <f t="shared" si="49"/>
        <v>0</v>
      </c>
      <c r="BM34" s="78">
        <f t="shared" si="50"/>
        <v>0</v>
      </c>
      <c r="BN34" s="78">
        <f t="shared" si="51"/>
        <v>0</v>
      </c>
      <c r="BO34" s="79">
        <v>0</v>
      </c>
      <c r="BP34" s="78">
        <f t="shared" si="52"/>
        <v>290910</v>
      </c>
      <c r="BQ34" s="78">
        <f t="shared" si="53"/>
        <v>13903</v>
      </c>
      <c r="BR34" s="78">
        <f t="shared" si="54"/>
        <v>13903</v>
      </c>
      <c r="BS34" s="78">
        <f t="shared" si="55"/>
        <v>0</v>
      </c>
      <c r="BT34" s="78">
        <f t="shared" si="56"/>
        <v>0</v>
      </c>
      <c r="BU34" s="78">
        <f t="shared" si="57"/>
        <v>0</v>
      </c>
      <c r="BV34" s="78">
        <f t="shared" si="58"/>
        <v>207075</v>
      </c>
      <c r="BW34" s="78">
        <f t="shared" si="59"/>
        <v>0</v>
      </c>
      <c r="BX34" s="78">
        <f t="shared" si="60"/>
        <v>207075</v>
      </c>
      <c r="BY34" s="78">
        <f t="shared" si="61"/>
        <v>0</v>
      </c>
      <c r="BZ34" s="78">
        <f t="shared" si="62"/>
        <v>0</v>
      </c>
      <c r="CA34" s="78">
        <f t="shared" si="63"/>
        <v>69932</v>
      </c>
      <c r="CB34" s="78">
        <f t="shared" si="64"/>
        <v>0</v>
      </c>
      <c r="CC34" s="78">
        <f t="shared" si="65"/>
        <v>69508</v>
      </c>
      <c r="CD34" s="78">
        <f t="shared" si="66"/>
        <v>0</v>
      </c>
      <c r="CE34" s="78">
        <f t="shared" si="67"/>
        <v>424</v>
      </c>
      <c r="CF34" s="79">
        <v>0</v>
      </c>
      <c r="CG34" s="78">
        <f t="shared" si="68"/>
        <v>0</v>
      </c>
      <c r="CH34" s="78">
        <f t="shared" si="69"/>
        <v>91877</v>
      </c>
      <c r="CI34" s="78">
        <f t="shared" si="70"/>
        <v>382787</v>
      </c>
    </row>
    <row r="35" spans="1:87" s="51" customFormat="1" ht="12" customHeight="1">
      <c r="A35" s="55" t="s">
        <v>131</v>
      </c>
      <c r="B35" s="56" t="s">
        <v>314</v>
      </c>
      <c r="C35" s="55" t="s">
        <v>315</v>
      </c>
      <c r="D35" s="78">
        <f t="shared" si="3"/>
        <v>0</v>
      </c>
      <c r="E35" s="78">
        <f t="shared" si="4"/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 t="shared" si="5"/>
        <v>1216892</v>
      </c>
      <c r="M35" s="78">
        <f t="shared" si="6"/>
        <v>71929</v>
      </c>
      <c r="N35" s="78">
        <v>71929</v>
      </c>
      <c r="O35" s="78">
        <v>0</v>
      </c>
      <c r="P35" s="78">
        <v>0</v>
      </c>
      <c r="Q35" s="78">
        <v>0</v>
      </c>
      <c r="R35" s="78">
        <f t="shared" si="7"/>
        <v>55643</v>
      </c>
      <c r="S35" s="78">
        <v>0</v>
      </c>
      <c r="T35" s="78">
        <v>55643</v>
      </c>
      <c r="U35" s="78">
        <v>0</v>
      </c>
      <c r="V35" s="78">
        <v>0</v>
      </c>
      <c r="W35" s="78">
        <f t="shared" si="8"/>
        <v>1089320</v>
      </c>
      <c r="X35" s="78">
        <v>10292</v>
      </c>
      <c r="Y35" s="78">
        <v>1079028</v>
      </c>
      <c r="Z35" s="78">
        <v>0</v>
      </c>
      <c r="AA35" s="78">
        <v>0</v>
      </c>
      <c r="AB35" s="79">
        <v>0</v>
      </c>
      <c r="AC35" s="78">
        <v>0</v>
      </c>
      <c r="AD35" s="78">
        <v>245850</v>
      </c>
      <c r="AE35" s="78">
        <f t="shared" si="9"/>
        <v>1462742</v>
      </c>
      <c r="AF35" s="78">
        <f t="shared" si="10"/>
        <v>0</v>
      </c>
      <c r="AG35" s="78">
        <f t="shared" si="11"/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 t="shared" si="12"/>
        <v>0</v>
      </c>
      <c r="AO35" s="78">
        <f t="shared" si="13"/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 t="shared" si="14"/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 t="shared" si="15"/>
        <v>0</v>
      </c>
      <c r="AZ35" s="78">
        <v>0</v>
      </c>
      <c r="BA35" s="78">
        <v>0</v>
      </c>
      <c r="BB35" s="78">
        <v>0</v>
      </c>
      <c r="BC35" s="78">
        <v>0</v>
      </c>
      <c r="BD35" s="79">
        <v>0</v>
      </c>
      <c r="BE35" s="78">
        <v>0</v>
      </c>
      <c r="BF35" s="78">
        <v>0</v>
      </c>
      <c r="BG35" s="78">
        <f t="shared" si="16"/>
        <v>0</v>
      </c>
      <c r="BH35" s="78">
        <f t="shared" si="45"/>
        <v>0</v>
      </c>
      <c r="BI35" s="78">
        <f t="shared" si="46"/>
        <v>0</v>
      </c>
      <c r="BJ35" s="78">
        <f t="shared" si="47"/>
        <v>0</v>
      </c>
      <c r="BK35" s="78">
        <f t="shared" si="48"/>
        <v>0</v>
      </c>
      <c r="BL35" s="78">
        <f t="shared" si="49"/>
        <v>0</v>
      </c>
      <c r="BM35" s="78">
        <f t="shared" si="50"/>
        <v>0</v>
      </c>
      <c r="BN35" s="78">
        <f t="shared" si="51"/>
        <v>0</v>
      </c>
      <c r="BO35" s="79">
        <v>0</v>
      </c>
      <c r="BP35" s="78">
        <f t="shared" si="52"/>
        <v>1216892</v>
      </c>
      <c r="BQ35" s="78">
        <f t="shared" si="53"/>
        <v>71929</v>
      </c>
      <c r="BR35" s="78">
        <f t="shared" si="54"/>
        <v>71929</v>
      </c>
      <c r="BS35" s="78">
        <f t="shared" si="55"/>
        <v>0</v>
      </c>
      <c r="BT35" s="78">
        <f t="shared" si="56"/>
        <v>0</v>
      </c>
      <c r="BU35" s="78">
        <f t="shared" si="57"/>
        <v>0</v>
      </c>
      <c r="BV35" s="78">
        <f t="shared" si="58"/>
        <v>55643</v>
      </c>
      <c r="BW35" s="78">
        <f t="shared" si="59"/>
        <v>0</v>
      </c>
      <c r="BX35" s="78">
        <f t="shared" si="60"/>
        <v>55643</v>
      </c>
      <c r="BY35" s="78">
        <f t="shared" si="61"/>
        <v>0</v>
      </c>
      <c r="BZ35" s="78">
        <f t="shared" si="62"/>
        <v>0</v>
      </c>
      <c r="CA35" s="78">
        <f t="shared" si="63"/>
        <v>1089320</v>
      </c>
      <c r="CB35" s="78">
        <f t="shared" si="64"/>
        <v>10292</v>
      </c>
      <c r="CC35" s="78">
        <f t="shared" si="65"/>
        <v>1079028</v>
      </c>
      <c r="CD35" s="78">
        <f t="shared" si="66"/>
        <v>0</v>
      </c>
      <c r="CE35" s="78">
        <f t="shared" si="67"/>
        <v>0</v>
      </c>
      <c r="CF35" s="79">
        <v>0</v>
      </c>
      <c r="CG35" s="78">
        <f t="shared" si="68"/>
        <v>0</v>
      </c>
      <c r="CH35" s="78">
        <f t="shared" si="69"/>
        <v>245850</v>
      </c>
      <c r="CI35" s="78">
        <f t="shared" si="70"/>
        <v>1462742</v>
      </c>
    </row>
    <row r="36" spans="1:87" s="51" customFormat="1" ht="12" customHeight="1">
      <c r="A36" s="55" t="s">
        <v>131</v>
      </c>
      <c r="B36" s="56" t="s">
        <v>316</v>
      </c>
      <c r="C36" s="55" t="s">
        <v>317</v>
      </c>
      <c r="D36" s="78">
        <f t="shared" si="3"/>
        <v>98889</v>
      </c>
      <c r="E36" s="78">
        <f t="shared" si="4"/>
        <v>0</v>
      </c>
      <c r="F36" s="78">
        <v>0</v>
      </c>
      <c r="G36" s="78">
        <v>0</v>
      </c>
      <c r="H36" s="78">
        <v>0</v>
      </c>
      <c r="I36" s="78">
        <v>0</v>
      </c>
      <c r="J36" s="78">
        <v>98889</v>
      </c>
      <c r="K36" s="79">
        <v>0</v>
      </c>
      <c r="L36" s="78">
        <f t="shared" si="5"/>
        <v>0</v>
      </c>
      <c r="M36" s="78">
        <f t="shared" si="6"/>
        <v>0</v>
      </c>
      <c r="N36" s="78">
        <v>0</v>
      </c>
      <c r="O36" s="78">
        <v>0</v>
      </c>
      <c r="P36" s="78">
        <v>0</v>
      </c>
      <c r="Q36" s="78">
        <v>0</v>
      </c>
      <c r="R36" s="78">
        <f t="shared" si="7"/>
        <v>0</v>
      </c>
      <c r="S36" s="78">
        <v>0</v>
      </c>
      <c r="T36" s="78">
        <v>0</v>
      </c>
      <c r="U36" s="78">
        <v>0</v>
      </c>
      <c r="V36" s="78">
        <v>0</v>
      </c>
      <c r="W36" s="78">
        <f t="shared" si="8"/>
        <v>0</v>
      </c>
      <c r="X36" s="78">
        <v>0</v>
      </c>
      <c r="Y36" s="78">
        <v>0</v>
      </c>
      <c r="Z36" s="78">
        <v>0</v>
      </c>
      <c r="AA36" s="78">
        <v>0</v>
      </c>
      <c r="AB36" s="79">
        <v>0</v>
      </c>
      <c r="AC36" s="78">
        <v>0</v>
      </c>
      <c r="AD36" s="78">
        <v>110076</v>
      </c>
      <c r="AE36" s="78">
        <f t="shared" si="9"/>
        <v>208965</v>
      </c>
      <c r="AF36" s="78">
        <f t="shared" si="10"/>
        <v>0</v>
      </c>
      <c r="AG36" s="78">
        <f t="shared" si="11"/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 t="shared" si="12"/>
        <v>0</v>
      </c>
      <c r="AO36" s="78">
        <f t="shared" si="13"/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 t="shared" si="14"/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 t="shared" si="15"/>
        <v>0</v>
      </c>
      <c r="AZ36" s="78">
        <v>0</v>
      </c>
      <c r="BA36" s="78">
        <v>0</v>
      </c>
      <c r="BB36" s="78">
        <v>0</v>
      </c>
      <c r="BC36" s="78">
        <v>0</v>
      </c>
      <c r="BD36" s="79">
        <v>0</v>
      </c>
      <c r="BE36" s="78">
        <v>0</v>
      </c>
      <c r="BF36" s="78">
        <v>0</v>
      </c>
      <c r="BG36" s="78">
        <f t="shared" si="16"/>
        <v>0</v>
      </c>
      <c r="BH36" s="78">
        <f t="shared" si="45"/>
        <v>98889</v>
      </c>
      <c r="BI36" s="78">
        <f t="shared" si="46"/>
        <v>0</v>
      </c>
      <c r="BJ36" s="78">
        <f t="shared" si="47"/>
        <v>0</v>
      </c>
      <c r="BK36" s="78">
        <f t="shared" si="48"/>
        <v>0</v>
      </c>
      <c r="BL36" s="78">
        <f t="shared" si="49"/>
        <v>0</v>
      </c>
      <c r="BM36" s="78">
        <f t="shared" si="50"/>
        <v>0</v>
      </c>
      <c r="BN36" s="78">
        <f t="shared" si="51"/>
        <v>98889</v>
      </c>
      <c r="BO36" s="79">
        <v>0</v>
      </c>
      <c r="BP36" s="78">
        <f t="shared" si="52"/>
        <v>0</v>
      </c>
      <c r="BQ36" s="78">
        <f t="shared" si="53"/>
        <v>0</v>
      </c>
      <c r="BR36" s="78">
        <f t="shared" si="54"/>
        <v>0</v>
      </c>
      <c r="BS36" s="78">
        <f t="shared" si="55"/>
        <v>0</v>
      </c>
      <c r="BT36" s="78">
        <f t="shared" si="56"/>
        <v>0</v>
      </c>
      <c r="BU36" s="78">
        <f t="shared" si="57"/>
        <v>0</v>
      </c>
      <c r="BV36" s="78">
        <f t="shared" si="58"/>
        <v>0</v>
      </c>
      <c r="BW36" s="78">
        <f t="shared" si="59"/>
        <v>0</v>
      </c>
      <c r="BX36" s="78">
        <f t="shared" si="60"/>
        <v>0</v>
      </c>
      <c r="BY36" s="78">
        <f t="shared" si="61"/>
        <v>0</v>
      </c>
      <c r="BZ36" s="78">
        <f t="shared" si="62"/>
        <v>0</v>
      </c>
      <c r="CA36" s="78">
        <f t="shared" si="63"/>
        <v>0</v>
      </c>
      <c r="CB36" s="78">
        <f t="shared" si="64"/>
        <v>0</v>
      </c>
      <c r="CC36" s="78">
        <f t="shared" si="65"/>
        <v>0</v>
      </c>
      <c r="CD36" s="78">
        <f t="shared" si="66"/>
        <v>0</v>
      </c>
      <c r="CE36" s="78">
        <f t="shared" si="67"/>
        <v>0</v>
      </c>
      <c r="CF36" s="79">
        <v>0</v>
      </c>
      <c r="CG36" s="78">
        <f t="shared" si="68"/>
        <v>0</v>
      </c>
      <c r="CH36" s="78">
        <f t="shared" si="69"/>
        <v>110076</v>
      </c>
      <c r="CI36" s="78">
        <f t="shared" si="70"/>
        <v>208965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7" t="s">
        <v>318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4" t="s">
        <v>319</v>
      </c>
      <c r="B2" s="151" t="s">
        <v>320</v>
      </c>
      <c r="C2" s="167" t="s">
        <v>321</v>
      </c>
      <c r="D2" s="131" t="s">
        <v>322</v>
      </c>
      <c r="E2" s="132"/>
      <c r="F2" s="132"/>
      <c r="G2" s="132"/>
      <c r="H2" s="132"/>
      <c r="I2" s="132"/>
      <c r="J2" s="131" t="s">
        <v>323</v>
      </c>
      <c r="K2" s="61"/>
      <c r="L2" s="61"/>
      <c r="M2" s="61"/>
      <c r="N2" s="61"/>
      <c r="O2" s="61"/>
      <c r="P2" s="61"/>
      <c r="Q2" s="133"/>
      <c r="R2" s="131" t="s">
        <v>324</v>
      </c>
      <c r="S2" s="61"/>
      <c r="T2" s="61"/>
      <c r="U2" s="61"/>
      <c r="V2" s="61"/>
      <c r="W2" s="61"/>
      <c r="X2" s="61"/>
      <c r="Y2" s="133"/>
      <c r="Z2" s="131" t="s">
        <v>325</v>
      </c>
      <c r="AA2" s="61"/>
      <c r="AB2" s="61"/>
      <c r="AC2" s="61"/>
      <c r="AD2" s="61"/>
      <c r="AE2" s="61"/>
      <c r="AF2" s="61"/>
      <c r="AG2" s="133"/>
      <c r="AH2" s="131" t="s">
        <v>326</v>
      </c>
      <c r="AI2" s="61"/>
      <c r="AJ2" s="61"/>
      <c r="AK2" s="61"/>
      <c r="AL2" s="61"/>
      <c r="AM2" s="61"/>
      <c r="AN2" s="61"/>
      <c r="AO2" s="133"/>
      <c r="AP2" s="131" t="s">
        <v>327</v>
      </c>
      <c r="AQ2" s="61"/>
      <c r="AR2" s="61"/>
      <c r="AS2" s="61"/>
      <c r="AT2" s="61"/>
      <c r="AU2" s="61"/>
      <c r="AV2" s="61"/>
      <c r="AW2" s="133"/>
      <c r="AX2" s="131" t="s">
        <v>328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5"/>
      <c r="B3" s="152"/>
      <c r="C3" s="168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5"/>
      <c r="B4" s="152"/>
      <c r="C4" s="162"/>
      <c r="D4" s="137" t="s">
        <v>329</v>
      </c>
      <c r="E4" s="61"/>
      <c r="F4" s="136"/>
      <c r="G4" s="137" t="s">
        <v>330</v>
      </c>
      <c r="H4" s="61"/>
      <c r="I4" s="136"/>
      <c r="J4" s="164" t="s">
        <v>331</v>
      </c>
      <c r="K4" s="161" t="s">
        <v>332</v>
      </c>
      <c r="L4" s="137" t="s">
        <v>329</v>
      </c>
      <c r="M4" s="61"/>
      <c r="N4" s="136"/>
      <c r="O4" s="137" t="s">
        <v>330</v>
      </c>
      <c r="P4" s="61"/>
      <c r="Q4" s="136"/>
      <c r="R4" s="164" t="s">
        <v>331</v>
      </c>
      <c r="S4" s="161" t="s">
        <v>332</v>
      </c>
      <c r="T4" s="137" t="s">
        <v>329</v>
      </c>
      <c r="U4" s="61"/>
      <c r="V4" s="136"/>
      <c r="W4" s="137" t="s">
        <v>330</v>
      </c>
      <c r="X4" s="61"/>
      <c r="Y4" s="136"/>
      <c r="Z4" s="164" t="s">
        <v>331</v>
      </c>
      <c r="AA4" s="161" t="s">
        <v>332</v>
      </c>
      <c r="AB4" s="137" t="s">
        <v>329</v>
      </c>
      <c r="AC4" s="61"/>
      <c r="AD4" s="136"/>
      <c r="AE4" s="137" t="s">
        <v>330</v>
      </c>
      <c r="AF4" s="61"/>
      <c r="AG4" s="136"/>
      <c r="AH4" s="164" t="s">
        <v>331</v>
      </c>
      <c r="AI4" s="161" t="s">
        <v>332</v>
      </c>
      <c r="AJ4" s="137" t="s">
        <v>329</v>
      </c>
      <c r="AK4" s="61"/>
      <c r="AL4" s="136"/>
      <c r="AM4" s="137" t="s">
        <v>330</v>
      </c>
      <c r="AN4" s="61"/>
      <c r="AO4" s="136"/>
      <c r="AP4" s="164" t="s">
        <v>331</v>
      </c>
      <c r="AQ4" s="161" t="s">
        <v>332</v>
      </c>
      <c r="AR4" s="137" t="s">
        <v>329</v>
      </c>
      <c r="AS4" s="61"/>
      <c r="AT4" s="136"/>
      <c r="AU4" s="137" t="s">
        <v>330</v>
      </c>
      <c r="AV4" s="61"/>
      <c r="AW4" s="136"/>
      <c r="AX4" s="164" t="s">
        <v>331</v>
      </c>
      <c r="AY4" s="161" t="s">
        <v>332</v>
      </c>
      <c r="AZ4" s="137" t="s">
        <v>329</v>
      </c>
      <c r="BA4" s="61"/>
      <c r="BB4" s="136"/>
      <c r="BC4" s="137" t="s">
        <v>330</v>
      </c>
      <c r="BD4" s="61"/>
      <c r="BE4" s="136"/>
    </row>
    <row r="5" spans="1:57" s="46" customFormat="1" ht="22.5">
      <c r="A5" s="165"/>
      <c r="B5" s="152"/>
      <c r="C5" s="162"/>
      <c r="D5" s="138" t="s">
        <v>334</v>
      </c>
      <c r="E5" s="139" t="s">
        <v>335</v>
      </c>
      <c r="F5" s="140" t="s">
        <v>336</v>
      </c>
      <c r="G5" s="141" t="s">
        <v>334</v>
      </c>
      <c r="H5" s="139" t="s">
        <v>335</v>
      </c>
      <c r="I5" s="73" t="s">
        <v>336</v>
      </c>
      <c r="J5" s="165"/>
      <c r="K5" s="162"/>
      <c r="L5" s="138" t="s">
        <v>334</v>
      </c>
      <c r="M5" s="139" t="s">
        <v>335</v>
      </c>
      <c r="N5" s="73" t="s">
        <v>338</v>
      </c>
      <c r="O5" s="138" t="s">
        <v>334</v>
      </c>
      <c r="P5" s="139" t="s">
        <v>335</v>
      </c>
      <c r="Q5" s="73" t="s">
        <v>338</v>
      </c>
      <c r="R5" s="165"/>
      <c r="S5" s="162"/>
      <c r="T5" s="138" t="s">
        <v>334</v>
      </c>
      <c r="U5" s="139" t="s">
        <v>335</v>
      </c>
      <c r="V5" s="73" t="s">
        <v>338</v>
      </c>
      <c r="W5" s="138" t="s">
        <v>334</v>
      </c>
      <c r="X5" s="139" t="s">
        <v>335</v>
      </c>
      <c r="Y5" s="73" t="s">
        <v>338</v>
      </c>
      <c r="Z5" s="165"/>
      <c r="AA5" s="162"/>
      <c r="AB5" s="138" t="s">
        <v>334</v>
      </c>
      <c r="AC5" s="139" t="s">
        <v>335</v>
      </c>
      <c r="AD5" s="73" t="s">
        <v>338</v>
      </c>
      <c r="AE5" s="138" t="s">
        <v>334</v>
      </c>
      <c r="AF5" s="139" t="s">
        <v>335</v>
      </c>
      <c r="AG5" s="73" t="s">
        <v>338</v>
      </c>
      <c r="AH5" s="165"/>
      <c r="AI5" s="162"/>
      <c r="AJ5" s="138" t="s">
        <v>334</v>
      </c>
      <c r="AK5" s="139" t="s">
        <v>335</v>
      </c>
      <c r="AL5" s="73" t="s">
        <v>338</v>
      </c>
      <c r="AM5" s="138" t="s">
        <v>334</v>
      </c>
      <c r="AN5" s="139" t="s">
        <v>335</v>
      </c>
      <c r="AO5" s="73" t="s">
        <v>338</v>
      </c>
      <c r="AP5" s="165"/>
      <c r="AQ5" s="162"/>
      <c r="AR5" s="138" t="s">
        <v>334</v>
      </c>
      <c r="AS5" s="139" t="s">
        <v>335</v>
      </c>
      <c r="AT5" s="73" t="s">
        <v>338</v>
      </c>
      <c r="AU5" s="138" t="s">
        <v>334</v>
      </c>
      <c r="AV5" s="139" t="s">
        <v>335</v>
      </c>
      <c r="AW5" s="73" t="s">
        <v>338</v>
      </c>
      <c r="AX5" s="165"/>
      <c r="AY5" s="162"/>
      <c r="AZ5" s="138" t="s">
        <v>334</v>
      </c>
      <c r="BA5" s="139" t="s">
        <v>335</v>
      </c>
      <c r="BB5" s="73" t="s">
        <v>338</v>
      </c>
      <c r="BC5" s="138" t="s">
        <v>334</v>
      </c>
      <c r="BD5" s="139" t="s">
        <v>335</v>
      </c>
      <c r="BE5" s="73" t="s">
        <v>338</v>
      </c>
    </row>
    <row r="6" spans="1:57" s="47" customFormat="1" ht="13.5">
      <c r="A6" s="166"/>
      <c r="B6" s="153"/>
      <c r="C6" s="163"/>
      <c r="D6" s="142" t="s">
        <v>339</v>
      </c>
      <c r="E6" s="143" t="s">
        <v>339</v>
      </c>
      <c r="F6" s="143" t="s">
        <v>339</v>
      </c>
      <c r="G6" s="142" t="s">
        <v>339</v>
      </c>
      <c r="H6" s="143" t="s">
        <v>339</v>
      </c>
      <c r="I6" s="143" t="s">
        <v>339</v>
      </c>
      <c r="J6" s="166"/>
      <c r="K6" s="163"/>
      <c r="L6" s="142" t="s">
        <v>339</v>
      </c>
      <c r="M6" s="143" t="s">
        <v>339</v>
      </c>
      <c r="N6" s="143" t="s">
        <v>339</v>
      </c>
      <c r="O6" s="142" t="s">
        <v>339</v>
      </c>
      <c r="P6" s="143" t="s">
        <v>339</v>
      </c>
      <c r="Q6" s="143" t="s">
        <v>339</v>
      </c>
      <c r="R6" s="166"/>
      <c r="S6" s="163"/>
      <c r="T6" s="142" t="s">
        <v>339</v>
      </c>
      <c r="U6" s="143" t="s">
        <v>339</v>
      </c>
      <c r="V6" s="143" t="s">
        <v>339</v>
      </c>
      <c r="W6" s="142" t="s">
        <v>339</v>
      </c>
      <c r="X6" s="143" t="s">
        <v>339</v>
      </c>
      <c r="Y6" s="143" t="s">
        <v>339</v>
      </c>
      <c r="Z6" s="166"/>
      <c r="AA6" s="163"/>
      <c r="AB6" s="142" t="s">
        <v>339</v>
      </c>
      <c r="AC6" s="143" t="s">
        <v>339</v>
      </c>
      <c r="AD6" s="143" t="s">
        <v>339</v>
      </c>
      <c r="AE6" s="142" t="s">
        <v>339</v>
      </c>
      <c r="AF6" s="143" t="s">
        <v>339</v>
      </c>
      <c r="AG6" s="143" t="s">
        <v>339</v>
      </c>
      <c r="AH6" s="166"/>
      <c r="AI6" s="163"/>
      <c r="AJ6" s="142" t="s">
        <v>339</v>
      </c>
      <c r="AK6" s="143" t="s">
        <v>339</v>
      </c>
      <c r="AL6" s="143" t="s">
        <v>339</v>
      </c>
      <c r="AM6" s="142" t="s">
        <v>339</v>
      </c>
      <c r="AN6" s="143" t="s">
        <v>339</v>
      </c>
      <c r="AO6" s="143" t="s">
        <v>339</v>
      </c>
      <c r="AP6" s="166"/>
      <c r="AQ6" s="163"/>
      <c r="AR6" s="142" t="s">
        <v>339</v>
      </c>
      <c r="AS6" s="143" t="s">
        <v>339</v>
      </c>
      <c r="AT6" s="143" t="s">
        <v>339</v>
      </c>
      <c r="AU6" s="142" t="s">
        <v>339</v>
      </c>
      <c r="AV6" s="143" t="s">
        <v>339</v>
      </c>
      <c r="AW6" s="143" t="s">
        <v>339</v>
      </c>
      <c r="AX6" s="166"/>
      <c r="AY6" s="163"/>
      <c r="AZ6" s="142" t="s">
        <v>339</v>
      </c>
      <c r="BA6" s="143" t="s">
        <v>339</v>
      </c>
      <c r="BB6" s="143" t="s">
        <v>339</v>
      </c>
      <c r="BC6" s="142" t="s">
        <v>339</v>
      </c>
      <c r="BD6" s="143" t="s">
        <v>339</v>
      </c>
      <c r="BE6" s="143" t="s">
        <v>339</v>
      </c>
    </row>
    <row r="7" spans="1:57" s="63" customFormat="1" ht="12" customHeight="1">
      <c r="A7" s="49" t="s">
        <v>340</v>
      </c>
      <c r="B7" s="65">
        <v>41000</v>
      </c>
      <c r="C7" s="49" t="s">
        <v>336</v>
      </c>
      <c r="D7" s="74">
        <f aca="true" t="shared" si="0" ref="D7:I7">SUM(D8:D27)</f>
        <v>162539</v>
      </c>
      <c r="E7" s="74">
        <f t="shared" si="0"/>
        <v>2327189</v>
      </c>
      <c r="F7" s="74">
        <f t="shared" si="0"/>
        <v>2489728</v>
      </c>
      <c r="G7" s="74">
        <f t="shared" si="0"/>
        <v>0</v>
      </c>
      <c r="H7" s="74">
        <f t="shared" si="0"/>
        <v>1383845</v>
      </c>
      <c r="I7" s="74">
        <f t="shared" si="0"/>
        <v>1383845</v>
      </c>
      <c r="J7" s="50">
        <f>COUNTIF(J8:J27,"&lt;&gt;")</f>
        <v>18</v>
      </c>
      <c r="K7" s="50">
        <f>COUNTIF(K8:K27,"&lt;&gt;")</f>
        <v>18</v>
      </c>
      <c r="L7" s="74">
        <f aca="true" t="shared" si="1" ref="L7:Q7">SUM(L8:L27)</f>
        <v>35780</v>
      </c>
      <c r="M7" s="74">
        <f t="shared" si="1"/>
        <v>1625305</v>
      </c>
      <c r="N7" s="74">
        <f t="shared" si="1"/>
        <v>1661085</v>
      </c>
      <c r="O7" s="74">
        <f t="shared" si="1"/>
        <v>0</v>
      </c>
      <c r="P7" s="74">
        <f t="shared" si="1"/>
        <v>638105</v>
      </c>
      <c r="Q7" s="74">
        <f t="shared" si="1"/>
        <v>638105</v>
      </c>
      <c r="R7" s="50">
        <f>COUNTIF(R8:R27,"&lt;&gt;")</f>
        <v>15</v>
      </c>
      <c r="S7" s="50">
        <f>COUNTIF(S8:S27,"&lt;&gt;")</f>
        <v>15</v>
      </c>
      <c r="T7" s="74">
        <f aca="true" t="shared" si="2" ref="T7:Y7">SUM(T8:T27)</f>
        <v>46394</v>
      </c>
      <c r="U7" s="74">
        <f t="shared" si="2"/>
        <v>506926</v>
      </c>
      <c r="V7" s="74">
        <f t="shared" si="2"/>
        <v>553320</v>
      </c>
      <c r="W7" s="74">
        <f t="shared" si="2"/>
        <v>0</v>
      </c>
      <c r="X7" s="74">
        <f t="shared" si="2"/>
        <v>729923</v>
      </c>
      <c r="Y7" s="74">
        <f t="shared" si="2"/>
        <v>729923</v>
      </c>
      <c r="Z7" s="50">
        <f>COUNTIF(Z8:Z27,"&lt;&gt;")</f>
        <v>8</v>
      </c>
      <c r="AA7" s="50">
        <f>COUNTIF(AA8:AA27,"&lt;&gt;")</f>
        <v>8</v>
      </c>
      <c r="AB7" s="74">
        <f aca="true" t="shared" si="3" ref="AB7:AG7">SUM(AB8:AB27)</f>
        <v>80365</v>
      </c>
      <c r="AC7" s="74">
        <f t="shared" si="3"/>
        <v>194958</v>
      </c>
      <c r="AD7" s="74">
        <f t="shared" si="3"/>
        <v>275323</v>
      </c>
      <c r="AE7" s="74">
        <f t="shared" si="3"/>
        <v>0</v>
      </c>
      <c r="AF7" s="74">
        <f t="shared" si="3"/>
        <v>15817</v>
      </c>
      <c r="AG7" s="74">
        <f t="shared" si="3"/>
        <v>15817</v>
      </c>
      <c r="AH7" s="50">
        <f>COUNTIF(AH8:AH27,"&lt;&gt;")</f>
        <v>0</v>
      </c>
      <c r="AI7" s="50">
        <f>COUNTIF(AI8:AI27,"&lt;&gt;")</f>
        <v>0</v>
      </c>
      <c r="AJ7" s="74">
        <f aca="true" t="shared" si="4" ref="AJ7:AO7">SUM(AJ8:AJ27)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COUNTIF(AP8:AP27,"&lt;&gt;")</f>
        <v>0</v>
      </c>
      <c r="AQ7" s="50">
        <f>COUNTIF(AQ8:AQ27,"&lt;&gt;")</f>
        <v>0</v>
      </c>
      <c r="AR7" s="74">
        <f aca="true" t="shared" si="5" ref="AR7:AW7">SUM(AR8:AR27)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COUNTIF(AX8:AX27,"&lt;&gt;")</f>
        <v>0</v>
      </c>
      <c r="AY7" s="50">
        <f>COUNTIF(AY8:AY27,"&lt;&gt;")</f>
        <v>0</v>
      </c>
      <c r="AZ7" s="74">
        <f aca="true" t="shared" si="6" ref="AZ7:BE7">SUM(AZ8:AZ27)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340</v>
      </c>
      <c r="B8" s="66" t="s">
        <v>341</v>
      </c>
      <c r="C8" s="52" t="s">
        <v>342</v>
      </c>
      <c r="D8" s="76">
        <f aca="true" t="shared" si="7" ref="D8:D27">SUM(L8,T8,AB8,AJ8,AR8,AZ8)</f>
        <v>0</v>
      </c>
      <c r="E8" s="76">
        <f aca="true" t="shared" si="8" ref="E8:E27">SUM(M8,U8,AC8,AK8,AS8,BA8)</f>
        <v>109513</v>
      </c>
      <c r="F8" s="76">
        <f aca="true" t="shared" si="9" ref="F8:F27">SUM(D8:E8)</f>
        <v>109513</v>
      </c>
      <c r="G8" s="76">
        <f aca="true" t="shared" si="10" ref="G8:G27">SUM(O8,W8,AE8,AM8,AU8,BC8)</f>
        <v>0</v>
      </c>
      <c r="H8" s="76">
        <f aca="true" t="shared" si="11" ref="H8:H27">SUM(P8,X8,AF8,AN8,AV8,BD8)</f>
        <v>102800</v>
      </c>
      <c r="I8" s="76">
        <f aca="true" t="shared" si="12" ref="I8:I27">SUM(G8:H8)</f>
        <v>102800</v>
      </c>
      <c r="J8" s="67" t="s">
        <v>343</v>
      </c>
      <c r="K8" s="54" t="s">
        <v>344</v>
      </c>
      <c r="L8" s="76">
        <v>0</v>
      </c>
      <c r="M8" s="76">
        <v>0</v>
      </c>
      <c r="N8" s="76">
        <f aca="true" t="shared" si="13" ref="N8:N27">SUM(L8,+M8)</f>
        <v>0</v>
      </c>
      <c r="O8" s="76">
        <v>0</v>
      </c>
      <c r="P8" s="76">
        <v>86983</v>
      </c>
      <c r="Q8" s="76">
        <f aca="true" t="shared" si="14" ref="Q8:Q27">SUM(O8,+P8)</f>
        <v>86983</v>
      </c>
      <c r="R8" s="67" t="s">
        <v>345</v>
      </c>
      <c r="S8" s="54" t="s">
        <v>346</v>
      </c>
      <c r="T8" s="76">
        <v>0</v>
      </c>
      <c r="U8" s="76">
        <v>109513</v>
      </c>
      <c r="V8" s="76">
        <f aca="true" t="shared" si="15" ref="V8:V27">+SUM(T8,U8)</f>
        <v>109513</v>
      </c>
      <c r="W8" s="76">
        <v>0</v>
      </c>
      <c r="X8" s="76">
        <v>0</v>
      </c>
      <c r="Y8" s="76">
        <f aca="true" t="shared" si="16" ref="Y8:Y27">+SUM(W8,X8)</f>
        <v>0</v>
      </c>
      <c r="Z8" s="67" t="s">
        <v>347</v>
      </c>
      <c r="AA8" s="54" t="s">
        <v>348</v>
      </c>
      <c r="AB8" s="76">
        <v>0</v>
      </c>
      <c r="AC8" s="76">
        <v>0</v>
      </c>
      <c r="AD8" s="76">
        <f aca="true" t="shared" si="17" ref="AD8:AD27">+SUM(AB8,AC8)</f>
        <v>0</v>
      </c>
      <c r="AE8" s="76">
        <v>0</v>
      </c>
      <c r="AF8" s="76">
        <v>15817</v>
      </c>
      <c r="AG8" s="76">
        <f aca="true" t="shared" si="18" ref="AG8:AG27">SUM(AE8,+AF8)</f>
        <v>15817</v>
      </c>
      <c r="AH8" s="67"/>
      <c r="AI8" s="54"/>
      <c r="AJ8" s="76">
        <v>0</v>
      </c>
      <c r="AK8" s="76">
        <v>0</v>
      </c>
      <c r="AL8" s="76">
        <f aca="true" t="shared" si="19" ref="AL8:AL27">SUM(AJ8,+AK8)</f>
        <v>0</v>
      </c>
      <c r="AM8" s="76">
        <v>0</v>
      </c>
      <c r="AN8" s="76">
        <v>0</v>
      </c>
      <c r="AO8" s="76">
        <f aca="true" t="shared" si="20" ref="AO8:AO27">SUM(AM8,+AN8)</f>
        <v>0</v>
      </c>
      <c r="AP8" s="67"/>
      <c r="AQ8" s="54"/>
      <c r="AR8" s="76">
        <v>0</v>
      </c>
      <c r="AS8" s="76">
        <v>0</v>
      </c>
      <c r="AT8" s="76">
        <f aca="true" t="shared" si="21" ref="AT8:AT27">SUM(AR8,+AS8)</f>
        <v>0</v>
      </c>
      <c r="AU8" s="76">
        <v>0</v>
      </c>
      <c r="AV8" s="76">
        <v>0</v>
      </c>
      <c r="AW8" s="76">
        <f aca="true" t="shared" si="22" ref="AW8:AW27">SUM(AU8,+AV8)</f>
        <v>0</v>
      </c>
      <c r="AX8" s="67"/>
      <c r="AY8" s="54"/>
      <c r="AZ8" s="76">
        <v>0</v>
      </c>
      <c r="BA8" s="76">
        <v>0</v>
      </c>
      <c r="BB8" s="76">
        <f aca="true" t="shared" si="23" ref="BB8:BB27">SUM(AZ8,BA8)</f>
        <v>0</v>
      </c>
      <c r="BC8" s="76">
        <v>0</v>
      </c>
      <c r="BD8" s="76">
        <v>0</v>
      </c>
      <c r="BE8" s="76">
        <f aca="true" t="shared" si="24" ref="BE8:BE27">SUM(BC8,+BD8)</f>
        <v>0</v>
      </c>
    </row>
    <row r="9" spans="1:57" s="51" customFormat="1" ht="12" customHeight="1">
      <c r="A9" s="52" t="s">
        <v>340</v>
      </c>
      <c r="B9" s="53" t="s">
        <v>349</v>
      </c>
      <c r="C9" s="52" t="s">
        <v>350</v>
      </c>
      <c r="D9" s="76">
        <f t="shared" si="7"/>
        <v>0</v>
      </c>
      <c r="E9" s="76">
        <f t="shared" si="8"/>
        <v>0</v>
      </c>
      <c r="F9" s="76">
        <f t="shared" si="9"/>
        <v>0</v>
      </c>
      <c r="G9" s="76">
        <f t="shared" si="10"/>
        <v>0</v>
      </c>
      <c r="H9" s="76">
        <f t="shared" si="11"/>
        <v>0</v>
      </c>
      <c r="I9" s="76">
        <f t="shared" si="12"/>
        <v>0</v>
      </c>
      <c r="J9" s="67"/>
      <c r="K9" s="54"/>
      <c r="L9" s="76">
        <v>0</v>
      </c>
      <c r="M9" s="76">
        <v>0</v>
      </c>
      <c r="N9" s="76">
        <f t="shared" si="13"/>
        <v>0</v>
      </c>
      <c r="O9" s="76">
        <v>0</v>
      </c>
      <c r="P9" s="76">
        <v>0</v>
      </c>
      <c r="Q9" s="76">
        <f t="shared" si="14"/>
        <v>0</v>
      </c>
      <c r="R9" s="67"/>
      <c r="S9" s="54"/>
      <c r="T9" s="76">
        <v>0</v>
      </c>
      <c r="U9" s="76">
        <v>0</v>
      </c>
      <c r="V9" s="76">
        <f t="shared" si="15"/>
        <v>0</v>
      </c>
      <c r="W9" s="76">
        <v>0</v>
      </c>
      <c r="X9" s="76">
        <v>0</v>
      </c>
      <c r="Y9" s="76">
        <f t="shared" si="16"/>
        <v>0</v>
      </c>
      <c r="Z9" s="67"/>
      <c r="AA9" s="54"/>
      <c r="AB9" s="76">
        <v>0</v>
      </c>
      <c r="AC9" s="76">
        <v>0</v>
      </c>
      <c r="AD9" s="76">
        <f t="shared" si="17"/>
        <v>0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340</v>
      </c>
      <c r="B10" s="53" t="s">
        <v>351</v>
      </c>
      <c r="C10" s="52" t="s">
        <v>352</v>
      </c>
      <c r="D10" s="76">
        <f t="shared" si="7"/>
        <v>0</v>
      </c>
      <c r="E10" s="76">
        <f t="shared" si="8"/>
        <v>745155</v>
      </c>
      <c r="F10" s="76">
        <f t="shared" si="9"/>
        <v>745155</v>
      </c>
      <c r="G10" s="76">
        <f t="shared" si="10"/>
        <v>0</v>
      </c>
      <c r="H10" s="76">
        <f t="shared" si="11"/>
        <v>0</v>
      </c>
      <c r="I10" s="76">
        <f t="shared" si="12"/>
        <v>0</v>
      </c>
      <c r="J10" s="67" t="s">
        <v>353</v>
      </c>
      <c r="K10" s="54" t="s">
        <v>354</v>
      </c>
      <c r="L10" s="76">
        <v>0</v>
      </c>
      <c r="M10" s="76">
        <v>745155</v>
      </c>
      <c r="N10" s="76">
        <f t="shared" si="13"/>
        <v>745155</v>
      </c>
      <c r="O10" s="76">
        <v>0</v>
      </c>
      <c r="P10" s="76">
        <v>0</v>
      </c>
      <c r="Q10" s="76">
        <f t="shared" si="14"/>
        <v>0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340</v>
      </c>
      <c r="B11" s="53" t="s">
        <v>355</v>
      </c>
      <c r="C11" s="52" t="s">
        <v>356</v>
      </c>
      <c r="D11" s="76">
        <f t="shared" si="7"/>
        <v>0</v>
      </c>
      <c r="E11" s="76">
        <f t="shared" si="8"/>
        <v>0</v>
      </c>
      <c r="F11" s="76">
        <f t="shared" si="9"/>
        <v>0</v>
      </c>
      <c r="G11" s="76">
        <f t="shared" si="10"/>
        <v>0</v>
      </c>
      <c r="H11" s="76">
        <f t="shared" si="11"/>
        <v>83541</v>
      </c>
      <c r="I11" s="76">
        <f t="shared" si="12"/>
        <v>83541</v>
      </c>
      <c r="J11" s="67" t="s">
        <v>343</v>
      </c>
      <c r="K11" s="54" t="s">
        <v>344</v>
      </c>
      <c r="L11" s="76">
        <v>0</v>
      </c>
      <c r="M11" s="76">
        <v>0</v>
      </c>
      <c r="N11" s="76">
        <f t="shared" si="13"/>
        <v>0</v>
      </c>
      <c r="O11" s="76">
        <v>0</v>
      </c>
      <c r="P11" s="76">
        <v>83541</v>
      </c>
      <c r="Q11" s="76">
        <f t="shared" si="14"/>
        <v>83541</v>
      </c>
      <c r="R11" s="67"/>
      <c r="S11" s="54"/>
      <c r="T11" s="76">
        <v>0</v>
      </c>
      <c r="U11" s="76">
        <v>0</v>
      </c>
      <c r="V11" s="76">
        <f t="shared" si="15"/>
        <v>0</v>
      </c>
      <c r="W11" s="76">
        <v>0</v>
      </c>
      <c r="X11" s="76">
        <v>0</v>
      </c>
      <c r="Y11" s="76">
        <f t="shared" si="16"/>
        <v>0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340</v>
      </c>
      <c r="B12" s="56" t="s">
        <v>357</v>
      </c>
      <c r="C12" s="55" t="s">
        <v>358</v>
      </c>
      <c r="D12" s="78">
        <f t="shared" si="7"/>
        <v>35780</v>
      </c>
      <c r="E12" s="78">
        <f t="shared" si="8"/>
        <v>0</v>
      </c>
      <c r="F12" s="78">
        <f t="shared" si="9"/>
        <v>35780</v>
      </c>
      <c r="G12" s="78">
        <f t="shared" si="10"/>
        <v>0</v>
      </c>
      <c r="H12" s="78">
        <f t="shared" si="11"/>
        <v>148107</v>
      </c>
      <c r="I12" s="78">
        <f t="shared" si="12"/>
        <v>148107</v>
      </c>
      <c r="J12" s="56" t="s">
        <v>359</v>
      </c>
      <c r="K12" s="55" t="s">
        <v>360</v>
      </c>
      <c r="L12" s="78">
        <v>35780</v>
      </c>
      <c r="M12" s="78">
        <v>0</v>
      </c>
      <c r="N12" s="78">
        <f t="shared" si="13"/>
        <v>35780</v>
      </c>
      <c r="O12" s="78">
        <v>0</v>
      </c>
      <c r="P12" s="78">
        <v>0</v>
      </c>
      <c r="Q12" s="78">
        <f t="shared" si="14"/>
        <v>0</v>
      </c>
      <c r="R12" s="56" t="s">
        <v>361</v>
      </c>
      <c r="S12" s="55" t="s">
        <v>362</v>
      </c>
      <c r="T12" s="78">
        <v>0</v>
      </c>
      <c r="U12" s="78">
        <v>0</v>
      </c>
      <c r="V12" s="78">
        <f t="shared" si="15"/>
        <v>0</v>
      </c>
      <c r="W12" s="78">
        <v>0</v>
      </c>
      <c r="X12" s="78">
        <v>148107</v>
      </c>
      <c r="Y12" s="78">
        <f t="shared" si="16"/>
        <v>148107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340</v>
      </c>
      <c r="B13" s="56" t="s">
        <v>363</v>
      </c>
      <c r="C13" s="55" t="s">
        <v>364</v>
      </c>
      <c r="D13" s="78">
        <f t="shared" si="7"/>
        <v>31877</v>
      </c>
      <c r="E13" s="78">
        <f t="shared" si="8"/>
        <v>194958</v>
      </c>
      <c r="F13" s="78">
        <f t="shared" si="9"/>
        <v>226835</v>
      </c>
      <c r="G13" s="78">
        <f t="shared" si="10"/>
        <v>0</v>
      </c>
      <c r="H13" s="78">
        <f t="shared" si="11"/>
        <v>50051</v>
      </c>
      <c r="I13" s="78">
        <f t="shared" si="12"/>
        <v>50051</v>
      </c>
      <c r="J13" s="56" t="s">
        <v>365</v>
      </c>
      <c r="K13" s="55" t="s">
        <v>366</v>
      </c>
      <c r="L13" s="78">
        <v>0</v>
      </c>
      <c r="M13" s="78">
        <v>0</v>
      </c>
      <c r="N13" s="78">
        <f t="shared" si="13"/>
        <v>0</v>
      </c>
      <c r="O13" s="78">
        <v>0</v>
      </c>
      <c r="P13" s="78">
        <v>50051</v>
      </c>
      <c r="Q13" s="78">
        <f t="shared" si="14"/>
        <v>50051</v>
      </c>
      <c r="R13" s="56" t="s">
        <v>359</v>
      </c>
      <c r="S13" s="55" t="s">
        <v>360</v>
      </c>
      <c r="T13" s="78">
        <v>31877</v>
      </c>
      <c r="U13" s="78">
        <v>0</v>
      </c>
      <c r="V13" s="78">
        <f t="shared" si="15"/>
        <v>31877</v>
      </c>
      <c r="W13" s="78">
        <v>0</v>
      </c>
      <c r="X13" s="78">
        <v>0</v>
      </c>
      <c r="Y13" s="78">
        <f t="shared" si="16"/>
        <v>0</v>
      </c>
      <c r="Z13" s="56" t="s">
        <v>367</v>
      </c>
      <c r="AA13" s="55" t="s">
        <v>368</v>
      </c>
      <c r="AB13" s="78">
        <v>0</v>
      </c>
      <c r="AC13" s="78">
        <v>194958</v>
      </c>
      <c r="AD13" s="78">
        <f t="shared" si="17"/>
        <v>194958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340</v>
      </c>
      <c r="B14" s="56" t="s">
        <v>369</v>
      </c>
      <c r="C14" s="55" t="s">
        <v>370</v>
      </c>
      <c r="D14" s="78">
        <f t="shared" si="7"/>
        <v>20646</v>
      </c>
      <c r="E14" s="78">
        <f t="shared" si="8"/>
        <v>121275</v>
      </c>
      <c r="F14" s="78">
        <f t="shared" si="9"/>
        <v>141921</v>
      </c>
      <c r="G14" s="78">
        <f t="shared" si="10"/>
        <v>0</v>
      </c>
      <c r="H14" s="78">
        <f t="shared" si="11"/>
        <v>113374</v>
      </c>
      <c r="I14" s="78">
        <f t="shared" si="12"/>
        <v>113374</v>
      </c>
      <c r="J14" s="56" t="s">
        <v>367</v>
      </c>
      <c r="K14" s="55" t="s">
        <v>368</v>
      </c>
      <c r="L14" s="78">
        <v>0</v>
      </c>
      <c r="M14" s="78">
        <v>121275</v>
      </c>
      <c r="N14" s="78">
        <f t="shared" si="13"/>
        <v>121275</v>
      </c>
      <c r="O14" s="78">
        <v>0</v>
      </c>
      <c r="P14" s="78">
        <v>0</v>
      </c>
      <c r="Q14" s="78">
        <f t="shared" si="14"/>
        <v>0</v>
      </c>
      <c r="R14" s="56" t="s">
        <v>371</v>
      </c>
      <c r="S14" s="55" t="s">
        <v>372</v>
      </c>
      <c r="T14" s="78">
        <v>0</v>
      </c>
      <c r="U14" s="78">
        <v>0</v>
      </c>
      <c r="V14" s="78">
        <f t="shared" si="15"/>
        <v>0</v>
      </c>
      <c r="W14" s="78">
        <v>0</v>
      </c>
      <c r="X14" s="78">
        <v>113374</v>
      </c>
      <c r="Y14" s="78">
        <f t="shared" si="16"/>
        <v>113374</v>
      </c>
      <c r="Z14" s="56" t="s">
        <v>359</v>
      </c>
      <c r="AA14" s="55" t="s">
        <v>360</v>
      </c>
      <c r="AB14" s="78">
        <v>20646</v>
      </c>
      <c r="AC14" s="78">
        <v>0</v>
      </c>
      <c r="AD14" s="78">
        <f t="shared" si="17"/>
        <v>20646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340</v>
      </c>
      <c r="B15" s="56" t="s">
        <v>373</v>
      </c>
      <c r="C15" s="55" t="s">
        <v>374</v>
      </c>
      <c r="D15" s="78">
        <f t="shared" si="7"/>
        <v>0</v>
      </c>
      <c r="E15" s="78">
        <f t="shared" si="8"/>
        <v>0</v>
      </c>
      <c r="F15" s="78">
        <f t="shared" si="9"/>
        <v>0</v>
      </c>
      <c r="G15" s="78">
        <f t="shared" si="10"/>
        <v>0</v>
      </c>
      <c r="H15" s="78">
        <f t="shared" si="11"/>
        <v>154476</v>
      </c>
      <c r="I15" s="78">
        <f t="shared" si="12"/>
        <v>154476</v>
      </c>
      <c r="J15" s="56" t="s">
        <v>343</v>
      </c>
      <c r="K15" s="55" t="s">
        <v>344</v>
      </c>
      <c r="L15" s="78">
        <v>0</v>
      </c>
      <c r="M15" s="78">
        <v>0</v>
      </c>
      <c r="N15" s="78">
        <f t="shared" si="13"/>
        <v>0</v>
      </c>
      <c r="O15" s="78">
        <v>0</v>
      </c>
      <c r="P15" s="78">
        <v>154476</v>
      </c>
      <c r="Q15" s="78">
        <f t="shared" si="14"/>
        <v>154476</v>
      </c>
      <c r="R15" s="56"/>
      <c r="S15" s="55"/>
      <c r="T15" s="78">
        <v>0</v>
      </c>
      <c r="U15" s="78">
        <v>0</v>
      </c>
      <c r="V15" s="78">
        <f t="shared" si="15"/>
        <v>0</v>
      </c>
      <c r="W15" s="78">
        <v>0</v>
      </c>
      <c r="X15" s="78">
        <v>0</v>
      </c>
      <c r="Y15" s="78">
        <f t="shared" si="16"/>
        <v>0</v>
      </c>
      <c r="Z15" s="56"/>
      <c r="AA15" s="55"/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0</v>
      </c>
      <c r="AG15" s="78">
        <f t="shared" si="18"/>
        <v>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340</v>
      </c>
      <c r="B16" s="56" t="s">
        <v>375</v>
      </c>
      <c r="C16" s="55" t="s">
        <v>376</v>
      </c>
      <c r="D16" s="78">
        <f t="shared" si="7"/>
        <v>19634</v>
      </c>
      <c r="E16" s="78">
        <f t="shared" si="8"/>
        <v>107770</v>
      </c>
      <c r="F16" s="78">
        <f t="shared" si="9"/>
        <v>127404</v>
      </c>
      <c r="G16" s="78">
        <f t="shared" si="10"/>
        <v>0</v>
      </c>
      <c r="H16" s="78">
        <f t="shared" si="11"/>
        <v>106140</v>
      </c>
      <c r="I16" s="78">
        <f t="shared" si="12"/>
        <v>106140</v>
      </c>
      <c r="J16" s="56" t="s">
        <v>367</v>
      </c>
      <c r="K16" s="55" t="s">
        <v>368</v>
      </c>
      <c r="L16" s="78">
        <v>0</v>
      </c>
      <c r="M16" s="78">
        <v>107770</v>
      </c>
      <c r="N16" s="78">
        <f t="shared" si="13"/>
        <v>107770</v>
      </c>
      <c r="O16" s="78">
        <v>0</v>
      </c>
      <c r="P16" s="78">
        <v>0</v>
      </c>
      <c r="Q16" s="78">
        <f t="shared" si="14"/>
        <v>0</v>
      </c>
      <c r="R16" s="56" t="s">
        <v>371</v>
      </c>
      <c r="S16" s="55" t="s">
        <v>372</v>
      </c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106140</v>
      </c>
      <c r="Y16" s="78">
        <f t="shared" si="16"/>
        <v>106140</v>
      </c>
      <c r="Z16" s="56" t="s">
        <v>359</v>
      </c>
      <c r="AA16" s="55" t="s">
        <v>360</v>
      </c>
      <c r="AB16" s="78">
        <v>19634</v>
      </c>
      <c r="AC16" s="78">
        <v>0</v>
      </c>
      <c r="AD16" s="78">
        <f t="shared" si="17"/>
        <v>19634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340</v>
      </c>
      <c r="B17" s="56" t="s">
        <v>377</v>
      </c>
      <c r="C17" s="55" t="s">
        <v>378</v>
      </c>
      <c r="D17" s="78">
        <f t="shared" si="7"/>
        <v>0</v>
      </c>
      <c r="E17" s="78">
        <f t="shared" si="8"/>
        <v>248756</v>
      </c>
      <c r="F17" s="78">
        <f t="shared" si="9"/>
        <v>248756</v>
      </c>
      <c r="G17" s="78">
        <f t="shared" si="10"/>
        <v>0</v>
      </c>
      <c r="H17" s="78">
        <f t="shared" si="11"/>
        <v>97708</v>
      </c>
      <c r="I17" s="78">
        <f t="shared" si="12"/>
        <v>97708</v>
      </c>
      <c r="J17" s="56" t="s">
        <v>345</v>
      </c>
      <c r="K17" s="55" t="s">
        <v>346</v>
      </c>
      <c r="L17" s="78">
        <v>0</v>
      </c>
      <c r="M17" s="78">
        <v>248756</v>
      </c>
      <c r="N17" s="78">
        <f t="shared" si="13"/>
        <v>248756</v>
      </c>
      <c r="O17" s="78">
        <v>0</v>
      </c>
      <c r="P17" s="78">
        <v>0</v>
      </c>
      <c r="Q17" s="78">
        <f t="shared" si="14"/>
        <v>0</v>
      </c>
      <c r="R17" s="56" t="s">
        <v>347</v>
      </c>
      <c r="S17" s="55" t="s">
        <v>348</v>
      </c>
      <c r="T17" s="78">
        <v>0</v>
      </c>
      <c r="U17" s="78">
        <v>0</v>
      </c>
      <c r="V17" s="78">
        <f t="shared" si="15"/>
        <v>0</v>
      </c>
      <c r="W17" s="78">
        <v>0</v>
      </c>
      <c r="X17" s="78">
        <v>97708</v>
      </c>
      <c r="Y17" s="78">
        <f t="shared" si="16"/>
        <v>97708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340</v>
      </c>
      <c r="B18" s="56" t="s">
        <v>379</v>
      </c>
      <c r="C18" s="55" t="s">
        <v>380</v>
      </c>
      <c r="D18" s="78">
        <f t="shared" si="7"/>
        <v>0</v>
      </c>
      <c r="E18" s="78">
        <f t="shared" si="8"/>
        <v>122511</v>
      </c>
      <c r="F18" s="78">
        <f t="shared" si="9"/>
        <v>122511</v>
      </c>
      <c r="G18" s="78">
        <f t="shared" si="10"/>
        <v>0</v>
      </c>
      <c r="H18" s="78">
        <f t="shared" si="11"/>
        <v>29701</v>
      </c>
      <c r="I18" s="78">
        <f t="shared" si="12"/>
        <v>29701</v>
      </c>
      <c r="J18" s="56" t="s">
        <v>345</v>
      </c>
      <c r="K18" s="55" t="s">
        <v>346</v>
      </c>
      <c r="L18" s="78">
        <v>0</v>
      </c>
      <c r="M18" s="78">
        <v>122511</v>
      </c>
      <c r="N18" s="78">
        <f t="shared" si="13"/>
        <v>122511</v>
      </c>
      <c r="O18" s="78">
        <v>0</v>
      </c>
      <c r="P18" s="78">
        <v>0</v>
      </c>
      <c r="Q18" s="78">
        <f t="shared" si="14"/>
        <v>0</v>
      </c>
      <c r="R18" s="56" t="s">
        <v>347</v>
      </c>
      <c r="S18" s="55" t="s">
        <v>348</v>
      </c>
      <c r="T18" s="78">
        <v>0</v>
      </c>
      <c r="U18" s="78">
        <v>0</v>
      </c>
      <c r="V18" s="78">
        <f t="shared" si="15"/>
        <v>0</v>
      </c>
      <c r="W18" s="78">
        <v>0</v>
      </c>
      <c r="X18" s="78">
        <v>29701</v>
      </c>
      <c r="Y18" s="78">
        <f t="shared" si="16"/>
        <v>29701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340</v>
      </c>
      <c r="B19" s="56" t="s">
        <v>381</v>
      </c>
      <c r="C19" s="55" t="s">
        <v>382</v>
      </c>
      <c r="D19" s="78">
        <f t="shared" si="7"/>
        <v>0</v>
      </c>
      <c r="E19" s="78">
        <f t="shared" si="8"/>
        <v>130054</v>
      </c>
      <c r="F19" s="78">
        <f t="shared" si="9"/>
        <v>130054</v>
      </c>
      <c r="G19" s="78">
        <f t="shared" si="10"/>
        <v>0</v>
      </c>
      <c r="H19" s="78">
        <f t="shared" si="11"/>
        <v>52732</v>
      </c>
      <c r="I19" s="78">
        <f t="shared" si="12"/>
        <v>52732</v>
      </c>
      <c r="J19" s="56" t="s">
        <v>383</v>
      </c>
      <c r="K19" s="55" t="s">
        <v>384</v>
      </c>
      <c r="L19" s="78">
        <v>0</v>
      </c>
      <c r="M19" s="78">
        <v>130054</v>
      </c>
      <c r="N19" s="78">
        <f t="shared" si="13"/>
        <v>130054</v>
      </c>
      <c r="O19" s="78">
        <v>0</v>
      </c>
      <c r="P19" s="78">
        <v>0</v>
      </c>
      <c r="Q19" s="78">
        <f t="shared" si="14"/>
        <v>0</v>
      </c>
      <c r="R19" s="56" t="s">
        <v>347</v>
      </c>
      <c r="S19" s="55" t="s">
        <v>348</v>
      </c>
      <c r="T19" s="78">
        <v>0</v>
      </c>
      <c r="U19" s="78">
        <v>0</v>
      </c>
      <c r="V19" s="78">
        <f t="shared" si="15"/>
        <v>0</v>
      </c>
      <c r="W19" s="78">
        <v>0</v>
      </c>
      <c r="X19" s="78">
        <v>52732</v>
      </c>
      <c r="Y19" s="78">
        <f t="shared" si="16"/>
        <v>52732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340</v>
      </c>
      <c r="B20" s="56" t="s">
        <v>385</v>
      </c>
      <c r="C20" s="55" t="s">
        <v>386</v>
      </c>
      <c r="D20" s="78">
        <f t="shared" si="7"/>
        <v>0</v>
      </c>
      <c r="E20" s="78">
        <f t="shared" si="8"/>
        <v>111939</v>
      </c>
      <c r="F20" s="78">
        <f t="shared" si="9"/>
        <v>111939</v>
      </c>
      <c r="G20" s="78">
        <f t="shared" si="10"/>
        <v>0</v>
      </c>
      <c r="H20" s="78">
        <f t="shared" si="11"/>
        <v>35104</v>
      </c>
      <c r="I20" s="78">
        <f t="shared" si="12"/>
        <v>35104</v>
      </c>
      <c r="J20" s="56" t="s">
        <v>347</v>
      </c>
      <c r="K20" s="55" t="s">
        <v>348</v>
      </c>
      <c r="L20" s="78">
        <v>0</v>
      </c>
      <c r="M20" s="78">
        <v>0</v>
      </c>
      <c r="N20" s="78">
        <f t="shared" si="13"/>
        <v>0</v>
      </c>
      <c r="O20" s="78">
        <v>0</v>
      </c>
      <c r="P20" s="78">
        <v>35104</v>
      </c>
      <c r="Q20" s="78">
        <f t="shared" si="14"/>
        <v>35104</v>
      </c>
      <c r="R20" s="56" t="s">
        <v>353</v>
      </c>
      <c r="S20" s="55" t="s">
        <v>354</v>
      </c>
      <c r="T20" s="78">
        <v>0</v>
      </c>
      <c r="U20" s="78">
        <v>111939</v>
      </c>
      <c r="V20" s="78">
        <f t="shared" si="15"/>
        <v>111939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340</v>
      </c>
      <c r="B21" s="56" t="s">
        <v>387</v>
      </c>
      <c r="C21" s="55" t="s">
        <v>388</v>
      </c>
      <c r="D21" s="78">
        <f t="shared" si="7"/>
        <v>0</v>
      </c>
      <c r="E21" s="78">
        <f t="shared" si="8"/>
        <v>257259</v>
      </c>
      <c r="F21" s="78">
        <f t="shared" si="9"/>
        <v>257259</v>
      </c>
      <c r="G21" s="78">
        <f t="shared" si="10"/>
        <v>0</v>
      </c>
      <c r="H21" s="78">
        <f t="shared" si="11"/>
        <v>100011</v>
      </c>
      <c r="I21" s="78">
        <f t="shared" si="12"/>
        <v>100011</v>
      </c>
      <c r="J21" s="56" t="s">
        <v>347</v>
      </c>
      <c r="K21" s="55" t="s">
        <v>348</v>
      </c>
      <c r="L21" s="78">
        <v>0</v>
      </c>
      <c r="M21" s="78">
        <v>0</v>
      </c>
      <c r="N21" s="78">
        <f t="shared" si="13"/>
        <v>0</v>
      </c>
      <c r="O21" s="78">
        <v>0</v>
      </c>
      <c r="P21" s="78">
        <v>100011</v>
      </c>
      <c r="Q21" s="78">
        <f t="shared" si="14"/>
        <v>100011</v>
      </c>
      <c r="R21" s="56" t="s">
        <v>353</v>
      </c>
      <c r="S21" s="55" t="s">
        <v>354</v>
      </c>
      <c r="T21" s="78">
        <v>0</v>
      </c>
      <c r="U21" s="78">
        <v>257259</v>
      </c>
      <c r="V21" s="78">
        <f t="shared" si="15"/>
        <v>257259</v>
      </c>
      <c r="W21" s="78">
        <v>0</v>
      </c>
      <c r="X21" s="78">
        <v>0</v>
      </c>
      <c r="Y21" s="78">
        <f t="shared" si="16"/>
        <v>0</v>
      </c>
      <c r="Z21" s="56"/>
      <c r="AA21" s="55"/>
      <c r="AB21" s="78">
        <v>0</v>
      </c>
      <c r="AC21" s="78">
        <v>0</v>
      </c>
      <c r="AD21" s="78">
        <f t="shared" si="17"/>
        <v>0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340</v>
      </c>
      <c r="B22" s="56" t="s">
        <v>389</v>
      </c>
      <c r="C22" s="55" t="s">
        <v>390</v>
      </c>
      <c r="D22" s="78">
        <f t="shared" si="7"/>
        <v>0</v>
      </c>
      <c r="E22" s="78">
        <f t="shared" si="8"/>
        <v>0</v>
      </c>
      <c r="F22" s="78">
        <f t="shared" si="9"/>
        <v>0</v>
      </c>
      <c r="G22" s="78">
        <f t="shared" si="10"/>
        <v>0</v>
      </c>
      <c r="H22" s="78">
        <f t="shared" si="11"/>
        <v>0</v>
      </c>
      <c r="I22" s="78">
        <f t="shared" si="12"/>
        <v>0</v>
      </c>
      <c r="J22" s="56"/>
      <c r="K22" s="55"/>
      <c r="L22" s="78">
        <v>0</v>
      </c>
      <c r="M22" s="78">
        <v>0</v>
      </c>
      <c r="N22" s="78">
        <f t="shared" si="13"/>
        <v>0</v>
      </c>
      <c r="O22" s="78">
        <v>0</v>
      </c>
      <c r="P22" s="78">
        <v>0</v>
      </c>
      <c r="Q22" s="78">
        <f t="shared" si="14"/>
        <v>0</v>
      </c>
      <c r="R22" s="56"/>
      <c r="S22" s="55"/>
      <c r="T22" s="78">
        <v>0</v>
      </c>
      <c r="U22" s="78">
        <v>0</v>
      </c>
      <c r="V22" s="78">
        <f t="shared" si="15"/>
        <v>0</v>
      </c>
      <c r="W22" s="78">
        <v>0</v>
      </c>
      <c r="X22" s="78">
        <v>0</v>
      </c>
      <c r="Y22" s="78">
        <f t="shared" si="16"/>
        <v>0</v>
      </c>
      <c r="Z22" s="56"/>
      <c r="AA22" s="55"/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0</v>
      </c>
      <c r="AG22" s="78">
        <f t="shared" si="18"/>
        <v>0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340</v>
      </c>
      <c r="B23" s="56" t="s">
        <v>391</v>
      </c>
      <c r="C23" s="55" t="s">
        <v>392</v>
      </c>
      <c r="D23" s="78">
        <f t="shared" si="7"/>
        <v>14517</v>
      </c>
      <c r="E23" s="78">
        <f t="shared" si="8"/>
        <v>0</v>
      </c>
      <c r="F23" s="78">
        <f t="shared" si="9"/>
        <v>14517</v>
      </c>
      <c r="G23" s="78">
        <f t="shared" si="10"/>
        <v>0</v>
      </c>
      <c r="H23" s="78">
        <f t="shared" si="11"/>
        <v>84711</v>
      </c>
      <c r="I23" s="78">
        <f t="shared" si="12"/>
        <v>84711</v>
      </c>
      <c r="J23" s="56" t="s">
        <v>361</v>
      </c>
      <c r="K23" s="55" t="s">
        <v>362</v>
      </c>
      <c r="L23" s="78">
        <v>0</v>
      </c>
      <c r="M23" s="78">
        <v>0</v>
      </c>
      <c r="N23" s="78">
        <f t="shared" si="13"/>
        <v>0</v>
      </c>
      <c r="O23" s="78">
        <v>0</v>
      </c>
      <c r="P23" s="78">
        <v>84711</v>
      </c>
      <c r="Q23" s="78">
        <f t="shared" si="14"/>
        <v>84711</v>
      </c>
      <c r="R23" s="56" t="s">
        <v>359</v>
      </c>
      <c r="S23" s="55" t="s">
        <v>360</v>
      </c>
      <c r="T23" s="78">
        <v>14517</v>
      </c>
      <c r="U23" s="78">
        <v>0</v>
      </c>
      <c r="V23" s="78">
        <f t="shared" si="15"/>
        <v>14517</v>
      </c>
      <c r="W23" s="78">
        <v>0</v>
      </c>
      <c r="X23" s="78">
        <v>0</v>
      </c>
      <c r="Y23" s="78">
        <f t="shared" si="16"/>
        <v>0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340</v>
      </c>
      <c r="B24" s="56" t="s">
        <v>393</v>
      </c>
      <c r="C24" s="55" t="s">
        <v>394</v>
      </c>
      <c r="D24" s="78">
        <f t="shared" si="7"/>
        <v>6610</v>
      </c>
      <c r="E24" s="78">
        <f t="shared" si="8"/>
        <v>28215</v>
      </c>
      <c r="F24" s="78">
        <f t="shared" si="9"/>
        <v>34825</v>
      </c>
      <c r="G24" s="78">
        <f t="shared" si="10"/>
        <v>0</v>
      </c>
      <c r="H24" s="78">
        <f t="shared" si="11"/>
        <v>43228</v>
      </c>
      <c r="I24" s="78">
        <f t="shared" si="12"/>
        <v>43228</v>
      </c>
      <c r="J24" s="56" t="s">
        <v>365</v>
      </c>
      <c r="K24" s="55" t="s">
        <v>366</v>
      </c>
      <c r="L24" s="78">
        <v>0</v>
      </c>
      <c r="M24" s="78">
        <v>0</v>
      </c>
      <c r="N24" s="78">
        <f t="shared" si="13"/>
        <v>0</v>
      </c>
      <c r="O24" s="78">
        <v>0</v>
      </c>
      <c r="P24" s="78">
        <v>43228</v>
      </c>
      <c r="Q24" s="78">
        <f t="shared" si="14"/>
        <v>43228</v>
      </c>
      <c r="R24" s="56" t="s">
        <v>367</v>
      </c>
      <c r="S24" s="55" t="s">
        <v>368</v>
      </c>
      <c r="T24" s="78">
        <v>0</v>
      </c>
      <c r="U24" s="78">
        <v>28215</v>
      </c>
      <c r="V24" s="78">
        <f t="shared" si="15"/>
        <v>28215</v>
      </c>
      <c r="W24" s="78">
        <v>0</v>
      </c>
      <c r="X24" s="78">
        <v>0</v>
      </c>
      <c r="Y24" s="78">
        <f t="shared" si="16"/>
        <v>0</v>
      </c>
      <c r="Z24" s="56" t="s">
        <v>359</v>
      </c>
      <c r="AA24" s="55" t="s">
        <v>360</v>
      </c>
      <c r="AB24" s="78">
        <v>6610</v>
      </c>
      <c r="AC24" s="78">
        <v>0</v>
      </c>
      <c r="AD24" s="78">
        <f t="shared" si="17"/>
        <v>6610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340</v>
      </c>
      <c r="B25" s="56" t="s">
        <v>395</v>
      </c>
      <c r="C25" s="55" t="s">
        <v>396</v>
      </c>
      <c r="D25" s="78">
        <f t="shared" si="7"/>
        <v>7593</v>
      </c>
      <c r="E25" s="78">
        <f t="shared" si="8"/>
        <v>37830</v>
      </c>
      <c r="F25" s="78">
        <f t="shared" si="9"/>
        <v>45423</v>
      </c>
      <c r="G25" s="78">
        <f t="shared" si="10"/>
        <v>0</v>
      </c>
      <c r="H25" s="78">
        <f t="shared" si="11"/>
        <v>27632</v>
      </c>
      <c r="I25" s="78">
        <f t="shared" si="12"/>
        <v>27632</v>
      </c>
      <c r="J25" s="56" t="s">
        <v>367</v>
      </c>
      <c r="K25" s="55" t="s">
        <v>368</v>
      </c>
      <c r="L25" s="78">
        <v>0</v>
      </c>
      <c r="M25" s="78">
        <v>37830</v>
      </c>
      <c r="N25" s="78">
        <f t="shared" si="13"/>
        <v>37830</v>
      </c>
      <c r="O25" s="78">
        <v>0</v>
      </c>
      <c r="P25" s="78">
        <v>0</v>
      </c>
      <c r="Q25" s="78">
        <f t="shared" si="14"/>
        <v>0</v>
      </c>
      <c r="R25" s="56" t="s">
        <v>365</v>
      </c>
      <c r="S25" s="55" t="s">
        <v>366</v>
      </c>
      <c r="T25" s="78">
        <v>0</v>
      </c>
      <c r="U25" s="78">
        <v>0</v>
      </c>
      <c r="V25" s="78">
        <f t="shared" si="15"/>
        <v>0</v>
      </c>
      <c r="W25" s="78">
        <v>0</v>
      </c>
      <c r="X25" s="78">
        <v>27632</v>
      </c>
      <c r="Y25" s="78">
        <f t="shared" si="16"/>
        <v>27632</v>
      </c>
      <c r="Z25" s="56" t="s">
        <v>359</v>
      </c>
      <c r="AA25" s="55" t="s">
        <v>360</v>
      </c>
      <c r="AB25" s="78">
        <v>7593</v>
      </c>
      <c r="AC25" s="78">
        <v>0</v>
      </c>
      <c r="AD25" s="78">
        <f t="shared" si="17"/>
        <v>7593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340</v>
      </c>
      <c r="B26" s="56" t="s">
        <v>397</v>
      </c>
      <c r="C26" s="55" t="s">
        <v>398</v>
      </c>
      <c r="D26" s="78">
        <f t="shared" si="7"/>
        <v>17697</v>
      </c>
      <c r="E26" s="78">
        <f t="shared" si="8"/>
        <v>84192</v>
      </c>
      <c r="F26" s="78">
        <f t="shared" si="9"/>
        <v>101889</v>
      </c>
      <c r="G26" s="78">
        <f t="shared" si="10"/>
        <v>0</v>
      </c>
      <c r="H26" s="78">
        <f t="shared" si="11"/>
        <v>109089</v>
      </c>
      <c r="I26" s="78">
        <f t="shared" si="12"/>
        <v>109089</v>
      </c>
      <c r="J26" s="56" t="s">
        <v>367</v>
      </c>
      <c r="K26" s="55" t="s">
        <v>368</v>
      </c>
      <c r="L26" s="78">
        <v>0</v>
      </c>
      <c r="M26" s="78">
        <v>84192</v>
      </c>
      <c r="N26" s="78">
        <f t="shared" si="13"/>
        <v>84192</v>
      </c>
      <c r="O26" s="78">
        <v>0</v>
      </c>
      <c r="P26" s="78">
        <v>0</v>
      </c>
      <c r="Q26" s="78">
        <f t="shared" si="14"/>
        <v>0</v>
      </c>
      <c r="R26" s="56" t="s">
        <v>365</v>
      </c>
      <c r="S26" s="55" t="s">
        <v>366</v>
      </c>
      <c r="T26" s="78">
        <v>0</v>
      </c>
      <c r="U26" s="78">
        <v>0</v>
      </c>
      <c r="V26" s="78">
        <f t="shared" si="15"/>
        <v>0</v>
      </c>
      <c r="W26" s="78">
        <v>0</v>
      </c>
      <c r="X26" s="78">
        <v>109089</v>
      </c>
      <c r="Y26" s="78">
        <f t="shared" si="16"/>
        <v>109089</v>
      </c>
      <c r="Z26" s="56" t="s">
        <v>359</v>
      </c>
      <c r="AA26" s="55" t="s">
        <v>360</v>
      </c>
      <c r="AB26" s="78">
        <v>17697</v>
      </c>
      <c r="AC26" s="78">
        <v>0</v>
      </c>
      <c r="AD26" s="78">
        <f t="shared" si="17"/>
        <v>17697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  <row r="27" spans="1:57" s="51" customFormat="1" ht="12" customHeight="1">
      <c r="A27" s="55" t="s">
        <v>340</v>
      </c>
      <c r="B27" s="56" t="s">
        <v>399</v>
      </c>
      <c r="C27" s="55" t="s">
        <v>400</v>
      </c>
      <c r="D27" s="78">
        <f t="shared" si="7"/>
        <v>8185</v>
      </c>
      <c r="E27" s="78">
        <f t="shared" si="8"/>
        <v>27762</v>
      </c>
      <c r="F27" s="78">
        <f t="shared" si="9"/>
        <v>35947</v>
      </c>
      <c r="G27" s="78">
        <f t="shared" si="10"/>
        <v>0</v>
      </c>
      <c r="H27" s="78">
        <f t="shared" si="11"/>
        <v>45440</v>
      </c>
      <c r="I27" s="78">
        <f t="shared" si="12"/>
        <v>45440</v>
      </c>
      <c r="J27" s="56" t="s">
        <v>367</v>
      </c>
      <c r="K27" s="55" t="s">
        <v>368</v>
      </c>
      <c r="L27" s="78">
        <v>0</v>
      </c>
      <c r="M27" s="78">
        <v>27762</v>
      </c>
      <c r="N27" s="78">
        <f t="shared" si="13"/>
        <v>27762</v>
      </c>
      <c r="O27" s="78">
        <v>0</v>
      </c>
      <c r="P27" s="78">
        <v>0</v>
      </c>
      <c r="Q27" s="78">
        <f t="shared" si="14"/>
        <v>0</v>
      </c>
      <c r="R27" s="56" t="s">
        <v>371</v>
      </c>
      <c r="S27" s="55" t="s">
        <v>372</v>
      </c>
      <c r="T27" s="78">
        <v>0</v>
      </c>
      <c r="U27" s="78">
        <v>0</v>
      </c>
      <c r="V27" s="78">
        <f t="shared" si="15"/>
        <v>0</v>
      </c>
      <c r="W27" s="78">
        <v>0</v>
      </c>
      <c r="X27" s="78">
        <v>45440</v>
      </c>
      <c r="Y27" s="78">
        <f t="shared" si="16"/>
        <v>45440</v>
      </c>
      <c r="Z27" s="56" t="s">
        <v>359</v>
      </c>
      <c r="AA27" s="55" t="s">
        <v>360</v>
      </c>
      <c r="AB27" s="78">
        <v>8185</v>
      </c>
      <c r="AC27" s="78">
        <v>0</v>
      </c>
      <c r="AD27" s="78">
        <f t="shared" si="17"/>
        <v>8185</v>
      </c>
      <c r="AE27" s="78">
        <v>0</v>
      </c>
      <c r="AF27" s="78">
        <v>0</v>
      </c>
      <c r="AG27" s="78">
        <f t="shared" si="18"/>
        <v>0</v>
      </c>
      <c r="AH27" s="56"/>
      <c r="AI27" s="55"/>
      <c r="AJ27" s="78">
        <v>0</v>
      </c>
      <c r="AK27" s="78">
        <v>0</v>
      </c>
      <c r="AL27" s="78">
        <f t="shared" si="19"/>
        <v>0</v>
      </c>
      <c r="AM27" s="78">
        <v>0</v>
      </c>
      <c r="AN27" s="78">
        <v>0</v>
      </c>
      <c r="AO27" s="78">
        <f t="shared" si="20"/>
        <v>0</v>
      </c>
      <c r="AP27" s="56"/>
      <c r="AQ27" s="55"/>
      <c r="AR27" s="78">
        <v>0</v>
      </c>
      <c r="AS27" s="78">
        <v>0</v>
      </c>
      <c r="AT27" s="78">
        <f t="shared" si="21"/>
        <v>0</v>
      </c>
      <c r="AU27" s="78">
        <v>0</v>
      </c>
      <c r="AV27" s="78">
        <v>0</v>
      </c>
      <c r="AW27" s="78">
        <f t="shared" si="22"/>
        <v>0</v>
      </c>
      <c r="AX27" s="56"/>
      <c r="AY27" s="55"/>
      <c r="AZ27" s="78">
        <v>0</v>
      </c>
      <c r="BA27" s="78">
        <v>0</v>
      </c>
      <c r="BB27" s="78">
        <f t="shared" si="23"/>
        <v>0</v>
      </c>
      <c r="BC27" s="78">
        <v>0</v>
      </c>
      <c r="BD27" s="78">
        <v>0</v>
      </c>
      <c r="BE27" s="78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7" t="s">
        <v>401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4" t="s">
        <v>319</v>
      </c>
      <c r="B2" s="151" t="s">
        <v>320</v>
      </c>
      <c r="C2" s="167" t="s">
        <v>402</v>
      </c>
      <c r="D2" s="169" t="s">
        <v>403</v>
      </c>
      <c r="E2" s="170"/>
      <c r="F2" s="135" t="s">
        <v>404</v>
      </c>
      <c r="G2" s="62"/>
      <c r="H2" s="62"/>
      <c r="I2" s="136"/>
      <c r="J2" s="135" t="s">
        <v>405</v>
      </c>
      <c r="K2" s="62"/>
      <c r="L2" s="62"/>
      <c r="M2" s="136"/>
      <c r="N2" s="135" t="s">
        <v>406</v>
      </c>
      <c r="O2" s="62"/>
      <c r="P2" s="62"/>
      <c r="Q2" s="136"/>
      <c r="R2" s="135" t="s">
        <v>407</v>
      </c>
      <c r="S2" s="62"/>
      <c r="T2" s="62"/>
      <c r="U2" s="136"/>
      <c r="V2" s="135" t="s">
        <v>408</v>
      </c>
      <c r="W2" s="62"/>
      <c r="X2" s="62"/>
      <c r="Y2" s="136"/>
      <c r="Z2" s="135" t="s">
        <v>409</v>
      </c>
      <c r="AA2" s="62"/>
      <c r="AB2" s="62"/>
      <c r="AC2" s="136"/>
      <c r="AD2" s="135" t="s">
        <v>410</v>
      </c>
      <c r="AE2" s="62"/>
      <c r="AF2" s="62"/>
      <c r="AG2" s="136"/>
      <c r="AH2" s="135" t="s">
        <v>411</v>
      </c>
      <c r="AI2" s="62"/>
      <c r="AJ2" s="62"/>
      <c r="AK2" s="136"/>
      <c r="AL2" s="135" t="s">
        <v>412</v>
      </c>
      <c r="AM2" s="62"/>
      <c r="AN2" s="62"/>
      <c r="AO2" s="136"/>
      <c r="AP2" s="135" t="s">
        <v>413</v>
      </c>
      <c r="AQ2" s="62"/>
      <c r="AR2" s="62"/>
      <c r="AS2" s="136"/>
      <c r="AT2" s="135" t="s">
        <v>414</v>
      </c>
      <c r="AU2" s="62"/>
      <c r="AV2" s="62"/>
      <c r="AW2" s="136"/>
      <c r="AX2" s="135" t="s">
        <v>415</v>
      </c>
      <c r="AY2" s="62"/>
      <c r="AZ2" s="62"/>
      <c r="BA2" s="136"/>
      <c r="BB2" s="135" t="s">
        <v>416</v>
      </c>
      <c r="BC2" s="62"/>
      <c r="BD2" s="62"/>
      <c r="BE2" s="136"/>
      <c r="BF2" s="135" t="s">
        <v>417</v>
      </c>
      <c r="BG2" s="62"/>
      <c r="BH2" s="62"/>
      <c r="BI2" s="136"/>
      <c r="BJ2" s="135" t="s">
        <v>418</v>
      </c>
      <c r="BK2" s="62"/>
      <c r="BL2" s="62"/>
      <c r="BM2" s="136"/>
      <c r="BN2" s="135" t="s">
        <v>419</v>
      </c>
      <c r="BO2" s="62"/>
      <c r="BP2" s="62"/>
      <c r="BQ2" s="136"/>
      <c r="BR2" s="135" t="s">
        <v>420</v>
      </c>
      <c r="BS2" s="62"/>
      <c r="BT2" s="62"/>
      <c r="BU2" s="136"/>
      <c r="BV2" s="135" t="s">
        <v>421</v>
      </c>
      <c r="BW2" s="62"/>
      <c r="BX2" s="62"/>
      <c r="BY2" s="136"/>
      <c r="BZ2" s="135" t="s">
        <v>422</v>
      </c>
      <c r="CA2" s="62"/>
      <c r="CB2" s="62"/>
      <c r="CC2" s="136"/>
      <c r="CD2" s="135" t="s">
        <v>423</v>
      </c>
      <c r="CE2" s="62"/>
      <c r="CF2" s="62"/>
      <c r="CG2" s="136"/>
      <c r="CH2" s="135" t="s">
        <v>424</v>
      </c>
      <c r="CI2" s="62"/>
      <c r="CJ2" s="62"/>
      <c r="CK2" s="136"/>
      <c r="CL2" s="135" t="s">
        <v>425</v>
      </c>
      <c r="CM2" s="62"/>
      <c r="CN2" s="62"/>
      <c r="CO2" s="136"/>
      <c r="CP2" s="135" t="s">
        <v>426</v>
      </c>
      <c r="CQ2" s="62"/>
      <c r="CR2" s="62"/>
      <c r="CS2" s="136"/>
      <c r="CT2" s="135" t="s">
        <v>427</v>
      </c>
      <c r="CU2" s="62"/>
      <c r="CV2" s="62"/>
      <c r="CW2" s="136"/>
      <c r="CX2" s="135" t="s">
        <v>428</v>
      </c>
      <c r="CY2" s="62"/>
      <c r="CZ2" s="62"/>
      <c r="DA2" s="136"/>
      <c r="DB2" s="135" t="s">
        <v>429</v>
      </c>
      <c r="DC2" s="62"/>
      <c r="DD2" s="62"/>
      <c r="DE2" s="136"/>
      <c r="DF2" s="135" t="s">
        <v>430</v>
      </c>
      <c r="DG2" s="62"/>
      <c r="DH2" s="62"/>
      <c r="DI2" s="136"/>
      <c r="DJ2" s="135" t="s">
        <v>431</v>
      </c>
      <c r="DK2" s="62"/>
      <c r="DL2" s="62"/>
      <c r="DM2" s="136"/>
      <c r="DN2" s="135" t="s">
        <v>432</v>
      </c>
      <c r="DO2" s="62"/>
      <c r="DP2" s="62"/>
      <c r="DQ2" s="136"/>
      <c r="DR2" s="135" t="s">
        <v>433</v>
      </c>
      <c r="DS2" s="62"/>
      <c r="DT2" s="62"/>
      <c r="DU2" s="136"/>
    </row>
    <row r="3" spans="1:125" s="46" customFormat="1" ht="13.5">
      <c r="A3" s="165"/>
      <c r="B3" s="152"/>
      <c r="C3" s="168"/>
      <c r="D3" s="171"/>
      <c r="E3" s="172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5"/>
      <c r="B4" s="152"/>
      <c r="C4" s="162"/>
      <c r="D4" s="164" t="s">
        <v>329</v>
      </c>
      <c r="E4" s="164" t="s">
        <v>330</v>
      </c>
      <c r="F4" s="173" t="s">
        <v>434</v>
      </c>
      <c r="G4" s="164" t="s">
        <v>435</v>
      </c>
      <c r="H4" s="164" t="s">
        <v>329</v>
      </c>
      <c r="I4" s="164" t="s">
        <v>330</v>
      </c>
      <c r="J4" s="173" t="s">
        <v>434</v>
      </c>
      <c r="K4" s="164" t="s">
        <v>435</v>
      </c>
      <c r="L4" s="164" t="s">
        <v>329</v>
      </c>
      <c r="M4" s="164" t="s">
        <v>330</v>
      </c>
      <c r="N4" s="173" t="s">
        <v>434</v>
      </c>
      <c r="O4" s="164" t="s">
        <v>435</v>
      </c>
      <c r="P4" s="164" t="s">
        <v>329</v>
      </c>
      <c r="Q4" s="164" t="s">
        <v>330</v>
      </c>
      <c r="R4" s="173" t="s">
        <v>434</v>
      </c>
      <c r="S4" s="164" t="s">
        <v>435</v>
      </c>
      <c r="T4" s="164" t="s">
        <v>329</v>
      </c>
      <c r="U4" s="164" t="s">
        <v>330</v>
      </c>
      <c r="V4" s="173" t="s">
        <v>434</v>
      </c>
      <c r="W4" s="164" t="s">
        <v>435</v>
      </c>
      <c r="X4" s="164" t="s">
        <v>329</v>
      </c>
      <c r="Y4" s="164" t="s">
        <v>330</v>
      </c>
      <c r="Z4" s="173" t="s">
        <v>434</v>
      </c>
      <c r="AA4" s="164" t="s">
        <v>435</v>
      </c>
      <c r="AB4" s="164" t="s">
        <v>329</v>
      </c>
      <c r="AC4" s="164" t="s">
        <v>330</v>
      </c>
      <c r="AD4" s="173" t="s">
        <v>434</v>
      </c>
      <c r="AE4" s="164" t="s">
        <v>435</v>
      </c>
      <c r="AF4" s="164" t="s">
        <v>329</v>
      </c>
      <c r="AG4" s="164" t="s">
        <v>330</v>
      </c>
      <c r="AH4" s="173" t="s">
        <v>434</v>
      </c>
      <c r="AI4" s="164" t="s">
        <v>435</v>
      </c>
      <c r="AJ4" s="164" t="s">
        <v>329</v>
      </c>
      <c r="AK4" s="164" t="s">
        <v>330</v>
      </c>
      <c r="AL4" s="173" t="s">
        <v>434</v>
      </c>
      <c r="AM4" s="164" t="s">
        <v>435</v>
      </c>
      <c r="AN4" s="164" t="s">
        <v>329</v>
      </c>
      <c r="AO4" s="164" t="s">
        <v>330</v>
      </c>
      <c r="AP4" s="173" t="s">
        <v>434</v>
      </c>
      <c r="AQ4" s="164" t="s">
        <v>435</v>
      </c>
      <c r="AR4" s="164" t="s">
        <v>329</v>
      </c>
      <c r="AS4" s="164" t="s">
        <v>330</v>
      </c>
      <c r="AT4" s="173" t="s">
        <v>434</v>
      </c>
      <c r="AU4" s="164" t="s">
        <v>435</v>
      </c>
      <c r="AV4" s="164" t="s">
        <v>329</v>
      </c>
      <c r="AW4" s="164" t="s">
        <v>330</v>
      </c>
      <c r="AX4" s="173" t="s">
        <v>434</v>
      </c>
      <c r="AY4" s="164" t="s">
        <v>435</v>
      </c>
      <c r="AZ4" s="164" t="s">
        <v>329</v>
      </c>
      <c r="BA4" s="164" t="s">
        <v>330</v>
      </c>
      <c r="BB4" s="173" t="s">
        <v>434</v>
      </c>
      <c r="BC4" s="164" t="s">
        <v>435</v>
      </c>
      <c r="BD4" s="164" t="s">
        <v>329</v>
      </c>
      <c r="BE4" s="164" t="s">
        <v>330</v>
      </c>
      <c r="BF4" s="173" t="s">
        <v>434</v>
      </c>
      <c r="BG4" s="164" t="s">
        <v>435</v>
      </c>
      <c r="BH4" s="164" t="s">
        <v>329</v>
      </c>
      <c r="BI4" s="164" t="s">
        <v>330</v>
      </c>
      <c r="BJ4" s="173" t="s">
        <v>434</v>
      </c>
      <c r="BK4" s="164" t="s">
        <v>435</v>
      </c>
      <c r="BL4" s="164" t="s">
        <v>329</v>
      </c>
      <c r="BM4" s="164" t="s">
        <v>330</v>
      </c>
      <c r="BN4" s="173" t="s">
        <v>434</v>
      </c>
      <c r="BO4" s="164" t="s">
        <v>435</v>
      </c>
      <c r="BP4" s="164" t="s">
        <v>329</v>
      </c>
      <c r="BQ4" s="164" t="s">
        <v>330</v>
      </c>
      <c r="BR4" s="173" t="s">
        <v>434</v>
      </c>
      <c r="BS4" s="164" t="s">
        <v>435</v>
      </c>
      <c r="BT4" s="164" t="s">
        <v>329</v>
      </c>
      <c r="BU4" s="164" t="s">
        <v>330</v>
      </c>
      <c r="BV4" s="173" t="s">
        <v>434</v>
      </c>
      <c r="BW4" s="164" t="s">
        <v>435</v>
      </c>
      <c r="BX4" s="164" t="s">
        <v>329</v>
      </c>
      <c r="BY4" s="164" t="s">
        <v>330</v>
      </c>
      <c r="BZ4" s="173" t="s">
        <v>434</v>
      </c>
      <c r="CA4" s="164" t="s">
        <v>435</v>
      </c>
      <c r="CB4" s="164" t="s">
        <v>329</v>
      </c>
      <c r="CC4" s="164" t="s">
        <v>330</v>
      </c>
      <c r="CD4" s="173" t="s">
        <v>434</v>
      </c>
      <c r="CE4" s="164" t="s">
        <v>435</v>
      </c>
      <c r="CF4" s="164" t="s">
        <v>329</v>
      </c>
      <c r="CG4" s="164" t="s">
        <v>330</v>
      </c>
      <c r="CH4" s="173" t="s">
        <v>434</v>
      </c>
      <c r="CI4" s="164" t="s">
        <v>435</v>
      </c>
      <c r="CJ4" s="164" t="s">
        <v>329</v>
      </c>
      <c r="CK4" s="164" t="s">
        <v>330</v>
      </c>
      <c r="CL4" s="173" t="s">
        <v>434</v>
      </c>
      <c r="CM4" s="164" t="s">
        <v>435</v>
      </c>
      <c r="CN4" s="164" t="s">
        <v>329</v>
      </c>
      <c r="CO4" s="164" t="s">
        <v>330</v>
      </c>
      <c r="CP4" s="173" t="s">
        <v>434</v>
      </c>
      <c r="CQ4" s="164" t="s">
        <v>435</v>
      </c>
      <c r="CR4" s="164" t="s">
        <v>329</v>
      </c>
      <c r="CS4" s="164" t="s">
        <v>330</v>
      </c>
      <c r="CT4" s="173" t="s">
        <v>434</v>
      </c>
      <c r="CU4" s="164" t="s">
        <v>435</v>
      </c>
      <c r="CV4" s="164" t="s">
        <v>329</v>
      </c>
      <c r="CW4" s="164" t="s">
        <v>330</v>
      </c>
      <c r="CX4" s="173" t="s">
        <v>434</v>
      </c>
      <c r="CY4" s="164" t="s">
        <v>435</v>
      </c>
      <c r="CZ4" s="164" t="s">
        <v>329</v>
      </c>
      <c r="DA4" s="164" t="s">
        <v>330</v>
      </c>
      <c r="DB4" s="173" t="s">
        <v>434</v>
      </c>
      <c r="DC4" s="164" t="s">
        <v>435</v>
      </c>
      <c r="DD4" s="164" t="s">
        <v>329</v>
      </c>
      <c r="DE4" s="164" t="s">
        <v>330</v>
      </c>
      <c r="DF4" s="173" t="s">
        <v>434</v>
      </c>
      <c r="DG4" s="164" t="s">
        <v>435</v>
      </c>
      <c r="DH4" s="164" t="s">
        <v>329</v>
      </c>
      <c r="DI4" s="164" t="s">
        <v>330</v>
      </c>
      <c r="DJ4" s="173" t="s">
        <v>434</v>
      </c>
      <c r="DK4" s="164" t="s">
        <v>435</v>
      </c>
      <c r="DL4" s="164" t="s">
        <v>329</v>
      </c>
      <c r="DM4" s="164" t="s">
        <v>330</v>
      </c>
      <c r="DN4" s="173" t="s">
        <v>434</v>
      </c>
      <c r="DO4" s="164" t="s">
        <v>435</v>
      </c>
      <c r="DP4" s="164" t="s">
        <v>329</v>
      </c>
      <c r="DQ4" s="164" t="s">
        <v>330</v>
      </c>
      <c r="DR4" s="173" t="s">
        <v>434</v>
      </c>
      <c r="DS4" s="164" t="s">
        <v>435</v>
      </c>
      <c r="DT4" s="164" t="s">
        <v>329</v>
      </c>
      <c r="DU4" s="164" t="s">
        <v>330</v>
      </c>
    </row>
    <row r="5" spans="1:125" s="46" customFormat="1" ht="13.5">
      <c r="A5" s="165"/>
      <c r="B5" s="152"/>
      <c r="C5" s="162"/>
      <c r="D5" s="165"/>
      <c r="E5" s="165"/>
      <c r="F5" s="174"/>
      <c r="G5" s="165"/>
      <c r="H5" s="165"/>
      <c r="I5" s="165"/>
      <c r="J5" s="174"/>
      <c r="K5" s="165"/>
      <c r="L5" s="165"/>
      <c r="M5" s="165"/>
      <c r="N5" s="174"/>
      <c r="O5" s="165"/>
      <c r="P5" s="165"/>
      <c r="Q5" s="165"/>
      <c r="R5" s="174"/>
      <c r="S5" s="165"/>
      <c r="T5" s="165"/>
      <c r="U5" s="165"/>
      <c r="V5" s="174"/>
      <c r="W5" s="165"/>
      <c r="X5" s="165"/>
      <c r="Y5" s="165"/>
      <c r="Z5" s="174"/>
      <c r="AA5" s="165"/>
      <c r="AB5" s="165"/>
      <c r="AC5" s="165"/>
      <c r="AD5" s="174"/>
      <c r="AE5" s="165"/>
      <c r="AF5" s="165"/>
      <c r="AG5" s="165"/>
      <c r="AH5" s="174"/>
      <c r="AI5" s="165"/>
      <c r="AJ5" s="165"/>
      <c r="AK5" s="165"/>
      <c r="AL5" s="174"/>
      <c r="AM5" s="165"/>
      <c r="AN5" s="165"/>
      <c r="AO5" s="165"/>
      <c r="AP5" s="174"/>
      <c r="AQ5" s="165"/>
      <c r="AR5" s="165"/>
      <c r="AS5" s="165"/>
      <c r="AT5" s="174"/>
      <c r="AU5" s="165"/>
      <c r="AV5" s="165"/>
      <c r="AW5" s="165"/>
      <c r="AX5" s="174"/>
      <c r="AY5" s="165"/>
      <c r="AZ5" s="165"/>
      <c r="BA5" s="165"/>
      <c r="BB5" s="174"/>
      <c r="BC5" s="165"/>
      <c r="BD5" s="165"/>
      <c r="BE5" s="165"/>
      <c r="BF5" s="174"/>
      <c r="BG5" s="165"/>
      <c r="BH5" s="165"/>
      <c r="BI5" s="165"/>
      <c r="BJ5" s="174"/>
      <c r="BK5" s="165"/>
      <c r="BL5" s="165"/>
      <c r="BM5" s="165"/>
      <c r="BN5" s="174"/>
      <c r="BO5" s="165"/>
      <c r="BP5" s="165"/>
      <c r="BQ5" s="165"/>
      <c r="BR5" s="174"/>
      <c r="BS5" s="165"/>
      <c r="BT5" s="165"/>
      <c r="BU5" s="165"/>
      <c r="BV5" s="174"/>
      <c r="BW5" s="165"/>
      <c r="BX5" s="165"/>
      <c r="BY5" s="165"/>
      <c r="BZ5" s="174"/>
      <c r="CA5" s="165"/>
      <c r="CB5" s="165"/>
      <c r="CC5" s="165"/>
      <c r="CD5" s="174"/>
      <c r="CE5" s="165"/>
      <c r="CF5" s="165"/>
      <c r="CG5" s="165"/>
      <c r="CH5" s="174"/>
      <c r="CI5" s="165"/>
      <c r="CJ5" s="165"/>
      <c r="CK5" s="165"/>
      <c r="CL5" s="174"/>
      <c r="CM5" s="165"/>
      <c r="CN5" s="165"/>
      <c r="CO5" s="165"/>
      <c r="CP5" s="174"/>
      <c r="CQ5" s="165"/>
      <c r="CR5" s="165"/>
      <c r="CS5" s="165"/>
      <c r="CT5" s="174"/>
      <c r="CU5" s="165"/>
      <c r="CV5" s="165"/>
      <c r="CW5" s="165"/>
      <c r="CX5" s="174"/>
      <c r="CY5" s="165"/>
      <c r="CZ5" s="165"/>
      <c r="DA5" s="165"/>
      <c r="DB5" s="174"/>
      <c r="DC5" s="165"/>
      <c r="DD5" s="165"/>
      <c r="DE5" s="165"/>
      <c r="DF5" s="174"/>
      <c r="DG5" s="165"/>
      <c r="DH5" s="165"/>
      <c r="DI5" s="165"/>
      <c r="DJ5" s="174"/>
      <c r="DK5" s="165"/>
      <c r="DL5" s="165"/>
      <c r="DM5" s="165"/>
      <c r="DN5" s="174"/>
      <c r="DO5" s="165"/>
      <c r="DP5" s="165"/>
      <c r="DQ5" s="165"/>
      <c r="DR5" s="174"/>
      <c r="DS5" s="165"/>
      <c r="DT5" s="165"/>
      <c r="DU5" s="165"/>
    </row>
    <row r="6" spans="1:125" s="47" customFormat="1" ht="13.5">
      <c r="A6" s="166"/>
      <c r="B6" s="153"/>
      <c r="C6" s="163"/>
      <c r="D6" s="143" t="s">
        <v>339</v>
      </c>
      <c r="E6" s="143" t="s">
        <v>339</v>
      </c>
      <c r="F6" s="175"/>
      <c r="G6" s="166"/>
      <c r="H6" s="143" t="s">
        <v>339</v>
      </c>
      <c r="I6" s="143" t="s">
        <v>339</v>
      </c>
      <c r="J6" s="175"/>
      <c r="K6" s="166"/>
      <c r="L6" s="143" t="s">
        <v>339</v>
      </c>
      <c r="M6" s="143" t="s">
        <v>339</v>
      </c>
      <c r="N6" s="175"/>
      <c r="O6" s="166"/>
      <c r="P6" s="143" t="s">
        <v>339</v>
      </c>
      <c r="Q6" s="143" t="s">
        <v>339</v>
      </c>
      <c r="R6" s="175"/>
      <c r="S6" s="166"/>
      <c r="T6" s="143" t="s">
        <v>339</v>
      </c>
      <c r="U6" s="143" t="s">
        <v>339</v>
      </c>
      <c r="V6" s="175"/>
      <c r="W6" s="166"/>
      <c r="X6" s="143" t="s">
        <v>339</v>
      </c>
      <c r="Y6" s="143" t="s">
        <v>339</v>
      </c>
      <c r="Z6" s="175"/>
      <c r="AA6" s="166"/>
      <c r="AB6" s="143" t="s">
        <v>339</v>
      </c>
      <c r="AC6" s="143" t="s">
        <v>339</v>
      </c>
      <c r="AD6" s="175"/>
      <c r="AE6" s="166"/>
      <c r="AF6" s="143" t="s">
        <v>339</v>
      </c>
      <c r="AG6" s="143" t="s">
        <v>339</v>
      </c>
      <c r="AH6" s="175"/>
      <c r="AI6" s="166"/>
      <c r="AJ6" s="143" t="s">
        <v>339</v>
      </c>
      <c r="AK6" s="143" t="s">
        <v>339</v>
      </c>
      <c r="AL6" s="175"/>
      <c r="AM6" s="166"/>
      <c r="AN6" s="143" t="s">
        <v>339</v>
      </c>
      <c r="AO6" s="143" t="s">
        <v>339</v>
      </c>
      <c r="AP6" s="175"/>
      <c r="AQ6" s="166"/>
      <c r="AR6" s="143" t="s">
        <v>339</v>
      </c>
      <c r="AS6" s="143" t="s">
        <v>339</v>
      </c>
      <c r="AT6" s="175"/>
      <c r="AU6" s="166"/>
      <c r="AV6" s="143" t="s">
        <v>339</v>
      </c>
      <c r="AW6" s="143" t="s">
        <v>339</v>
      </c>
      <c r="AX6" s="175"/>
      <c r="AY6" s="166"/>
      <c r="AZ6" s="143" t="s">
        <v>339</v>
      </c>
      <c r="BA6" s="143" t="s">
        <v>339</v>
      </c>
      <c r="BB6" s="175"/>
      <c r="BC6" s="166"/>
      <c r="BD6" s="143" t="s">
        <v>339</v>
      </c>
      <c r="BE6" s="143" t="s">
        <v>339</v>
      </c>
      <c r="BF6" s="175"/>
      <c r="BG6" s="166"/>
      <c r="BH6" s="143" t="s">
        <v>339</v>
      </c>
      <c r="BI6" s="143" t="s">
        <v>339</v>
      </c>
      <c r="BJ6" s="175"/>
      <c r="BK6" s="166"/>
      <c r="BL6" s="143" t="s">
        <v>339</v>
      </c>
      <c r="BM6" s="143" t="s">
        <v>339</v>
      </c>
      <c r="BN6" s="175"/>
      <c r="BO6" s="166"/>
      <c r="BP6" s="143" t="s">
        <v>339</v>
      </c>
      <c r="BQ6" s="143" t="s">
        <v>339</v>
      </c>
      <c r="BR6" s="175"/>
      <c r="BS6" s="166"/>
      <c r="BT6" s="143" t="s">
        <v>339</v>
      </c>
      <c r="BU6" s="143" t="s">
        <v>339</v>
      </c>
      <c r="BV6" s="175"/>
      <c r="BW6" s="166"/>
      <c r="BX6" s="143" t="s">
        <v>339</v>
      </c>
      <c r="BY6" s="143" t="s">
        <v>339</v>
      </c>
      <c r="BZ6" s="175"/>
      <c r="CA6" s="166"/>
      <c r="CB6" s="143" t="s">
        <v>339</v>
      </c>
      <c r="CC6" s="143" t="s">
        <v>339</v>
      </c>
      <c r="CD6" s="175"/>
      <c r="CE6" s="166"/>
      <c r="CF6" s="143" t="s">
        <v>339</v>
      </c>
      <c r="CG6" s="143" t="s">
        <v>339</v>
      </c>
      <c r="CH6" s="175"/>
      <c r="CI6" s="166"/>
      <c r="CJ6" s="143" t="s">
        <v>339</v>
      </c>
      <c r="CK6" s="143" t="s">
        <v>339</v>
      </c>
      <c r="CL6" s="175"/>
      <c r="CM6" s="166"/>
      <c r="CN6" s="143" t="s">
        <v>339</v>
      </c>
      <c r="CO6" s="143" t="s">
        <v>339</v>
      </c>
      <c r="CP6" s="175"/>
      <c r="CQ6" s="166"/>
      <c r="CR6" s="143" t="s">
        <v>339</v>
      </c>
      <c r="CS6" s="143" t="s">
        <v>339</v>
      </c>
      <c r="CT6" s="175"/>
      <c r="CU6" s="166"/>
      <c r="CV6" s="143" t="s">
        <v>339</v>
      </c>
      <c r="CW6" s="143" t="s">
        <v>339</v>
      </c>
      <c r="CX6" s="175"/>
      <c r="CY6" s="166"/>
      <c r="CZ6" s="143" t="s">
        <v>339</v>
      </c>
      <c r="DA6" s="143" t="s">
        <v>339</v>
      </c>
      <c r="DB6" s="175"/>
      <c r="DC6" s="166"/>
      <c r="DD6" s="143" t="s">
        <v>339</v>
      </c>
      <c r="DE6" s="143" t="s">
        <v>339</v>
      </c>
      <c r="DF6" s="175"/>
      <c r="DG6" s="166"/>
      <c r="DH6" s="143" t="s">
        <v>339</v>
      </c>
      <c r="DI6" s="143" t="s">
        <v>339</v>
      </c>
      <c r="DJ6" s="175"/>
      <c r="DK6" s="166"/>
      <c r="DL6" s="143" t="s">
        <v>339</v>
      </c>
      <c r="DM6" s="143" t="s">
        <v>339</v>
      </c>
      <c r="DN6" s="175"/>
      <c r="DO6" s="166"/>
      <c r="DP6" s="143" t="s">
        <v>339</v>
      </c>
      <c r="DQ6" s="143" t="s">
        <v>339</v>
      </c>
      <c r="DR6" s="175"/>
      <c r="DS6" s="166"/>
      <c r="DT6" s="143" t="s">
        <v>339</v>
      </c>
      <c r="DU6" s="143" t="s">
        <v>339</v>
      </c>
    </row>
    <row r="7" spans="1:125" s="63" customFormat="1" ht="12" customHeight="1">
      <c r="A7" s="49" t="s">
        <v>340</v>
      </c>
      <c r="B7" s="65">
        <v>41000</v>
      </c>
      <c r="C7" s="49" t="s">
        <v>336</v>
      </c>
      <c r="D7" s="74">
        <f>SUM(D8:D16)</f>
        <v>2359674</v>
      </c>
      <c r="E7" s="74">
        <f>SUM(E8:E16)</f>
        <v>1383845</v>
      </c>
      <c r="F7" s="50">
        <f>COUNTIF(F8:F16,"&lt;&gt;")</f>
        <v>9</v>
      </c>
      <c r="G7" s="50">
        <f>COUNTIF(G8:G16,"&lt;&gt;")</f>
        <v>9</v>
      </c>
      <c r="H7" s="74">
        <f>SUM(H8:H16)</f>
        <v>1098404</v>
      </c>
      <c r="I7" s="74">
        <f>SUM(I8:I16)</f>
        <v>563716</v>
      </c>
      <c r="J7" s="50">
        <f>COUNTIF(J8:J16,"&lt;&gt;")</f>
        <v>9</v>
      </c>
      <c r="K7" s="50">
        <f>COUNTIF(K8:K16,"&lt;&gt;")</f>
        <v>9</v>
      </c>
      <c r="L7" s="74">
        <f>SUM(L8:L16)</f>
        <v>513847</v>
      </c>
      <c r="M7" s="74">
        <f>SUM(M8:M16)</f>
        <v>350763</v>
      </c>
      <c r="N7" s="50">
        <f>COUNTIF(N8:N16,"&lt;&gt;")</f>
        <v>8</v>
      </c>
      <c r="O7" s="50">
        <f>COUNTIF(O8:O16,"&lt;&gt;")</f>
        <v>8</v>
      </c>
      <c r="P7" s="74">
        <f>SUM(P8:P16)</f>
        <v>495188</v>
      </c>
      <c r="Q7" s="74">
        <f>SUM(Q8:Q16)</f>
        <v>172430</v>
      </c>
      <c r="R7" s="50">
        <f>COUNTIF(R8:R16,"&lt;&gt;")</f>
        <v>4</v>
      </c>
      <c r="S7" s="50">
        <f>COUNTIF(S8:S16,"&lt;&gt;")</f>
        <v>4</v>
      </c>
      <c r="T7" s="74">
        <f>SUM(T8:T16)</f>
        <v>47849</v>
      </c>
      <c r="U7" s="74">
        <f>SUM(U8:U16)</f>
        <v>161821</v>
      </c>
      <c r="V7" s="50">
        <f>COUNTIF(V8:V16,"&lt;&gt;")</f>
        <v>3</v>
      </c>
      <c r="W7" s="50">
        <f>COUNTIF(W8:W16,"&lt;&gt;")</f>
        <v>3</v>
      </c>
      <c r="X7" s="74">
        <f>SUM(X8:X16)</f>
        <v>52347</v>
      </c>
      <c r="Y7" s="74">
        <f>SUM(Y8:Y16)</f>
        <v>100011</v>
      </c>
      <c r="Z7" s="50">
        <f>COUNTIF(Z8:Z16,"&lt;&gt;")</f>
        <v>3</v>
      </c>
      <c r="AA7" s="50">
        <f>COUNTIF(AA8:AA16,"&lt;&gt;")</f>
        <v>3</v>
      </c>
      <c r="AB7" s="74">
        <f>SUM(AB8:AB16)</f>
        <v>90802</v>
      </c>
      <c r="AC7" s="74">
        <f>SUM(AC8:AC16)</f>
        <v>35104</v>
      </c>
      <c r="AD7" s="50">
        <f>COUNTIF(AD8:AD16,"&lt;&gt;")</f>
        <v>2</v>
      </c>
      <c r="AE7" s="50">
        <f>COUNTIF(AE8:AE16,"&lt;&gt;")</f>
        <v>2</v>
      </c>
      <c r="AF7" s="74">
        <f>SUM(AF8:AF16)</f>
        <v>35355</v>
      </c>
      <c r="AG7" s="74">
        <f>SUM(AG8:AG16)</f>
        <v>0</v>
      </c>
      <c r="AH7" s="50">
        <f>COUNTIF(AH8:AH16,"&lt;&gt;")</f>
        <v>1</v>
      </c>
      <c r="AI7" s="50">
        <f>COUNTIF(AI8:AI16,"&lt;&gt;")</f>
        <v>1</v>
      </c>
      <c r="AJ7" s="74">
        <f>SUM(AJ8:AJ16)</f>
        <v>17697</v>
      </c>
      <c r="AK7" s="74">
        <f>SUM(AK8:AK16)</f>
        <v>0</v>
      </c>
      <c r="AL7" s="50">
        <f>COUNTIF(AL8:AL16,"&lt;&gt;")</f>
        <v>1</v>
      </c>
      <c r="AM7" s="50">
        <f>COUNTIF(AM8:AM16,"&lt;&gt;")</f>
        <v>1</v>
      </c>
      <c r="AN7" s="74">
        <f>SUM(AN8:AN16)</f>
        <v>8185</v>
      </c>
      <c r="AO7" s="74">
        <f>SUM(AO8:AO16)</f>
        <v>0</v>
      </c>
      <c r="AP7" s="50">
        <f>COUNTIF(AP8:AP16,"&lt;&gt;")</f>
        <v>0</v>
      </c>
      <c r="AQ7" s="50">
        <f>COUNTIF(AQ8:AQ16,"&lt;&gt;")</f>
        <v>0</v>
      </c>
      <c r="AR7" s="74">
        <f>SUM(AR8:AR16)</f>
        <v>0</v>
      </c>
      <c r="AS7" s="74">
        <f>SUM(AS8:AS16)</f>
        <v>0</v>
      </c>
      <c r="AT7" s="50">
        <f>COUNTIF(AT8:AT16,"&lt;&gt;")</f>
        <v>0</v>
      </c>
      <c r="AU7" s="50">
        <f>COUNTIF(AU8:AU16,"&lt;&gt;")</f>
        <v>0</v>
      </c>
      <c r="AV7" s="74">
        <f>SUM(AV8:AV16)</f>
        <v>0</v>
      </c>
      <c r="AW7" s="74">
        <f>SUM(AW8:AW16)</f>
        <v>0</v>
      </c>
      <c r="AX7" s="50">
        <f>COUNTIF(AX8:AX16,"&lt;&gt;")</f>
        <v>0</v>
      </c>
      <c r="AY7" s="50">
        <f>COUNTIF(AY8:AY16,"&lt;&gt;")</f>
        <v>0</v>
      </c>
      <c r="AZ7" s="74">
        <f>SUM(AZ8:AZ16)</f>
        <v>0</v>
      </c>
      <c r="BA7" s="74">
        <f>SUM(BA8:BA16)</f>
        <v>0</v>
      </c>
      <c r="BB7" s="50">
        <f>COUNTIF(BB8:BB16,"&lt;&gt;")</f>
        <v>0</v>
      </c>
      <c r="BC7" s="50">
        <f>COUNTIF(BC8:BC16,"&lt;&gt;")</f>
        <v>0</v>
      </c>
      <c r="BD7" s="74">
        <f>SUM(BD8:BD16)</f>
        <v>0</v>
      </c>
      <c r="BE7" s="74">
        <f>SUM(BE8:BE16)</f>
        <v>0</v>
      </c>
      <c r="BF7" s="50">
        <f>COUNTIF(BF8:BF16,"&lt;&gt;")</f>
        <v>0</v>
      </c>
      <c r="BG7" s="50">
        <f>COUNTIF(BG8:BG16,"&lt;&gt;")</f>
        <v>0</v>
      </c>
      <c r="BH7" s="74">
        <f>SUM(BH8:BH16)</f>
        <v>0</v>
      </c>
      <c r="BI7" s="74">
        <f>SUM(BI8:BI16)</f>
        <v>0</v>
      </c>
      <c r="BJ7" s="50">
        <f>COUNTIF(BJ8:BJ16,"&lt;&gt;")</f>
        <v>0</v>
      </c>
      <c r="BK7" s="50">
        <f>COUNTIF(BK8:BK16,"&lt;&gt;")</f>
        <v>0</v>
      </c>
      <c r="BL7" s="74">
        <f>SUM(BL8:BL16)</f>
        <v>0</v>
      </c>
      <c r="BM7" s="74">
        <f>SUM(BM8:BM16)</f>
        <v>0</v>
      </c>
      <c r="BN7" s="50">
        <f>COUNTIF(BN8:BN16,"&lt;&gt;")</f>
        <v>0</v>
      </c>
      <c r="BO7" s="50">
        <f>COUNTIF(BO8:BO16,"&lt;&gt;")</f>
        <v>0</v>
      </c>
      <c r="BP7" s="74">
        <f>SUM(BP8:BP16)</f>
        <v>0</v>
      </c>
      <c r="BQ7" s="74">
        <f>SUM(BQ8:BQ16)</f>
        <v>0</v>
      </c>
      <c r="BR7" s="50">
        <f>COUNTIF(BR8:BR16,"&lt;&gt;")</f>
        <v>0</v>
      </c>
      <c r="BS7" s="50">
        <f>COUNTIF(BS8:BS16,"&lt;&gt;")</f>
        <v>0</v>
      </c>
      <c r="BT7" s="74">
        <f>SUM(BT8:BT16)</f>
        <v>0</v>
      </c>
      <c r="BU7" s="74">
        <f>SUM(BU8:BU16)</f>
        <v>0</v>
      </c>
      <c r="BV7" s="50">
        <f>COUNTIF(BV8:BV16,"&lt;&gt;")</f>
        <v>0</v>
      </c>
      <c r="BW7" s="50">
        <f>COUNTIF(BW8:BW16,"&lt;&gt;")</f>
        <v>0</v>
      </c>
      <c r="BX7" s="74">
        <f>SUM(BX8:BX16)</f>
        <v>0</v>
      </c>
      <c r="BY7" s="74">
        <f>SUM(BY8:BY16)</f>
        <v>0</v>
      </c>
      <c r="BZ7" s="50">
        <f>COUNTIF(BZ8:BZ16,"&lt;&gt;")</f>
        <v>0</v>
      </c>
      <c r="CA7" s="50">
        <f>COUNTIF(CA8:CA16,"&lt;&gt;")</f>
        <v>0</v>
      </c>
      <c r="CB7" s="74">
        <f>SUM(CB8:CB16)</f>
        <v>0</v>
      </c>
      <c r="CC7" s="74">
        <f>SUM(CC8:CC16)</f>
        <v>0</v>
      </c>
      <c r="CD7" s="50">
        <f>COUNTIF(CD8:CD16,"&lt;&gt;")</f>
        <v>0</v>
      </c>
      <c r="CE7" s="50">
        <f>COUNTIF(CE8:CE16,"&lt;&gt;")</f>
        <v>0</v>
      </c>
      <c r="CF7" s="74">
        <f>SUM(CF8:CF16)</f>
        <v>0</v>
      </c>
      <c r="CG7" s="74">
        <f>SUM(CG8:CG16)</f>
        <v>0</v>
      </c>
      <c r="CH7" s="50">
        <f>COUNTIF(CH8:CH16,"&lt;&gt;")</f>
        <v>0</v>
      </c>
      <c r="CI7" s="50">
        <f>COUNTIF(CI8:CI16,"&lt;&gt;")</f>
        <v>0</v>
      </c>
      <c r="CJ7" s="74">
        <f>SUM(CJ8:CJ16)</f>
        <v>0</v>
      </c>
      <c r="CK7" s="74">
        <f>SUM(CK8:CK16)</f>
        <v>0</v>
      </c>
      <c r="CL7" s="50">
        <f>COUNTIF(CL8:CL16,"&lt;&gt;")</f>
        <v>0</v>
      </c>
      <c r="CM7" s="50">
        <f>COUNTIF(CM8:CM16,"&lt;&gt;")</f>
        <v>0</v>
      </c>
      <c r="CN7" s="74">
        <f>SUM(CN8:CN16)</f>
        <v>0</v>
      </c>
      <c r="CO7" s="74">
        <f>SUM(CO8:CO16)</f>
        <v>0</v>
      </c>
      <c r="CP7" s="50">
        <f>COUNTIF(CP8:CP16,"&lt;&gt;")</f>
        <v>0</v>
      </c>
      <c r="CQ7" s="50">
        <f>COUNTIF(CQ8:CQ16,"&lt;&gt;")</f>
        <v>0</v>
      </c>
      <c r="CR7" s="74">
        <f>SUM(CR8:CR16)</f>
        <v>0</v>
      </c>
      <c r="CS7" s="74">
        <f>SUM(CS8:CS16)</f>
        <v>0</v>
      </c>
      <c r="CT7" s="50">
        <f>COUNTIF(CT8:CT16,"&lt;&gt;")</f>
        <v>0</v>
      </c>
      <c r="CU7" s="50">
        <f>COUNTIF(CU8:CU16,"&lt;&gt;")</f>
        <v>0</v>
      </c>
      <c r="CV7" s="74">
        <f>SUM(CV8:CV16)</f>
        <v>0</v>
      </c>
      <c r="CW7" s="74">
        <f>SUM(CW8:CW16)</f>
        <v>0</v>
      </c>
      <c r="CX7" s="50">
        <f>COUNTIF(CX8:CX16,"&lt;&gt;")</f>
        <v>0</v>
      </c>
      <c r="CY7" s="50">
        <f>COUNTIF(CY8:CY16,"&lt;&gt;")</f>
        <v>0</v>
      </c>
      <c r="CZ7" s="74">
        <f>SUM(CZ8:CZ16)</f>
        <v>0</v>
      </c>
      <c r="DA7" s="74">
        <f>SUM(DA8:DA16)</f>
        <v>0</v>
      </c>
      <c r="DB7" s="50">
        <f>COUNTIF(DB8:DB16,"&lt;&gt;")</f>
        <v>0</v>
      </c>
      <c r="DC7" s="50">
        <f>COUNTIF(DC8:DC16,"&lt;&gt;")</f>
        <v>0</v>
      </c>
      <c r="DD7" s="74">
        <f>SUM(DD8:DD16)</f>
        <v>0</v>
      </c>
      <c r="DE7" s="74">
        <f>SUM(DE8:DE16)</f>
        <v>0</v>
      </c>
      <c r="DF7" s="50">
        <f>COUNTIF(DF8:DF16,"&lt;&gt;")</f>
        <v>0</v>
      </c>
      <c r="DG7" s="50">
        <f>COUNTIF(DG8:DG16,"&lt;&gt;")</f>
        <v>0</v>
      </c>
      <c r="DH7" s="74">
        <f>SUM(DH8:DH16)</f>
        <v>0</v>
      </c>
      <c r="DI7" s="74">
        <f>SUM(DI8:DI16)</f>
        <v>0</v>
      </c>
      <c r="DJ7" s="50">
        <f>COUNTIF(DJ8:DJ16,"&lt;&gt;")</f>
        <v>0</v>
      </c>
      <c r="DK7" s="50">
        <f>COUNTIF(DK8:DK16,"&lt;&gt;")</f>
        <v>0</v>
      </c>
      <c r="DL7" s="74">
        <f>SUM(DL8:DL16)</f>
        <v>0</v>
      </c>
      <c r="DM7" s="74">
        <f>SUM(DM8:DM16)</f>
        <v>0</v>
      </c>
      <c r="DN7" s="50">
        <f>COUNTIF(DN8:DN16,"&lt;&gt;")</f>
        <v>0</v>
      </c>
      <c r="DO7" s="50">
        <f>COUNTIF(DO8:DO16,"&lt;&gt;")</f>
        <v>0</v>
      </c>
      <c r="DP7" s="74">
        <f>SUM(DP8:DP16)</f>
        <v>0</v>
      </c>
      <c r="DQ7" s="74">
        <f>SUM(DQ8:DQ16)</f>
        <v>0</v>
      </c>
      <c r="DR7" s="50">
        <f>COUNTIF(DR8:DR16,"&lt;&gt;")</f>
        <v>0</v>
      </c>
      <c r="DS7" s="50">
        <f>COUNTIF(DS8:DS16,"&lt;&gt;")</f>
        <v>0</v>
      </c>
      <c r="DT7" s="74">
        <f>SUM(DT8:DT16)</f>
        <v>0</v>
      </c>
      <c r="DU7" s="74">
        <f>SUM(DU8:DU16)</f>
        <v>0</v>
      </c>
    </row>
    <row r="8" spans="1:125" s="51" customFormat="1" ht="12" customHeight="1">
      <c r="A8" s="52" t="s">
        <v>436</v>
      </c>
      <c r="B8" s="53" t="s">
        <v>437</v>
      </c>
      <c r="C8" s="52" t="s">
        <v>438</v>
      </c>
      <c r="D8" s="76">
        <f aca="true" t="shared" si="0" ref="D8:D16">SUM(H8,L8,P8,T8,X8,AB8,AF8,AJ8,AN8,AR8,AV8,AZ8,BD8,BH8,BL8,BP8,BT8,BX8,CB8,CF8,CJ8,CN8,CR8,CV8,CZ8,DD8,DH8,DL8,DP8,DT8)</f>
        <v>0</v>
      </c>
      <c r="E8" s="76">
        <f aca="true" t="shared" si="1" ref="E8:E16">SUM(I8,M8,Q8,U8,Y8,AC8,AG8,AK8,AO8,AS8,AW8,BA8,BE8,BI8,BM8,BQ8,BU8,BY8,CC8,CG8,CK8,CO8,CS8,CW8,DA8,DE8,DI8,DM8,DQ8,DU8)</f>
        <v>325000</v>
      </c>
      <c r="F8" s="68" t="s">
        <v>439</v>
      </c>
      <c r="G8" s="54" t="s">
        <v>440</v>
      </c>
      <c r="H8" s="76">
        <v>0</v>
      </c>
      <c r="I8" s="76">
        <v>154476</v>
      </c>
      <c r="J8" s="68" t="s">
        <v>441</v>
      </c>
      <c r="K8" s="54" t="s">
        <v>442</v>
      </c>
      <c r="L8" s="76">
        <v>0</v>
      </c>
      <c r="M8" s="76">
        <v>86983</v>
      </c>
      <c r="N8" s="68" t="s">
        <v>443</v>
      </c>
      <c r="O8" s="54" t="s">
        <v>444</v>
      </c>
      <c r="P8" s="76">
        <v>0</v>
      </c>
      <c r="Q8" s="76">
        <v>83541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436</v>
      </c>
      <c r="B9" s="53" t="s">
        <v>445</v>
      </c>
      <c r="C9" s="52" t="s">
        <v>446</v>
      </c>
      <c r="D9" s="76">
        <f t="shared" si="0"/>
        <v>0</v>
      </c>
      <c r="E9" s="76">
        <f t="shared" si="1"/>
        <v>230000</v>
      </c>
      <c r="F9" s="68" t="s">
        <v>447</v>
      </c>
      <c r="G9" s="54" t="s">
        <v>448</v>
      </c>
      <c r="H9" s="76">
        <v>0</v>
      </c>
      <c r="I9" s="76">
        <v>50051</v>
      </c>
      <c r="J9" s="68" t="s">
        <v>449</v>
      </c>
      <c r="K9" s="54" t="s">
        <v>450</v>
      </c>
      <c r="L9" s="76">
        <v>0</v>
      </c>
      <c r="M9" s="76">
        <v>43228</v>
      </c>
      <c r="N9" s="68" t="s">
        <v>451</v>
      </c>
      <c r="O9" s="54" t="s">
        <v>452</v>
      </c>
      <c r="P9" s="76">
        <v>0</v>
      </c>
      <c r="Q9" s="76">
        <v>27632</v>
      </c>
      <c r="R9" s="68" t="s">
        <v>453</v>
      </c>
      <c r="S9" s="54" t="s">
        <v>454</v>
      </c>
      <c r="T9" s="76">
        <v>0</v>
      </c>
      <c r="U9" s="76">
        <v>109089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436</v>
      </c>
      <c r="B10" s="66" t="s">
        <v>455</v>
      </c>
      <c r="C10" s="52" t="s">
        <v>456</v>
      </c>
      <c r="D10" s="76">
        <f t="shared" si="0"/>
        <v>0</v>
      </c>
      <c r="E10" s="76">
        <f t="shared" si="1"/>
        <v>264954</v>
      </c>
      <c r="F10" s="68" t="s">
        <v>457</v>
      </c>
      <c r="G10" s="54" t="s">
        <v>458</v>
      </c>
      <c r="H10" s="76">
        <v>0</v>
      </c>
      <c r="I10" s="76">
        <v>113374</v>
      </c>
      <c r="J10" s="68" t="s">
        <v>459</v>
      </c>
      <c r="K10" s="54" t="s">
        <v>460</v>
      </c>
      <c r="L10" s="76">
        <v>0</v>
      </c>
      <c r="M10" s="76">
        <v>106140</v>
      </c>
      <c r="N10" s="68" t="s">
        <v>461</v>
      </c>
      <c r="O10" s="54" t="s">
        <v>462</v>
      </c>
      <c r="P10" s="76">
        <v>0</v>
      </c>
      <c r="Q10" s="76">
        <v>45440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436</v>
      </c>
      <c r="B11" s="53" t="s">
        <v>463</v>
      </c>
      <c r="C11" s="52" t="s">
        <v>464</v>
      </c>
      <c r="D11" s="76">
        <f t="shared" si="0"/>
        <v>602002</v>
      </c>
      <c r="E11" s="76">
        <f t="shared" si="1"/>
        <v>0</v>
      </c>
      <c r="F11" s="68" t="s">
        <v>447</v>
      </c>
      <c r="G11" s="54" t="s">
        <v>448</v>
      </c>
      <c r="H11" s="76">
        <v>194958</v>
      </c>
      <c r="I11" s="76">
        <v>0</v>
      </c>
      <c r="J11" s="68" t="s">
        <v>457</v>
      </c>
      <c r="K11" s="54" t="s">
        <v>458</v>
      </c>
      <c r="L11" s="76">
        <v>121275</v>
      </c>
      <c r="M11" s="76">
        <v>0</v>
      </c>
      <c r="N11" s="68" t="s">
        <v>459</v>
      </c>
      <c r="O11" s="54" t="s">
        <v>460</v>
      </c>
      <c r="P11" s="76">
        <v>107770</v>
      </c>
      <c r="Q11" s="76">
        <v>0</v>
      </c>
      <c r="R11" s="68" t="s">
        <v>449</v>
      </c>
      <c r="S11" s="54" t="s">
        <v>450</v>
      </c>
      <c r="T11" s="76">
        <v>28215</v>
      </c>
      <c r="U11" s="76">
        <v>0</v>
      </c>
      <c r="V11" s="68" t="s">
        <v>451</v>
      </c>
      <c r="W11" s="54" t="s">
        <v>452</v>
      </c>
      <c r="X11" s="76">
        <v>37830</v>
      </c>
      <c r="Y11" s="76">
        <v>0</v>
      </c>
      <c r="Z11" s="68" t="s">
        <v>453</v>
      </c>
      <c r="AA11" s="54" t="s">
        <v>454</v>
      </c>
      <c r="AB11" s="76">
        <v>84192</v>
      </c>
      <c r="AC11" s="76">
        <v>0</v>
      </c>
      <c r="AD11" s="68" t="s">
        <v>461</v>
      </c>
      <c r="AE11" s="54" t="s">
        <v>462</v>
      </c>
      <c r="AF11" s="76">
        <v>27762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436</v>
      </c>
      <c r="B12" s="56" t="s">
        <v>465</v>
      </c>
      <c r="C12" s="55" t="s">
        <v>466</v>
      </c>
      <c r="D12" s="78">
        <f t="shared" si="0"/>
        <v>480780</v>
      </c>
      <c r="E12" s="78">
        <f t="shared" si="1"/>
        <v>0</v>
      </c>
      <c r="F12" s="56" t="s">
        <v>467</v>
      </c>
      <c r="G12" s="55" t="s">
        <v>468</v>
      </c>
      <c r="H12" s="78">
        <v>122511</v>
      </c>
      <c r="I12" s="78">
        <v>0</v>
      </c>
      <c r="J12" s="56" t="s">
        <v>469</v>
      </c>
      <c r="K12" s="55" t="s">
        <v>470</v>
      </c>
      <c r="L12" s="78">
        <v>248756</v>
      </c>
      <c r="M12" s="78">
        <v>0</v>
      </c>
      <c r="N12" s="56" t="s">
        <v>441</v>
      </c>
      <c r="O12" s="55" t="s">
        <v>442</v>
      </c>
      <c r="P12" s="78">
        <v>109513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436</v>
      </c>
      <c r="B13" s="56" t="s">
        <v>471</v>
      </c>
      <c r="C13" s="55" t="s">
        <v>472</v>
      </c>
      <c r="D13" s="78">
        <f t="shared" si="0"/>
        <v>0</v>
      </c>
      <c r="E13" s="78">
        <f t="shared" si="1"/>
        <v>232818</v>
      </c>
      <c r="F13" s="56" t="s">
        <v>473</v>
      </c>
      <c r="G13" s="55" t="s">
        <v>474</v>
      </c>
      <c r="H13" s="78">
        <v>0</v>
      </c>
      <c r="I13" s="78">
        <v>148107</v>
      </c>
      <c r="J13" s="56" t="s">
        <v>475</v>
      </c>
      <c r="K13" s="55" t="s">
        <v>476</v>
      </c>
      <c r="L13" s="78">
        <v>0</v>
      </c>
      <c r="M13" s="78">
        <v>84711</v>
      </c>
      <c r="N13" s="56"/>
      <c r="O13" s="55"/>
      <c r="P13" s="78">
        <v>0</v>
      </c>
      <c r="Q13" s="78">
        <v>0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436</v>
      </c>
      <c r="B14" s="56" t="s">
        <v>477</v>
      </c>
      <c r="C14" s="55" t="s">
        <v>478</v>
      </c>
      <c r="D14" s="78">
        <f t="shared" si="0"/>
        <v>0</v>
      </c>
      <c r="E14" s="78">
        <f t="shared" si="1"/>
        <v>331073</v>
      </c>
      <c r="F14" s="56" t="s">
        <v>469</v>
      </c>
      <c r="G14" s="55" t="s">
        <v>470</v>
      </c>
      <c r="H14" s="78">
        <v>0</v>
      </c>
      <c r="I14" s="78">
        <v>97708</v>
      </c>
      <c r="J14" s="56" t="s">
        <v>467</v>
      </c>
      <c r="K14" s="55" t="s">
        <v>468</v>
      </c>
      <c r="L14" s="78">
        <v>0</v>
      </c>
      <c r="M14" s="78">
        <v>29701</v>
      </c>
      <c r="N14" s="56" t="s">
        <v>441</v>
      </c>
      <c r="O14" s="55" t="s">
        <v>442</v>
      </c>
      <c r="P14" s="78">
        <v>0</v>
      </c>
      <c r="Q14" s="78">
        <v>15817</v>
      </c>
      <c r="R14" s="56" t="s">
        <v>479</v>
      </c>
      <c r="S14" s="55" t="s">
        <v>480</v>
      </c>
      <c r="T14" s="78">
        <v>0</v>
      </c>
      <c r="U14" s="78">
        <v>52732</v>
      </c>
      <c r="V14" s="56" t="s">
        <v>481</v>
      </c>
      <c r="W14" s="55" t="s">
        <v>482</v>
      </c>
      <c r="X14" s="78">
        <v>0</v>
      </c>
      <c r="Y14" s="78">
        <v>100011</v>
      </c>
      <c r="Z14" s="56" t="s">
        <v>483</v>
      </c>
      <c r="AA14" s="55" t="s">
        <v>484</v>
      </c>
      <c r="AB14" s="78">
        <v>0</v>
      </c>
      <c r="AC14" s="78">
        <v>35104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436</v>
      </c>
      <c r="B15" s="56" t="s">
        <v>485</v>
      </c>
      <c r="C15" s="55" t="s">
        <v>486</v>
      </c>
      <c r="D15" s="78">
        <f t="shared" si="0"/>
        <v>1114353</v>
      </c>
      <c r="E15" s="78">
        <f t="shared" si="1"/>
        <v>0</v>
      </c>
      <c r="F15" s="56" t="s">
        <v>487</v>
      </c>
      <c r="G15" s="55" t="s">
        <v>488</v>
      </c>
      <c r="H15" s="78">
        <v>745155</v>
      </c>
      <c r="I15" s="78">
        <v>0</v>
      </c>
      <c r="J15" s="56" t="s">
        <v>483</v>
      </c>
      <c r="K15" s="55" t="s">
        <v>484</v>
      </c>
      <c r="L15" s="78">
        <v>111939</v>
      </c>
      <c r="M15" s="78">
        <v>0</v>
      </c>
      <c r="N15" s="56" t="s">
        <v>481</v>
      </c>
      <c r="O15" s="55" t="s">
        <v>482</v>
      </c>
      <c r="P15" s="78">
        <v>257259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436</v>
      </c>
      <c r="B16" s="56" t="s">
        <v>489</v>
      </c>
      <c r="C16" s="55" t="s">
        <v>490</v>
      </c>
      <c r="D16" s="78">
        <f t="shared" si="0"/>
        <v>162539</v>
      </c>
      <c r="E16" s="78">
        <f t="shared" si="1"/>
        <v>0</v>
      </c>
      <c r="F16" s="56" t="s">
        <v>473</v>
      </c>
      <c r="G16" s="55" t="s">
        <v>474</v>
      </c>
      <c r="H16" s="78">
        <v>35780</v>
      </c>
      <c r="I16" s="78">
        <v>0</v>
      </c>
      <c r="J16" s="56" t="s">
        <v>447</v>
      </c>
      <c r="K16" s="55" t="s">
        <v>448</v>
      </c>
      <c r="L16" s="78">
        <v>31877</v>
      </c>
      <c r="M16" s="78">
        <v>0</v>
      </c>
      <c r="N16" s="56" t="s">
        <v>457</v>
      </c>
      <c r="O16" s="55" t="s">
        <v>458</v>
      </c>
      <c r="P16" s="78">
        <v>20646</v>
      </c>
      <c r="Q16" s="78">
        <v>0</v>
      </c>
      <c r="R16" s="56" t="s">
        <v>459</v>
      </c>
      <c r="S16" s="55" t="s">
        <v>460</v>
      </c>
      <c r="T16" s="78">
        <v>19634</v>
      </c>
      <c r="U16" s="78">
        <v>0</v>
      </c>
      <c r="V16" s="56" t="s">
        <v>475</v>
      </c>
      <c r="W16" s="55" t="s">
        <v>476</v>
      </c>
      <c r="X16" s="78">
        <v>14517</v>
      </c>
      <c r="Y16" s="78">
        <v>0</v>
      </c>
      <c r="Z16" s="56" t="s">
        <v>449</v>
      </c>
      <c r="AA16" s="55" t="s">
        <v>450</v>
      </c>
      <c r="AB16" s="78">
        <v>6610</v>
      </c>
      <c r="AC16" s="78">
        <v>0</v>
      </c>
      <c r="AD16" s="56" t="s">
        <v>451</v>
      </c>
      <c r="AE16" s="55" t="s">
        <v>452</v>
      </c>
      <c r="AF16" s="78">
        <v>7593</v>
      </c>
      <c r="AG16" s="78">
        <v>0</v>
      </c>
      <c r="AH16" s="56" t="s">
        <v>453</v>
      </c>
      <c r="AI16" s="55" t="s">
        <v>454</v>
      </c>
      <c r="AJ16" s="78">
        <v>17697</v>
      </c>
      <c r="AK16" s="78">
        <v>0</v>
      </c>
      <c r="AL16" s="56" t="s">
        <v>461</v>
      </c>
      <c r="AM16" s="55" t="s">
        <v>462</v>
      </c>
      <c r="AN16" s="78">
        <v>8185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6" hidden="1" customWidth="1"/>
    <col min="31" max="31" width="3" style="36" hidden="1" customWidth="1"/>
    <col min="32" max="32" width="10.8984375" style="36" hidden="1" customWidth="1"/>
    <col min="33" max="33" width="8" style="36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491</v>
      </c>
      <c r="D2" s="26" t="s">
        <v>122</v>
      </c>
      <c r="E2" s="5" t="s">
        <v>492</v>
      </c>
      <c r="F2" s="3"/>
      <c r="G2" s="3"/>
      <c r="H2" s="3"/>
      <c r="I2" s="3"/>
      <c r="J2" s="3"/>
      <c r="K2" s="3"/>
      <c r="L2" s="3" t="str">
        <f>LEFT(D2,2)</f>
        <v>41</v>
      </c>
      <c r="M2" s="3" t="str">
        <f>IF(L2&lt;&gt;"",VLOOKUP(L2,$AK$6:$AL$52,2,FALSE),"-")</f>
        <v>佐賀県</v>
      </c>
      <c r="N2" s="3"/>
      <c r="O2" s="3"/>
      <c r="AC2" s="6">
        <f>IF(VALUE(D2)=0,0,1)</f>
        <v>1</v>
      </c>
      <c r="AD2" s="37" t="str">
        <f>IF(AC2=0,"",VLOOKUP(D2,'廃棄物事業経費（歳入）'!B7:C999,2,FALSE))</f>
        <v>合計</v>
      </c>
      <c r="AE2" s="37"/>
      <c r="AF2" s="38">
        <f>IF(AC2=0,1,IF(ISERROR(AD2),1,0))</f>
        <v>0</v>
      </c>
      <c r="AH2" s="2">
        <f>COUNTA('廃棄物事業経費（歳入）'!B7:B999)+6</f>
        <v>36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 t="str">
        <f>IF(ISERROR(AD2),"",AD2&amp;" 廃棄物処理事業経費（平成２３年度実績）")</f>
        <v>合計 廃棄物処理事業経費（平成２３年度実績）</v>
      </c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76" t="s">
        <v>493</v>
      </c>
      <c r="C6" s="177"/>
      <c r="D6" s="178"/>
      <c r="E6" s="14" t="s">
        <v>55</v>
      </c>
      <c r="F6" s="15" t="s">
        <v>57</v>
      </c>
      <c r="H6" s="179" t="s">
        <v>494</v>
      </c>
      <c r="I6" s="180"/>
      <c r="J6" s="180"/>
      <c r="K6" s="181"/>
      <c r="L6" s="14" t="s">
        <v>55</v>
      </c>
      <c r="M6" s="14" t="s">
        <v>57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495</v>
      </c>
      <c r="AL6" s="29" t="s">
        <v>3</v>
      </c>
    </row>
    <row r="7" spans="2:38" ht="19.5" customHeight="1">
      <c r="B7" s="182" t="s">
        <v>91</v>
      </c>
      <c r="C7" s="183"/>
      <c r="D7" s="183"/>
      <c r="E7" s="18">
        <f aca="true" t="shared" si="0" ref="E7:E12">AF7</f>
        <v>2562</v>
      </c>
      <c r="F7" s="18">
        <f aca="true" t="shared" si="1" ref="F7:F12">AF14</f>
        <v>40889</v>
      </c>
      <c r="H7" s="184" t="s">
        <v>333</v>
      </c>
      <c r="I7" s="184" t="s">
        <v>496</v>
      </c>
      <c r="J7" s="197" t="s">
        <v>99</v>
      </c>
      <c r="K7" s="199"/>
      <c r="L7" s="18">
        <f aca="true" t="shared" si="2" ref="L7:L12">AF21</f>
        <v>0</v>
      </c>
      <c r="M7" s="18">
        <f aca="true" t="shared" si="3" ref="M7:M12">AF42</f>
        <v>0</v>
      </c>
      <c r="AC7" s="16" t="s">
        <v>91</v>
      </c>
      <c r="AD7" s="42" t="s">
        <v>497</v>
      </c>
      <c r="AE7" s="41" t="s">
        <v>498</v>
      </c>
      <c r="AF7" s="37">
        <f aca="true" ca="1" t="shared" si="4" ref="AF7:AF38">IF(AF$2=0,INDIRECT("'"&amp;AD7&amp;"'!"&amp;AE7&amp;$AI$2),0)</f>
        <v>2562</v>
      </c>
      <c r="AG7" s="41"/>
      <c r="AH7" s="149" t="str">
        <f>+'廃棄物事業経費（歳入）'!B7</f>
        <v>41000</v>
      </c>
      <c r="AI7" s="2">
        <v>7</v>
      </c>
      <c r="AK7" s="27" t="s">
        <v>499</v>
      </c>
      <c r="AL7" s="29" t="s">
        <v>4</v>
      </c>
    </row>
    <row r="8" spans="2:38" ht="19.5" customHeight="1">
      <c r="B8" s="182" t="s">
        <v>500</v>
      </c>
      <c r="C8" s="183"/>
      <c r="D8" s="183"/>
      <c r="E8" s="18">
        <f t="shared" si="0"/>
        <v>200026</v>
      </c>
      <c r="F8" s="18">
        <f t="shared" si="1"/>
        <v>40000</v>
      </c>
      <c r="H8" s="185"/>
      <c r="I8" s="185"/>
      <c r="J8" s="179" t="s">
        <v>101</v>
      </c>
      <c r="K8" s="181"/>
      <c r="L8" s="18">
        <f t="shared" si="2"/>
        <v>2562</v>
      </c>
      <c r="M8" s="18">
        <f t="shared" si="3"/>
        <v>15629</v>
      </c>
      <c r="AC8" s="16" t="s">
        <v>500</v>
      </c>
      <c r="AD8" s="42" t="s">
        <v>497</v>
      </c>
      <c r="AE8" s="41" t="s">
        <v>501</v>
      </c>
      <c r="AF8" s="37">
        <f ca="1" t="shared" si="4"/>
        <v>200026</v>
      </c>
      <c r="AG8" s="41"/>
      <c r="AH8" s="149" t="str">
        <f>+'廃棄物事業経費（歳入）'!B8</f>
        <v>41201</v>
      </c>
      <c r="AI8" s="2">
        <v>8</v>
      </c>
      <c r="AK8" s="27" t="s">
        <v>502</v>
      </c>
      <c r="AL8" s="29" t="s">
        <v>5</v>
      </c>
    </row>
    <row r="9" spans="2:38" ht="19.5" customHeight="1">
      <c r="B9" s="182" t="s">
        <v>94</v>
      </c>
      <c r="C9" s="183"/>
      <c r="D9" s="183"/>
      <c r="E9" s="18">
        <f t="shared" si="0"/>
        <v>74100</v>
      </c>
      <c r="F9" s="18">
        <f t="shared" si="1"/>
        <v>0</v>
      </c>
      <c r="H9" s="185"/>
      <c r="I9" s="185"/>
      <c r="J9" s="197" t="s">
        <v>103</v>
      </c>
      <c r="K9" s="199"/>
      <c r="L9" s="18">
        <f t="shared" si="2"/>
        <v>76125</v>
      </c>
      <c r="M9" s="18">
        <f t="shared" si="3"/>
        <v>0</v>
      </c>
      <c r="AC9" s="16" t="s">
        <v>94</v>
      </c>
      <c r="AD9" s="42" t="s">
        <v>497</v>
      </c>
      <c r="AE9" s="41" t="s">
        <v>503</v>
      </c>
      <c r="AF9" s="37">
        <f ca="1" t="shared" si="4"/>
        <v>74100</v>
      </c>
      <c r="AG9" s="41"/>
      <c r="AH9" s="149" t="str">
        <f>+'廃棄物事業経費（歳入）'!B9</f>
        <v>41202</v>
      </c>
      <c r="AI9" s="2">
        <v>9</v>
      </c>
      <c r="AK9" s="27" t="s">
        <v>504</v>
      </c>
      <c r="AL9" s="29" t="s">
        <v>6</v>
      </c>
    </row>
    <row r="10" spans="2:38" ht="19.5" customHeight="1">
      <c r="B10" s="182" t="s">
        <v>505</v>
      </c>
      <c r="C10" s="183"/>
      <c r="D10" s="183"/>
      <c r="E10" s="18">
        <f t="shared" si="0"/>
        <v>1799114</v>
      </c>
      <c r="F10" s="18">
        <f t="shared" si="1"/>
        <v>245752</v>
      </c>
      <c r="H10" s="185"/>
      <c r="I10" s="186"/>
      <c r="J10" s="197" t="s">
        <v>0</v>
      </c>
      <c r="K10" s="199"/>
      <c r="L10" s="18">
        <f t="shared" si="2"/>
        <v>0</v>
      </c>
      <c r="M10" s="18">
        <f t="shared" si="3"/>
        <v>0</v>
      </c>
      <c r="AC10" s="16" t="s">
        <v>505</v>
      </c>
      <c r="AD10" s="42" t="s">
        <v>497</v>
      </c>
      <c r="AE10" s="41" t="s">
        <v>506</v>
      </c>
      <c r="AF10" s="37">
        <f ca="1" t="shared" si="4"/>
        <v>1799114</v>
      </c>
      <c r="AG10" s="41"/>
      <c r="AH10" s="149" t="str">
        <f>+'廃棄物事業経費（歳入）'!B10</f>
        <v>41203</v>
      </c>
      <c r="AI10" s="2">
        <v>10</v>
      </c>
      <c r="AK10" s="27" t="s">
        <v>507</v>
      </c>
      <c r="AL10" s="29" t="s">
        <v>7</v>
      </c>
    </row>
    <row r="11" spans="2:38" ht="19.5" customHeight="1">
      <c r="B11" s="187" t="s">
        <v>508</v>
      </c>
      <c r="C11" s="183"/>
      <c r="D11" s="183"/>
      <c r="E11" s="18">
        <f t="shared" si="0"/>
        <v>2359674</v>
      </c>
      <c r="F11" s="18">
        <f t="shared" si="1"/>
        <v>1383845</v>
      </c>
      <c r="H11" s="185"/>
      <c r="I11" s="188" t="s">
        <v>71</v>
      </c>
      <c r="J11" s="188"/>
      <c r="K11" s="188"/>
      <c r="L11" s="18">
        <f t="shared" si="2"/>
        <v>98889</v>
      </c>
      <c r="M11" s="18">
        <f t="shared" si="3"/>
        <v>0</v>
      </c>
      <c r="AC11" s="16" t="s">
        <v>508</v>
      </c>
      <c r="AD11" s="42" t="s">
        <v>497</v>
      </c>
      <c r="AE11" s="41" t="s">
        <v>509</v>
      </c>
      <c r="AF11" s="37">
        <f ca="1" t="shared" si="4"/>
        <v>2359674</v>
      </c>
      <c r="AG11" s="41"/>
      <c r="AH11" s="149" t="str">
        <f>+'廃棄物事業経費（歳入）'!B11</f>
        <v>41204</v>
      </c>
      <c r="AI11" s="2">
        <v>11</v>
      </c>
      <c r="AK11" s="27" t="s">
        <v>510</v>
      </c>
      <c r="AL11" s="29" t="s">
        <v>8</v>
      </c>
    </row>
    <row r="12" spans="2:38" ht="19.5" customHeight="1">
      <c r="B12" s="182" t="s">
        <v>0</v>
      </c>
      <c r="C12" s="183"/>
      <c r="D12" s="183"/>
      <c r="E12" s="18">
        <f t="shared" si="0"/>
        <v>577123</v>
      </c>
      <c r="F12" s="18">
        <f t="shared" si="1"/>
        <v>32118</v>
      </c>
      <c r="H12" s="185"/>
      <c r="I12" s="188" t="s">
        <v>511</v>
      </c>
      <c r="J12" s="188"/>
      <c r="K12" s="188"/>
      <c r="L12" s="18">
        <f t="shared" si="2"/>
        <v>162539</v>
      </c>
      <c r="M12" s="18">
        <f t="shared" si="3"/>
        <v>0</v>
      </c>
      <c r="AC12" s="16" t="s">
        <v>0</v>
      </c>
      <c r="AD12" s="42" t="s">
        <v>497</v>
      </c>
      <c r="AE12" s="41" t="s">
        <v>512</v>
      </c>
      <c r="AF12" s="37">
        <f ca="1" t="shared" si="4"/>
        <v>577123</v>
      </c>
      <c r="AG12" s="41"/>
      <c r="AH12" s="149" t="str">
        <f>+'廃棄物事業経費（歳入）'!B12</f>
        <v>41205</v>
      </c>
      <c r="AI12" s="2">
        <v>12</v>
      </c>
      <c r="AK12" s="27" t="s">
        <v>513</v>
      </c>
      <c r="AL12" s="29" t="s">
        <v>9</v>
      </c>
    </row>
    <row r="13" spans="2:38" ht="19.5" customHeight="1">
      <c r="B13" s="189" t="s">
        <v>514</v>
      </c>
      <c r="C13" s="190"/>
      <c r="D13" s="190"/>
      <c r="E13" s="19">
        <f>SUM(E7:E12)</f>
        <v>5012599</v>
      </c>
      <c r="F13" s="19">
        <f>SUM(F7:F12)</f>
        <v>1742604</v>
      </c>
      <c r="H13" s="185"/>
      <c r="I13" s="176" t="s">
        <v>337</v>
      </c>
      <c r="J13" s="191"/>
      <c r="K13" s="192"/>
      <c r="L13" s="20">
        <f>SUM(L7:L12)</f>
        <v>340115</v>
      </c>
      <c r="M13" s="20">
        <f>SUM(M7:M12)</f>
        <v>15629</v>
      </c>
      <c r="AC13" s="16" t="s">
        <v>68</v>
      </c>
      <c r="AD13" s="42" t="s">
        <v>497</v>
      </c>
      <c r="AE13" s="41" t="s">
        <v>515</v>
      </c>
      <c r="AF13" s="37">
        <f ca="1" t="shared" si="4"/>
        <v>8275346</v>
      </c>
      <c r="AG13" s="41"/>
      <c r="AH13" s="149" t="str">
        <f>+'廃棄物事業経費（歳入）'!B13</f>
        <v>41206</v>
      </c>
      <c r="AI13" s="2">
        <v>13</v>
      </c>
      <c r="AK13" s="27" t="s">
        <v>516</v>
      </c>
      <c r="AL13" s="29" t="s">
        <v>10</v>
      </c>
    </row>
    <row r="14" spans="2:38" ht="19.5" customHeight="1">
      <c r="B14" s="21"/>
      <c r="C14" s="193" t="s">
        <v>517</v>
      </c>
      <c r="D14" s="194"/>
      <c r="E14" s="23">
        <f>E13-E11</f>
        <v>2652925</v>
      </c>
      <c r="F14" s="23">
        <f>F13-F11</f>
        <v>358759</v>
      </c>
      <c r="H14" s="186"/>
      <c r="I14" s="21"/>
      <c r="J14" s="25"/>
      <c r="K14" s="22" t="s">
        <v>517</v>
      </c>
      <c r="L14" s="24">
        <f>L13-L12</f>
        <v>177576</v>
      </c>
      <c r="M14" s="24">
        <f>M13-M12</f>
        <v>15629</v>
      </c>
      <c r="AC14" s="16" t="s">
        <v>91</v>
      </c>
      <c r="AD14" s="42" t="s">
        <v>497</v>
      </c>
      <c r="AE14" s="41" t="s">
        <v>518</v>
      </c>
      <c r="AF14" s="37">
        <f ca="1" t="shared" si="4"/>
        <v>40889</v>
      </c>
      <c r="AG14" s="41"/>
      <c r="AH14" s="149" t="str">
        <f>+'廃棄物事業経費（歳入）'!B14</f>
        <v>41207</v>
      </c>
      <c r="AI14" s="2">
        <v>14</v>
      </c>
      <c r="AK14" s="27" t="s">
        <v>519</v>
      </c>
      <c r="AL14" s="29" t="s">
        <v>11</v>
      </c>
    </row>
    <row r="15" spans="2:38" ht="19.5" customHeight="1">
      <c r="B15" s="182" t="s">
        <v>68</v>
      </c>
      <c r="C15" s="183"/>
      <c r="D15" s="183"/>
      <c r="E15" s="18">
        <f>AF13</f>
        <v>8275346</v>
      </c>
      <c r="F15" s="18">
        <f>AF20</f>
        <v>2642534</v>
      </c>
      <c r="H15" s="200" t="s">
        <v>520</v>
      </c>
      <c r="I15" s="184" t="s">
        <v>521</v>
      </c>
      <c r="J15" s="17" t="s">
        <v>105</v>
      </c>
      <c r="K15" s="28"/>
      <c r="L15" s="18">
        <f aca="true" t="shared" si="5" ref="L15:L28">AF27</f>
        <v>730774</v>
      </c>
      <c r="M15" s="18">
        <f aca="true" t="shared" si="6" ref="M15:M28">AF48</f>
        <v>410638</v>
      </c>
      <c r="AC15" s="16" t="s">
        <v>500</v>
      </c>
      <c r="AD15" s="42" t="s">
        <v>497</v>
      </c>
      <c r="AE15" s="41" t="s">
        <v>522</v>
      </c>
      <c r="AF15" s="37">
        <f ca="1" t="shared" si="4"/>
        <v>40000</v>
      </c>
      <c r="AG15" s="41"/>
      <c r="AH15" s="149" t="str">
        <f>+'廃棄物事業経費（歳入）'!B15</f>
        <v>41208</v>
      </c>
      <c r="AI15" s="2">
        <v>15</v>
      </c>
      <c r="AK15" s="27" t="s">
        <v>523</v>
      </c>
      <c r="AL15" s="29" t="s">
        <v>12</v>
      </c>
    </row>
    <row r="16" spans="2:38" ht="19.5" customHeight="1">
      <c r="B16" s="195" t="s">
        <v>1</v>
      </c>
      <c r="C16" s="196"/>
      <c r="D16" s="196"/>
      <c r="E16" s="19">
        <f>SUM(E13,E15)</f>
        <v>13287945</v>
      </c>
      <c r="F16" s="19">
        <f>SUM(F13,F15)</f>
        <v>4385138</v>
      </c>
      <c r="H16" s="201"/>
      <c r="I16" s="185"/>
      <c r="J16" s="185" t="s">
        <v>524</v>
      </c>
      <c r="K16" s="14" t="s">
        <v>107</v>
      </c>
      <c r="L16" s="18">
        <f t="shared" si="5"/>
        <v>745535</v>
      </c>
      <c r="M16" s="18">
        <f t="shared" si="6"/>
        <v>0</v>
      </c>
      <c r="AC16" s="16" t="s">
        <v>94</v>
      </c>
      <c r="AD16" s="42" t="s">
        <v>497</v>
      </c>
      <c r="AE16" s="41" t="s">
        <v>525</v>
      </c>
      <c r="AF16" s="37">
        <f ca="1" t="shared" si="4"/>
        <v>0</v>
      </c>
      <c r="AG16" s="41"/>
      <c r="AH16" s="149" t="str">
        <f>+'廃棄物事業経費（歳入）'!B16</f>
        <v>41209</v>
      </c>
      <c r="AI16" s="2">
        <v>16</v>
      </c>
      <c r="AK16" s="27" t="s">
        <v>526</v>
      </c>
      <c r="AL16" s="29" t="s">
        <v>13</v>
      </c>
    </row>
    <row r="17" spans="2:38" ht="19.5" customHeight="1">
      <c r="B17" s="21"/>
      <c r="C17" s="193" t="s">
        <v>517</v>
      </c>
      <c r="D17" s="194"/>
      <c r="E17" s="23">
        <f>SUM(E14:E15)</f>
        <v>10928271</v>
      </c>
      <c r="F17" s="23">
        <f>SUM(F14:F15)</f>
        <v>3001293</v>
      </c>
      <c r="H17" s="201"/>
      <c r="I17" s="185"/>
      <c r="J17" s="185"/>
      <c r="K17" s="14" t="s">
        <v>109</v>
      </c>
      <c r="L17" s="18">
        <f t="shared" si="5"/>
        <v>280902</v>
      </c>
      <c r="M17" s="18">
        <f t="shared" si="6"/>
        <v>72067</v>
      </c>
      <c r="AC17" s="16" t="s">
        <v>505</v>
      </c>
      <c r="AD17" s="42" t="s">
        <v>497</v>
      </c>
      <c r="AE17" s="41" t="s">
        <v>527</v>
      </c>
      <c r="AF17" s="37">
        <f ca="1" t="shared" si="4"/>
        <v>245752</v>
      </c>
      <c r="AG17" s="41"/>
      <c r="AH17" s="149" t="str">
        <f>+'廃棄物事業経費（歳入）'!B17</f>
        <v>41210</v>
      </c>
      <c r="AI17" s="2">
        <v>17</v>
      </c>
      <c r="AK17" s="27" t="s">
        <v>528</v>
      </c>
      <c r="AL17" s="29" t="s">
        <v>14</v>
      </c>
    </row>
    <row r="18" spans="8:38" ht="19.5" customHeight="1">
      <c r="H18" s="201"/>
      <c r="I18" s="186"/>
      <c r="J18" s="186"/>
      <c r="K18" s="14" t="s">
        <v>111</v>
      </c>
      <c r="L18" s="18">
        <f t="shared" si="5"/>
        <v>16215</v>
      </c>
      <c r="M18" s="18">
        <f t="shared" si="6"/>
        <v>0</v>
      </c>
      <c r="AC18" s="16" t="s">
        <v>508</v>
      </c>
      <c r="AD18" s="42" t="s">
        <v>497</v>
      </c>
      <c r="AE18" s="41" t="s">
        <v>529</v>
      </c>
      <c r="AF18" s="37">
        <f ca="1" t="shared" si="4"/>
        <v>1383845</v>
      </c>
      <c r="AG18" s="41"/>
      <c r="AH18" s="149" t="str">
        <f>+'廃棄物事業経費（歳入）'!B18</f>
        <v>41327</v>
      </c>
      <c r="AI18" s="2">
        <v>18</v>
      </c>
      <c r="AK18" s="27" t="s">
        <v>530</v>
      </c>
      <c r="AL18" s="29" t="s">
        <v>15</v>
      </c>
    </row>
    <row r="19" spans="8:38" ht="19.5" customHeight="1">
      <c r="H19" s="201"/>
      <c r="I19" s="184" t="s">
        <v>531</v>
      </c>
      <c r="J19" s="197" t="s">
        <v>113</v>
      </c>
      <c r="K19" s="199"/>
      <c r="L19" s="18">
        <f t="shared" si="5"/>
        <v>83989</v>
      </c>
      <c r="M19" s="18">
        <f t="shared" si="6"/>
        <v>1310</v>
      </c>
      <c r="AC19" s="16" t="s">
        <v>0</v>
      </c>
      <c r="AD19" s="42" t="s">
        <v>497</v>
      </c>
      <c r="AE19" s="41" t="s">
        <v>532</v>
      </c>
      <c r="AF19" s="37">
        <f ca="1" t="shared" si="4"/>
        <v>32118</v>
      </c>
      <c r="AG19" s="41"/>
      <c r="AH19" s="149" t="str">
        <f>+'廃棄物事業経費（歳入）'!B19</f>
        <v>41341</v>
      </c>
      <c r="AI19" s="2">
        <v>19</v>
      </c>
      <c r="AK19" s="27" t="s">
        <v>533</v>
      </c>
      <c r="AL19" s="29" t="s">
        <v>16</v>
      </c>
    </row>
    <row r="20" spans="2:38" ht="19.5" customHeight="1">
      <c r="B20" s="187" t="s">
        <v>534</v>
      </c>
      <c r="C20" s="187"/>
      <c r="D20" s="187"/>
      <c r="E20" s="30">
        <f>E11</f>
        <v>2359674</v>
      </c>
      <c r="F20" s="30">
        <f>F11</f>
        <v>1383845</v>
      </c>
      <c r="H20" s="201"/>
      <c r="I20" s="185"/>
      <c r="J20" s="197" t="s">
        <v>115</v>
      </c>
      <c r="K20" s="199"/>
      <c r="L20" s="18">
        <f t="shared" si="5"/>
        <v>1805509</v>
      </c>
      <c r="M20" s="18">
        <f t="shared" si="6"/>
        <v>1461197</v>
      </c>
      <c r="AC20" s="16" t="s">
        <v>68</v>
      </c>
      <c r="AD20" s="42" t="s">
        <v>497</v>
      </c>
      <c r="AE20" s="41" t="s">
        <v>535</v>
      </c>
      <c r="AF20" s="37">
        <f ca="1" t="shared" si="4"/>
        <v>2642534</v>
      </c>
      <c r="AG20" s="41"/>
      <c r="AH20" s="149" t="str">
        <f>+'廃棄物事業経費（歳入）'!B20</f>
        <v>41345</v>
      </c>
      <c r="AI20" s="2">
        <v>20</v>
      </c>
      <c r="AK20" s="27" t="s">
        <v>536</v>
      </c>
      <c r="AL20" s="29" t="s">
        <v>17</v>
      </c>
    </row>
    <row r="21" spans="2:38" ht="19.5" customHeight="1">
      <c r="B21" s="187" t="s">
        <v>537</v>
      </c>
      <c r="C21" s="182"/>
      <c r="D21" s="182"/>
      <c r="E21" s="30">
        <f>L12+L27</f>
        <v>2489728</v>
      </c>
      <c r="F21" s="30">
        <f>M12+M27</f>
        <v>1383845</v>
      </c>
      <c r="H21" s="201"/>
      <c r="I21" s="186"/>
      <c r="J21" s="197" t="s">
        <v>117</v>
      </c>
      <c r="K21" s="199"/>
      <c r="L21" s="18">
        <f t="shared" si="5"/>
        <v>204929</v>
      </c>
      <c r="M21" s="18">
        <f t="shared" si="6"/>
        <v>524</v>
      </c>
      <c r="AB21" s="29" t="s">
        <v>55</v>
      </c>
      <c r="AC21" s="16" t="s">
        <v>538</v>
      </c>
      <c r="AD21" s="42" t="s">
        <v>539</v>
      </c>
      <c r="AE21" s="41" t="s">
        <v>498</v>
      </c>
      <c r="AF21" s="37">
        <f ca="1" t="shared" si="4"/>
        <v>0</v>
      </c>
      <c r="AG21" s="41"/>
      <c r="AH21" s="149" t="str">
        <f>+'廃棄物事業経費（歳入）'!B21</f>
        <v>41346</v>
      </c>
      <c r="AI21" s="2">
        <v>21</v>
      </c>
      <c r="AK21" s="27" t="s">
        <v>540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1"/>
      <c r="I22" s="197" t="s">
        <v>76</v>
      </c>
      <c r="J22" s="198"/>
      <c r="K22" s="199"/>
      <c r="L22" s="18">
        <f t="shared" si="5"/>
        <v>6121</v>
      </c>
      <c r="M22" s="18">
        <f t="shared" si="6"/>
        <v>0</v>
      </c>
      <c r="AB22" s="29" t="s">
        <v>55</v>
      </c>
      <c r="AC22" s="16" t="s">
        <v>541</v>
      </c>
      <c r="AD22" s="42" t="s">
        <v>539</v>
      </c>
      <c r="AE22" s="41" t="s">
        <v>501</v>
      </c>
      <c r="AF22" s="37">
        <f ca="1" t="shared" si="4"/>
        <v>2562</v>
      </c>
      <c r="AH22" s="149" t="str">
        <f>+'廃棄物事業経費（歳入）'!B22</f>
        <v>41387</v>
      </c>
      <c r="AI22" s="2">
        <v>22</v>
      </c>
      <c r="AK22" s="27" t="s">
        <v>542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1"/>
      <c r="I23" s="184" t="s">
        <v>543</v>
      </c>
      <c r="J23" s="176" t="s">
        <v>113</v>
      </c>
      <c r="K23" s="192"/>
      <c r="L23" s="18">
        <f t="shared" si="5"/>
        <v>2219557</v>
      </c>
      <c r="M23" s="18">
        <f t="shared" si="6"/>
        <v>433987</v>
      </c>
      <c r="AB23" s="29" t="s">
        <v>55</v>
      </c>
      <c r="AC23" s="1" t="s">
        <v>544</v>
      </c>
      <c r="AD23" s="42" t="s">
        <v>539</v>
      </c>
      <c r="AE23" s="36" t="s">
        <v>503</v>
      </c>
      <c r="AF23" s="37">
        <f ca="1" t="shared" si="4"/>
        <v>76125</v>
      </c>
      <c r="AH23" s="149" t="str">
        <f>+'廃棄物事業経費（歳入）'!B23</f>
        <v>41401</v>
      </c>
      <c r="AI23" s="2">
        <v>23</v>
      </c>
      <c r="AK23" s="27" t="s">
        <v>545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1"/>
      <c r="I24" s="185"/>
      <c r="J24" s="197" t="s">
        <v>115</v>
      </c>
      <c r="K24" s="199"/>
      <c r="L24" s="18">
        <f t="shared" si="5"/>
        <v>3574854</v>
      </c>
      <c r="M24" s="18">
        <f t="shared" si="6"/>
        <v>389993</v>
      </c>
      <c r="AB24" s="29" t="s">
        <v>55</v>
      </c>
      <c r="AC24" s="16" t="s">
        <v>0</v>
      </c>
      <c r="AD24" s="42" t="s">
        <v>539</v>
      </c>
      <c r="AE24" s="41" t="s">
        <v>506</v>
      </c>
      <c r="AF24" s="37">
        <f ca="1" t="shared" si="4"/>
        <v>0</v>
      </c>
      <c r="AH24" s="149" t="str">
        <f>+'廃棄物事業経費（歳入）'!B24</f>
        <v>41423</v>
      </c>
      <c r="AI24" s="2">
        <v>24</v>
      </c>
      <c r="AK24" s="27" t="s">
        <v>546</v>
      </c>
      <c r="AL24" s="29" t="s">
        <v>21</v>
      </c>
    </row>
    <row r="25" spans="8:38" ht="19.5" customHeight="1">
      <c r="H25" s="201"/>
      <c r="I25" s="185"/>
      <c r="J25" s="197" t="s">
        <v>117</v>
      </c>
      <c r="K25" s="199"/>
      <c r="L25" s="18">
        <f t="shared" si="5"/>
        <v>80824</v>
      </c>
      <c r="M25" s="18">
        <f t="shared" si="6"/>
        <v>3567</v>
      </c>
      <c r="AB25" s="29" t="s">
        <v>55</v>
      </c>
      <c r="AC25" s="16" t="s">
        <v>71</v>
      </c>
      <c r="AD25" s="42" t="s">
        <v>539</v>
      </c>
      <c r="AE25" s="41" t="s">
        <v>509</v>
      </c>
      <c r="AF25" s="37">
        <f ca="1" t="shared" si="4"/>
        <v>98889</v>
      </c>
      <c r="AH25" s="149" t="str">
        <f>+'廃棄物事業経費（歳入）'!B25</f>
        <v>41424</v>
      </c>
      <c r="AI25" s="2">
        <v>25</v>
      </c>
      <c r="AK25" s="27" t="s">
        <v>547</v>
      </c>
      <c r="AL25" s="29" t="s">
        <v>22</v>
      </c>
    </row>
    <row r="26" spans="8:38" ht="19.5" customHeight="1">
      <c r="H26" s="201"/>
      <c r="I26" s="186"/>
      <c r="J26" s="203" t="s">
        <v>0</v>
      </c>
      <c r="K26" s="204"/>
      <c r="L26" s="18">
        <f t="shared" si="5"/>
        <v>111606</v>
      </c>
      <c r="M26" s="18">
        <f t="shared" si="6"/>
        <v>31791</v>
      </c>
      <c r="AB26" s="29" t="s">
        <v>55</v>
      </c>
      <c r="AC26" s="1" t="s">
        <v>511</v>
      </c>
      <c r="AD26" s="42" t="s">
        <v>539</v>
      </c>
      <c r="AE26" s="36" t="s">
        <v>512</v>
      </c>
      <c r="AF26" s="37">
        <f ca="1" t="shared" si="4"/>
        <v>162539</v>
      </c>
      <c r="AH26" s="149" t="str">
        <f>+'廃棄物事業経費（歳入）'!B26</f>
        <v>41425</v>
      </c>
      <c r="AI26" s="2">
        <v>26</v>
      </c>
      <c r="AK26" s="27" t="s">
        <v>548</v>
      </c>
      <c r="AL26" s="29" t="s">
        <v>23</v>
      </c>
    </row>
    <row r="27" spans="8:38" ht="19.5" customHeight="1">
      <c r="H27" s="201"/>
      <c r="I27" s="197" t="s">
        <v>511</v>
      </c>
      <c r="J27" s="198"/>
      <c r="K27" s="199"/>
      <c r="L27" s="18">
        <f t="shared" si="5"/>
        <v>2327189</v>
      </c>
      <c r="M27" s="18">
        <f t="shared" si="6"/>
        <v>1383845</v>
      </c>
      <c r="AB27" s="29" t="s">
        <v>55</v>
      </c>
      <c r="AC27" s="1" t="s">
        <v>549</v>
      </c>
      <c r="AD27" s="42" t="s">
        <v>539</v>
      </c>
      <c r="AE27" s="36" t="s">
        <v>550</v>
      </c>
      <c r="AF27" s="37">
        <f ca="1" t="shared" si="4"/>
        <v>730774</v>
      </c>
      <c r="AH27" s="149" t="str">
        <f>+'廃棄物事業経費（歳入）'!B27</f>
        <v>41441</v>
      </c>
      <c r="AI27" s="2">
        <v>27</v>
      </c>
      <c r="AK27" s="27" t="s">
        <v>551</v>
      </c>
      <c r="AL27" s="29" t="s">
        <v>24</v>
      </c>
    </row>
    <row r="28" spans="8:38" ht="19.5" customHeight="1">
      <c r="H28" s="201"/>
      <c r="I28" s="197" t="s">
        <v>32</v>
      </c>
      <c r="J28" s="198"/>
      <c r="K28" s="199"/>
      <c r="L28" s="18">
        <f t="shared" si="5"/>
        <v>18029</v>
      </c>
      <c r="M28" s="18">
        <f t="shared" si="6"/>
        <v>0</v>
      </c>
      <c r="AB28" s="29" t="s">
        <v>55</v>
      </c>
      <c r="AC28" s="1" t="s">
        <v>552</v>
      </c>
      <c r="AD28" s="42" t="s">
        <v>539</v>
      </c>
      <c r="AE28" s="36" t="s">
        <v>518</v>
      </c>
      <c r="AF28" s="37">
        <f ca="1" t="shared" si="4"/>
        <v>745535</v>
      </c>
      <c r="AH28" s="149" t="str">
        <f>+'廃棄物事業経費（歳入）'!B28</f>
        <v>41812</v>
      </c>
      <c r="AI28" s="2">
        <v>28</v>
      </c>
      <c r="AK28" s="27" t="s">
        <v>553</v>
      </c>
      <c r="AL28" s="29" t="s">
        <v>25</v>
      </c>
    </row>
    <row r="29" spans="8:38" ht="19.5" customHeight="1">
      <c r="H29" s="201"/>
      <c r="I29" s="176" t="s">
        <v>337</v>
      </c>
      <c r="J29" s="191"/>
      <c r="K29" s="192"/>
      <c r="L29" s="20">
        <f>SUM(L15:L28)</f>
        <v>12206033</v>
      </c>
      <c r="M29" s="20">
        <f>SUM(M15:M28)</f>
        <v>4188919</v>
      </c>
      <c r="AB29" s="29" t="s">
        <v>55</v>
      </c>
      <c r="AC29" s="1" t="s">
        <v>554</v>
      </c>
      <c r="AD29" s="42" t="s">
        <v>539</v>
      </c>
      <c r="AE29" s="36" t="s">
        <v>522</v>
      </c>
      <c r="AF29" s="37">
        <f ca="1" t="shared" si="4"/>
        <v>280902</v>
      </c>
      <c r="AH29" s="149" t="str">
        <f>+'廃棄物事業経費（歳入）'!B29</f>
        <v>41813</v>
      </c>
      <c r="AI29" s="2">
        <v>29</v>
      </c>
      <c r="AK29" s="27" t="s">
        <v>555</v>
      </c>
      <c r="AL29" s="29" t="s">
        <v>26</v>
      </c>
    </row>
    <row r="30" spans="8:38" ht="19.5" customHeight="1">
      <c r="H30" s="202"/>
      <c r="I30" s="21"/>
      <c r="J30" s="25"/>
      <c r="K30" s="22" t="s">
        <v>517</v>
      </c>
      <c r="L30" s="24">
        <f>L29-L27</f>
        <v>9878844</v>
      </c>
      <c r="M30" s="24">
        <f>M29-M27</f>
        <v>2805074</v>
      </c>
      <c r="AB30" s="29" t="s">
        <v>55</v>
      </c>
      <c r="AC30" s="1" t="s">
        <v>556</v>
      </c>
      <c r="AD30" s="42" t="s">
        <v>539</v>
      </c>
      <c r="AE30" s="36" t="s">
        <v>525</v>
      </c>
      <c r="AF30" s="37">
        <f ca="1" t="shared" si="4"/>
        <v>16215</v>
      </c>
      <c r="AH30" s="149" t="str">
        <f>+'廃棄物事業経費（歳入）'!B30</f>
        <v>41814</v>
      </c>
      <c r="AI30" s="2">
        <v>30</v>
      </c>
      <c r="AK30" s="27" t="s">
        <v>557</v>
      </c>
      <c r="AL30" s="29" t="s">
        <v>27</v>
      </c>
    </row>
    <row r="31" spans="8:38" ht="19.5" customHeight="1">
      <c r="H31" s="197" t="s">
        <v>0</v>
      </c>
      <c r="I31" s="198"/>
      <c r="J31" s="198"/>
      <c r="K31" s="199"/>
      <c r="L31" s="18">
        <f>AF41</f>
        <v>741797</v>
      </c>
      <c r="M31" s="18">
        <f>AF62</f>
        <v>180590</v>
      </c>
      <c r="AB31" s="29" t="s">
        <v>55</v>
      </c>
      <c r="AC31" s="1" t="s">
        <v>558</v>
      </c>
      <c r="AD31" s="42" t="s">
        <v>539</v>
      </c>
      <c r="AE31" s="36" t="s">
        <v>529</v>
      </c>
      <c r="AF31" s="37">
        <f ca="1" t="shared" si="4"/>
        <v>83989</v>
      </c>
      <c r="AH31" s="149" t="str">
        <f>+'廃棄物事業経費（歳入）'!B31</f>
        <v>41830</v>
      </c>
      <c r="AI31" s="2">
        <v>31</v>
      </c>
      <c r="AK31" s="27" t="s">
        <v>559</v>
      </c>
      <c r="AL31" s="29" t="s">
        <v>28</v>
      </c>
    </row>
    <row r="32" spans="8:38" ht="19.5" customHeight="1">
      <c r="H32" s="176" t="s">
        <v>1</v>
      </c>
      <c r="I32" s="191"/>
      <c r="J32" s="191"/>
      <c r="K32" s="192"/>
      <c r="L32" s="20">
        <f>SUM(L13,L29,L31)</f>
        <v>13287945</v>
      </c>
      <c r="M32" s="20">
        <f>SUM(M13,M29,M31)</f>
        <v>4385138</v>
      </c>
      <c r="AB32" s="29" t="s">
        <v>55</v>
      </c>
      <c r="AC32" s="1" t="s">
        <v>560</v>
      </c>
      <c r="AD32" s="42" t="s">
        <v>539</v>
      </c>
      <c r="AE32" s="36" t="s">
        <v>532</v>
      </c>
      <c r="AF32" s="37">
        <f ca="1" t="shared" si="4"/>
        <v>1805509</v>
      </c>
      <c r="AH32" s="149" t="str">
        <f>+'廃棄物事業経費（歳入）'!B32</f>
        <v>41840</v>
      </c>
      <c r="AI32" s="2">
        <v>32</v>
      </c>
      <c r="AK32" s="27" t="s">
        <v>561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517</v>
      </c>
      <c r="L33" s="24">
        <f>SUM(L14,L30,L31)</f>
        <v>10798217</v>
      </c>
      <c r="M33" s="24">
        <f>SUM(M14,M30,M31)</f>
        <v>3001293</v>
      </c>
      <c r="AB33" s="29" t="s">
        <v>55</v>
      </c>
      <c r="AC33" s="1" t="s">
        <v>562</v>
      </c>
      <c r="AD33" s="42" t="s">
        <v>539</v>
      </c>
      <c r="AE33" s="36" t="s">
        <v>535</v>
      </c>
      <c r="AF33" s="37">
        <f ca="1" t="shared" si="4"/>
        <v>204929</v>
      </c>
      <c r="AH33" s="149" t="str">
        <f>+'廃棄物事業経費（歳入）'!B33</f>
        <v>41851</v>
      </c>
      <c r="AI33" s="2">
        <v>33</v>
      </c>
      <c r="AK33" s="27" t="s">
        <v>563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55</v>
      </c>
      <c r="AC34" s="16" t="s">
        <v>76</v>
      </c>
      <c r="AD34" s="42" t="s">
        <v>539</v>
      </c>
      <c r="AE34" s="36" t="s">
        <v>564</v>
      </c>
      <c r="AF34" s="37">
        <f ca="1" t="shared" si="4"/>
        <v>6121</v>
      </c>
      <c r="AH34" s="149" t="str">
        <f>+'廃棄物事業経費（歳入）'!B34</f>
        <v>41857</v>
      </c>
      <c r="AI34" s="2">
        <v>34</v>
      </c>
      <c r="AK34" s="27" t="s">
        <v>565</v>
      </c>
      <c r="AL34" s="29" t="s">
        <v>31</v>
      </c>
    </row>
    <row r="35" spans="28:38" ht="14.25" hidden="1">
      <c r="AB35" s="29" t="s">
        <v>55</v>
      </c>
      <c r="AC35" s="1" t="s">
        <v>566</v>
      </c>
      <c r="AD35" s="42" t="s">
        <v>539</v>
      </c>
      <c r="AE35" s="36" t="s">
        <v>567</v>
      </c>
      <c r="AF35" s="37">
        <f ca="1" t="shared" si="4"/>
        <v>2219557</v>
      </c>
      <c r="AH35" s="149" t="str">
        <f>+'廃棄物事業経費（歳入）'!B35</f>
        <v>41858</v>
      </c>
      <c r="AI35" s="2">
        <v>35</v>
      </c>
      <c r="AK35" s="148" t="s">
        <v>568</v>
      </c>
      <c r="AL35" s="29" t="s">
        <v>33</v>
      </c>
    </row>
    <row r="36" spans="28:38" ht="14.25" hidden="1">
      <c r="AB36" s="29" t="s">
        <v>55</v>
      </c>
      <c r="AC36" s="1" t="s">
        <v>569</v>
      </c>
      <c r="AD36" s="42" t="s">
        <v>539</v>
      </c>
      <c r="AE36" s="36" t="s">
        <v>570</v>
      </c>
      <c r="AF36" s="37">
        <f ca="1" t="shared" si="4"/>
        <v>3574854</v>
      </c>
      <c r="AH36" s="149" t="str">
        <f>+'廃棄物事業経費（歳入）'!B36</f>
        <v>41861</v>
      </c>
      <c r="AI36" s="2">
        <v>36</v>
      </c>
      <c r="AK36" s="148" t="s">
        <v>571</v>
      </c>
      <c r="AL36" s="29" t="s">
        <v>34</v>
      </c>
    </row>
    <row r="37" spans="28:38" ht="14.25" hidden="1">
      <c r="AB37" s="29" t="s">
        <v>55</v>
      </c>
      <c r="AC37" s="1" t="s">
        <v>572</v>
      </c>
      <c r="AD37" s="42" t="s">
        <v>539</v>
      </c>
      <c r="AE37" s="36" t="s">
        <v>573</v>
      </c>
      <c r="AF37" s="37">
        <f ca="1" t="shared" si="4"/>
        <v>80824</v>
      </c>
      <c r="AH37" s="149">
        <f>+'廃棄物事業経費（歳入）'!B37</f>
        <v>0</v>
      </c>
      <c r="AI37" s="2">
        <v>37</v>
      </c>
      <c r="AK37" s="148" t="s">
        <v>574</v>
      </c>
      <c r="AL37" s="29" t="s">
        <v>35</v>
      </c>
    </row>
    <row r="38" spans="28:38" ht="14.25" hidden="1">
      <c r="AB38" s="29" t="s">
        <v>55</v>
      </c>
      <c r="AC38" s="1" t="s">
        <v>0</v>
      </c>
      <c r="AD38" s="42" t="s">
        <v>539</v>
      </c>
      <c r="AE38" s="36" t="s">
        <v>575</v>
      </c>
      <c r="AF38" s="36">
        <f ca="1" t="shared" si="4"/>
        <v>111606</v>
      </c>
      <c r="AH38" s="149">
        <f>+'廃棄物事業経費（歳入）'!B38</f>
        <v>0</v>
      </c>
      <c r="AI38" s="2">
        <v>38</v>
      </c>
      <c r="AK38" s="148" t="s">
        <v>576</v>
      </c>
      <c r="AL38" s="29" t="s">
        <v>36</v>
      </c>
    </row>
    <row r="39" spans="28:38" ht="14.25" hidden="1">
      <c r="AB39" s="29" t="s">
        <v>55</v>
      </c>
      <c r="AC39" s="1" t="s">
        <v>511</v>
      </c>
      <c r="AD39" s="42" t="s">
        <v>539</v>
      </c>
      <c r="AE39" s="36" t="s">
        <v>577</v>
      </c>
      <c r="AF39" s="36">
        <f aca="true" ca="1" t="shared" si="7" ref="AF39:AF70">IF(AF$2=0,INDIRECT("'"&amp;AD39&amp;"'!"&amp;AE39&amp;$AI$2),0)</f>
        <v>2327189</v>
      </c>
      <c r="AH39" s="149">
        <f>+'廃棄物事業経費（歳入）'!B39</f>
        <v>0</v>
      </c>
      <c r="AI39" s="2">
        <v>39</v>
      </c>
      <c r="AK39" s="148" t="s">
        <v>578</v>
      </c>
      <c r="AL39" s="29" t="s">
        <v>37</v>
      </c>
    </row>
    <row r="40" spans="28:38" ht="14.25" hidden="1">
      <c r="AB40" s="29" t="s">
        <v>55</v>
      </c>
      <c r="AC40" s="1" t="s">
        <v>32</v>
      </c>
      <c r="AD40" s="42" t="s">
        <v>539</v>
      </c>
      <c r="AE40" s="36" t="s">
        <v>579</v>
      </c>
      <c r="AF40" s="36">
        <f ca="1" t="shared" si="7"/>
        <v>18029</v>
      </c>
      <c r="AH40" s="149">
        <f>+'廃棄物事業経費（歳入）'!B40</f>
        <v>0</v>
      </c>
      <c r="AI40" s="2">
        <v>40</v>
      </c>
      <c r="AK40" s="148" t="s">
        <v>580</v>
      </c>
      <c r="AL40" s="29" t="s">
        <v>38</v>
      </c>
    </row>
    <row r="41" spans="28:38" ht="14.25" hidden="1">
      <c r="AB41" s="29" t="s">
        <v>55</v>
      </c>
      <c r="AC41" s="1" t="s">
        <v>0</v>
      </c>
      <c r="AD41" s="42" t="s">
        <v>539</v>
      </c>
      <c r="AE41" s="36" t="s">
        <v>581</v>
      </c>
      <c r="AF41" s="36">
        <f ca="1" t="shared" si="7"/>
        <v>741797</v>
      </c>
      <c r="AH41" s="149">
        <f>+'廃棄物事業経費（歳入）'!B41</f>
        <v>0</v>
      </c>
      <c r="AI41" s="2">
        <v>41</v>
      </c>
      <c r="AK41" s="148" t="s">
        <v>582</v>
      </c>
      <c r="AL41" s="29" t="s">
        <v>39</v>
      </c>
    </row>
    <row r="42" spans="28:38" ht="14.25" hidden="1">
      <c r="AB42" s="29" t="s">
        <v>57</v>
      </c>
      <c r="AC42" s="16" t="s">
        <v>538</v>
      </c>
      <c r="AD42" s="42" t="s">
        <v>539</v>
      </c>
      <c r="AE42" s="36" t="s">
        <v>583</v>
      </c>
      <c r="AF42" s="36">
        <f ca="1" t="shared" si="7"/>
        <v>0</v>
      </c>
      <c r="AH42" s="149">
        <f>+'廃棄物事業経費（歳入）'!B42</f>
        <v>0</v>
      </c>
      <c r="AI42" s="2">
        <v>42</v>
      </c>
      <c r="AK42" s="148" t="s">
        <v>584</v>
      </c>
      <c r="AL42" s="29" t="s">
        <v>40</v>
      </c>
    </row>
    <row r="43" spans="28:38" ht="14.25" hidden="1">
      <c r="AB43" s="29" t="s">
        <v>57</v>
      </c>
      <c r="AC43" s="16" t="s">
        <v>541</v>
      </c>
      <c r="AD43" s="42" t="s">
        <v>539</v>
      </c>
      <c r="AE43" s="36" t="s">
        <v>585</v>
      </c>
      <c r="AF43" s="36">
        <f ca="1" t="shared" si="7"/>
        <v>15629</v>
      </c>
      <c r="AH43" s="149">
        <f>+'廃棄物事業経費（歳入）'!B43</f>
        <v>0</v>
      </c>
      <c r="AI43" s="2">
        <v>43</v>
      </c>
      <c r="AK43" s="148" t="s">
        <v>586</v>
      </c>
      <c r="AL43" s="29" t="s">
        <v>41</v>
      </c>
    </row>
    <row r="44" spans="28:38" ht="14.25" hidden="1">
      <c r="AB44" s="29" t="s">
        <v>57</v>
      </c>
      <c r="AC44" s="1" t="s">
        <v>544</v>
      </c>
      <c r="AD44" s="42" t="s">
        <v>539</v>
      </c>
      <c r="AE44" s="36" t="s">
        <v>587</v>
      </c>
      <c r="AF44" s="36">
        <f ca="1" t="shared" si="7"/>
        <v>0</v>
      </c>
      <c r="AH44" s="149">
        <f>+'廃棄物事業経費（歳入）'!B44</f>
        <v>0</v>
      </c>
      <c r="AI44" s="2">
        <v>44</v>
      </c>
      <c r="AK44" s="148" t="s">
        <v>588</v>
      </c>
      <c r="AL44" s="29" t="s">
        <v>42</v>
      </c>
    </row>
    <row r="45" spans="28:38" ht="14.25" hidden="1">
      <c r="AB45" s="29" t="s">
        <v>57</v>
      </c>
      <c r="AC45" s="16" t="s">
        <v>0</v>
      </c>
      <c r="AD45" s="42" t="s">
        <v>539</v>
      </c>
      <c r="AE45" s="36" t="s">
        <v>589</v>
      </c>
      <c r="AF45" s="36">
        <f ca="1" t="shared" si="7"/>
        <v>0</v>
      </c>
      <c r="AH45" s="149">
        <f>+'廃棄物事業経費（歳入）'!B45</f>
        <v>0</v>
      </c>
      <c r="AI45" s="2">
        <v>45</v>
      </c>
      <c r="AK45" s="148" t="s">
        <v>590</v>
      </c>
      <c r="AL45" s="29" t="s">
        <v>43</v>
      </c>
    </row>
    <row r="46" spans="28:38" ht="14.25" hidden="1">
      <c r="AB46" s="29" t="s">
        <v>57</v>
      </c>
      <c r="AC46" s="16" t="s">
        <v>71</v>
      </c>
      <c r="AD46" s="42" t="s">
        <v>539</v>
      </c>
      <c r="AE46" s="36" t="s">
        <v>591</v>
      </c>
      <c r="AF46" s="36">
        <f ca="1" t="shared" si="7"/>
        <v>0</v>
      </c>
      <c r="AH46" s="149">
        <f>+'廃棄物事業経費（歳入）'!B46</f>
        <v>0</v>
      </c>
      <c r="AI46" s="2">
        <v>46</v>
      </c>
      <c r="AK46" s="148" t="s">
        <v>592</v>
      </c>
      <c r="AL46" s="29" t="s">
        <v>44</v>
      </c>
    </row>
    <row r="47" spans="28:38" ht="14.25" hidden="1">
      <c r="AB47" s="29" t="s">
        <v>57</v>
      </c>
      <c r="AC47" s="1" t="s">
        <v>511</v>
      </c>
      <c r="AD47" s="42" t="s">
        <v>539</v>
      </c>
      <c r="AE47" s="36" t="s">
        <v>593</v>
      </c>
      <c r="AF47" s="36">
        <f ca="1" t="shared" si="7"/>
        <v>0</v>
      </c>
      <c r="AH47" s="149">
        <f>+'廃棄物事業経費（歳入）'!B47</f>
        <v>0</v>
      </c>
      <c r="AI47" s="2">
        <v>47</v>
      </c>
      <c r="AK47" s="148" t="s">
        <v>594</v>
      </c>
      <c r="AL47" s="29" t="s">
        <v>45</v>
      </c>
    </row>
    <row r="48" spans="28:38" ht="14.25" hidden="1">
      <c r="AB48" s="29" t="s">
        <v>57</v>
      </c>
      <c r="AC48" s="1" t="s">
        <v>549</v>
      </c>
      <c r="AD48" s="42" t="s">
        <v>539</v>
      </c>
      <c r="AE48" s="36" t="s">
        <v>595</v>
      </c>
      <c r="AF48" s="36">
        <f ca="1" t="shared" si="7"/>
        <v>410638</v>
      </c>
      <c r="AH48" s="149">
        <f>+'廃棄物事業経費（歳入）'!B48</f>
        <v>0</v>
      </c>
      <c r="AI48" s="2">
        <v>48</v>
      </c>
      <c r="AK48" s="148" t="s">
        <v>596</v>
      </c>
      <c r="AL48" s="29" t="s">
        <v>46</v>
      </c>
    </row>
    <row r="49" spans="2:38" ht="14.25" hidden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AB49" s="29" t="s">
        <v>57</v>
      </c>
      <c r="AC49" s="1" t="s">
        <v>552</v>
      </c>
      <c r="AD49" s="42" t="s">
        <v>539</v>
      </c>
      <c r="AE49" s="36" t="s">
        <v>597</v>
      </c>
      <c r="AF49" s="36">
        <f ca="1" t="shared" si="7"/>
        <v>0</v>
      </c>
      <c r="AG49" s="29"/>
      <c r="AH49" s="149">
        <f>+'廃棄物事業経費（歳入）'!B49</f>
        <v>0</v>
      </c>
      <c r="AI49" s="2">
        <v>49</v>
      </c>
      <c r="AK49" s="148" t="s">
        <v>598</v>
      </c>
      <c r="AL49" s="29" t="s">
        <v>47</v>
      </c>
    </row>
    <row r="50" spans="2:38" ht="14.25" hidden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AB50" s="29" t="s">
        <v>57</v>
      </c>
      <c r="AC50" s="1" t="s">
        <v>554</v>
      </c>
      <c r="AD50" s="42" t="s">
        <v>539</v>
      </c>
      <c r="AE50" s="36" t="s">
        <v>599</v>
      </c>
      <c r="AF50" s="36">
        <f ca="1" t="shared" si="7"/>
        <v>72067</v>
      </c>
      <c r="AG50" s="29"/>
      <c r="AH50" s="149">
        <f>+'廃棄物事業経費（歳入）'!B50</f>
        <v>0</v>
      </c>
      <c r="AI50" s="2">
        <v>50</v>
      </c>
      <c r="AK50" s="148" t="s">
        <v>600</v>
      </c>
      <c r="AL50" s="29" t="s">
        <v>48</v>
      </c>
    </row>
    <row r="51" spans="2:38" ht="14.25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AB51" s="29" t="s">
        <v>57</v>
      </c>
      <c r="AC51" s="1" t="s">
        <v>556</v>
      </c>
      <c r="AD51" s="42" t="s">
        <v>539</v>
      </c>
      <c r="AE51" s="36" t="s">
        <v>601</v>
      </c>
      <c r="AF51" s="36">
        <f ca="1" t="shared" si="7"/>
        <v>0</v>
      </c>
      <c r="AG51" s="29"/>
      <c r="AH51" s="149">
        <f>+'廃棄物事業経費（歳入）'!B51</f>
        <v>0</v>
      </c>
      <c r="AI51" s="2">
        <v>51</v>
      </c>
      <c r="AK51" s="148" t="s">
        <v>602</v>
      </c>
      <c r="AL51" s="29" t="s">
        <v>49</v>
      </c>
    </row>
    <row r="52" spans="2:38" ht="14.25" hidden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AB52" s="29" t="s">
        <v>57</v>
      </c>
      <c r="AC52" s="1" t="s">
        <v>558</v>
      </c>
      <c r="AD52" s="42" t="s">
        <v>539</v>
      </c>
      <c r="AE52" s="36" t="s">
        <v>603</v>
      </c>
      <c r="AF52" s="36">
        <f ca="1" t="shared" si="7"/>
        <v>1310</v>
      </c>
      <c r="AG52" s="29"/>
      <c r="AH52" s="149">
        <f>+'廃棄物事業経費（歳入）'!B52</f>
        <v>0</v>
      </c>
      <c r="AI52" s="2">
        <v>52</v>
      </c>
      <c r="AK52" s="148" t="s">
        <v>604</v>
      </c>
      <c r="AL52" s="29" t="s">
        <v>50</v>
      </c>
    </row>
    <row r="53" spans="2:35" ht="14.25" hidden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AB53" s="29" t="s">
        <v>57</v>
      </c>
      <c r="AC53" s="1" t="s">
        <v>560</v>
      </c>
      <c r="AD53" s="42" t="s">
        <v>539</v>
      </c>
      <c r="AE53" s="36" t="s">
        <v>605</v>
      </c>
      <c r="AF53" s="36">
        <f ca="1" t="shared" si="7"/>
        <v>1461197</v>
      </c>
      <c r="AG53" s="29"/>
      <c r="AH53" s="149">
        <f>+'廃棄物事業経費（歳入）'!B53</f>
        <v>0</v>
      </c>
      <c r="AI53" s="2">
        <v>53</v>
      </c>
    </row>
    <row r="54" spans="2:35" ht="14.25" hidden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AB54" s="29" t="s">
        <v>57</v>
      </c>
      <c r="AC54" s="1" t="s">
        <v>562</v>
      </c>
      <c r="AD54" s="42" t="s">
        <v>539</v>
      </c>
      <c r="AE54" s="36" t="s">
        <v>606</v>
      </c>
      <c r="AF54" s="36">
        <f ca="1" t="shared" si="7"/>
        <v>524</v>
      </c>
      <c r="AG54" s="29"/>
      <c r="AH54" s="149">
        <f>+'廃棄物事業経費（歳入）'!B54</f>
        <v>0</v>
      </c>
      <c r="AI54" s="2">
        <v>54</v>
      </c>
    </row>
    <row r="55" spans="2:35" ht="14.25" hidden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AB55" s="29" t="s">
        <v>57</v>
      </c>
      <c r="AC55" s="16" t="s">
        <v>76</v>
      </c>
      <c r="AD55" s="42" t="s">
        <v>539</v>
      </c>
      <c r="AE55" s="36" t="s">
        <v>607</v>
      </c>
      <c r="AF55" s="36">
        <f ca="1" t="shared" si="7"/>
        <v>0</v>
      </c>
      <c r="AG55" s="29"/>
      <c r="AH55" s="149">
        <f>+'廃棄物事業経費（歳入）'!B55</f>
        <v>0</v>
      </c>
      <c r="AI55" s="2">
        <v>55</v>
      </c>
    </row>
    <row r="56" spans="2:35" ht="14.25" hidden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AB56" s="29" t="s">
        <v>57</v>
      </c>
      <c r="AC56" s="1" t="s">
        <v>566</v>
      </c>
      <c r="AD56" s="42" t="s">
        <v>539</v>
      </c>
      <c r="AE56" s="36" t="s">
        <v>608</v>
      </c>
      <c r="AF56" s="36">
        <f ca="1" t="shared" si="7"/>
        <v>433987</v>
      </c>
      <c r="AG56" s="29"/>
      <c r="AH56" s="149">
        <f>+'廃棄物事業経費（歳入）'!B56</f>
        <v>0</v>
      </c>
      <c r="AI56" s="2">
        <v>56</v>
      </c>
    </row>
    <row r="57" spans="2:35" ht="14.25" hidden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AB57" s="29" t="s">
        <v>57</v>
      </c>
      <c r="AC57" s="1" t="s">
        <v>569</v>
      </c>
      <c r="AD57" s="42" t="s">
        <v>539</v>
      </c>
      <c r="AE57" s="36" t="s">
        <v>609</v>
      </c>
      <c r="AF57" s="36">
        <f ca="1" t="shared" si="7"/>
        <v>389993</v>
      </c>
      <c r="AG57" s="29"/>
      <c r="AH57" s="149">
        <f>+'廃棄物事業経費（歳入）'!B57</f>
        <v>0</v>
      </c>
      <c r="AI57" s="2">
        <v>57</v>
      </c>
    </row>
    <row r="58" spans="2:35" ht="14.25" hidden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AB58" s="29" t="s">
        <v>57</v>
      </c>
      <c r="AC58" s="1" t="s">
        <v>572</v>
      </c>
      <c r="AD58" s="42" t="s">
        <v>539</v>
      </c>
      <c r="AE58" s="36" t="s">
        <v>610</v>
      </c>
      <c r="AF58" s="36">
        <f ca="1" t="shared" si="7"/>
        <v>3567</v>
      </c>
      <c r="AG58" s="29"/>
      <c r="AH58" s="149">
        <f>+'廃棄物事業経費（歳入）'!B58</f>
        <v>0</v>
      </c>
      <c r="AI58" s="2">
        <v>58</v>
      </c>
    </row>
    <row r="59" spans="2:35" ht="14.25" hidden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AB59" s="29" t="s">
        <v>57</v>
      </c>
      <c r="AC59" s="1" t="s">
        <v>0</v>
      </c>
      <c r="AD59" s="42" t="s">
        <v>539</v>
      </c>
      <c r="AE59" s="36" t="s">
        <v>611</v>
      </c>
      <c r="AF59" s="36">
        <f ca="1" t="shared" si="7"/>
        <v>31791</v>
      </c>
      <c r="AG59" s="29"/>
      <c r="AH59" s="149">
        <f>+'廃棄物事業経費（歳入）'!B59</f>
        <v>0</v>
      </c>
      <c r="AI59" s="2">
        <v>59</v>
      </c>
    </row>
    <row r="60" spans="2:35" ht="14.25" hidden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AB60" s="29" t="s">
        <v>57</v>
      </c>
      <c r="AC60" s="1" t="s">
        <v>511</v>
      </c>
      <c r="AD60" s="42" t="s">
        <v>539</v>
      </c>
      <c r="AE60" s="36" t="s">
        <v>612</v>
      </c>
      <c r="AF60" s="36">
        <f ca="1" t="shared" si="7"/>
        <v>1383845</v>
      </c>
      <c r="AG60" s="29"/>
      <c r="AH60" s="149">
        <f>+'廃棄物事業経費（歳入）'!B60</f>
        <v>0</v>
      </c>
      <c r="AI60" s="2">
        <v>60</v>
      </c>
    </row>
    <row r="61" spans="2:35" ht="14.25" hidden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AB61" s="29" t="s">
        <v>57</v>
      </c>
      <c r="AC61" s="1" t="s">
        <v>32</v>
      </c>
      <c r="AD61" s="42" t="s">
        <v>539</v>
      </c>
      <c r="AE61" s="36" t="s">
        <v>613</v>
      </c>
      <c r="AF61" s="36">
        <f ca="1" t="shared" si="7"/>
        <v>0</v>
      </c>
      <c r="AG61" s="29"/>
      <c r="AH61" s="149">
        <f>+'廃棄物事業経費（歳入）'!B61</f>
        <v>0</v>
      </c>
      <c r="AI61" s="2">
        <v>61</v>
      </c>
    </row>
    <row r="62" spans="2:35" ht="14.25" hidden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AB62" s="29" t="s">
        <v>57</v>
      </c>
      <c r="AC62" s="1" t="s">
        <v>0</v>
      </c>
      <c r="AD62" s="42" t="s">
        <v>539</v>
      </c>
      <c r="AE62" s="36" t="s">
        <v>614</v>
      </c>
      <c r="AF62" s="36">
        <f ca="1" t="shared" si="7"/>
        <v>180590</v>
      </c>
      <c r="AG62" s="29"/>
      <c r="AH62" s="149">
        <f>+'廃棄物事業経費（歳入）'!B62</f>
        <v>0</v>
      </c>
      <c r="AI62" s="2">
        <v>62</v>
      </c>
    </row>
    <row r="63" spans="2:35" ht="14.25" hidden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AC63" s="29"/>
      <c r="AD63" s="29"/>
      <c r="AE63" s="29"/>
      <c r="AF63" s="29"/>
      <c r="AG63" s="29"/>
      <c r="AH63" s="149">
        <f>+'廃棄物事業経費（歳入）'!B63</f>
        <v>0</v>
      </c>
      <c r="AI63" s="2">
        <v>63</v>
      </c>
    </row>
    <row r="64" spans="2:35" ht="14.25" hidden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AC64" s="29"/>
      <c r="AD64" s="29"/>
      <c r="AE64" s="29"/>
      <c r="AF64" s="29"/>
      <c r="AG64" s="29"/>
      <c r="AH64" s="149">
        <f>+'廃棄物事業経費（歳入）'!B64</f>
        <v>0</v>
      </c>
      <c r="AI64" s="2">
        <v>64</v>
      </c>
    </row>
    <row r="65" spans="2:35" ht="14.25" hidden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AC65" s="29"/>
      <c r="AD65" s="29"/>
      <c r="AE65" s="29"/>
      <c r="AF65" s="29"/>
      <c r="AG65" s="29"/>
      <c r="AH65" s="149">
        <f>+'廃棄物事業経費（歳入）'!B65</f>
        <v>0</v>
      </c>
      <c r="AI65" s="2">
        <v>65</v>
      </c>
    </row>
    <row r="66" spans="2:35" ht="14.25" hidden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AC66" s="29"/>
      <c r="AD66" s="29"/>
      <c r="AE66" s="29"/>
      <c r="AF66" s="29"/>
      <c r="AG66" s="29"/>
      <c r="AH66" s="149">
        <f>+'廃棄物事業経費（歳入）'!B66</f>
        <v>0</v>
      </c>
      <c r="AI66" s="2">
        <v>66</v>
      </c>
    </row>
    <row r="67" spans="2:35" ht="14.25" hidden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AC67" s="29"/>
      <c r="AD67" s="29"/>
      <c r="AE67" s="29"/>
      <c r="AF67" s="29"/>
      <c r="AG67" s="29"/>
      <c r="AH67" s="149">
        <f>+'廃棄物事業経費（歳入）'!B67</f>
        <v>0</v>
      </c>
      <c r="AI67" s="2">
        <v>67</v>
      </c>
    </row>
    <row r="68" spans="2:35" ht="14.25" hidden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AC68" s="29"/>
      <c r="AD68" s="29"/>
      <c r="AE68" s="29"/>
      <c r="AF68" s="29"/>
      <c r="AG68" s="29"/>
      <c r="AH68" s="149">
        <f>+'廃棄物事業経費（歳入）'!B68</f>
        <v>0</v>
      </c>
      <c r="AI68" s="2">
        <v>68</v>
      </c>
    </row>
    <row r="69" spans="2:35" ht="14.25" hidden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AC69" s="29"/>
      <c r="AD69" s="29"/>
      <c r="AE69" s="29"/>
      <c r="AF69" s="29"/>
      <c r="AG69" s="29"/>
      <c r="AH69" s="149">
        <f>+'廃棄物事業経費（歳入）'!B69</f>
        <v>0</v>
      </c>
      <c r="AI69" s="2">
        <v>69</v>
      </c>
    </row>
    <row r="70" spans="2:35" ht="14.25" hidden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AC70" s="29"/>
      <c r="AD70" s="29"/>
      <c r="AE70" s="29"/>
      <c r="AF70" s="29"/>
      <c r="AG70" s="29"/>
      <c r="AH70" s="149">
        <f>+'廃棄物事業経費（歳入）'!B70</f>
        <v>0</v>
      </c>
      <c r="AI70" s="2">
        <v>70</v>
      </c>
    </row>
    <row r="71" spans="2:35" ht="14.25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AC71" s="29"/>
      <c r="AD71" s="29"/>
      <c r="AE71" s="29"/>
      <c r="AF71" s="29"/>
      <c r="AG71" s="29"/>
      <c r="AH71" s="149">
        <f>+'廃棄物事業経費（歳入）'!B71</f>
        <v>0</v>
      </c>
      <c r="AI71" s="2">
        <v>71</v>
      </c>
    </row>
    <row r="72" spans="2:35" ht="14.2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AC72" s="29"/>
      <c r="AD72" s="29"/>
      <c r="AE72" s="29"/>
      <c r="AF72" s="29"/>
      <c r="AG72" s="29"/>
      <c r="AH72" s="149">
        <f>+'廃棄物事業経費（歳入）'!B72</f>
        <v>0</v>
      </c>
      <c r="AI72" s="2">
        <v>72</v>
      </c>
    </row>
    <row r="73" spans="2:35" ht="14.25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AC73" s="29"/>
      <c r="AD73" s="29"/>
      <c r="AE73" s="29"/>
      <c r="AF73" s="29"/>
      <c r="AG73" s="29"/>
      <c r="AH73" s="149">
        <f>+'廃棄物事業経費（歳入）'!B73</f>
        <v>0</v>
      </c>
      <c r="AI73" s="2">
        <v>73</v>
      </c>
    </row>
    <row r="74" spans="2:35" ht="14.25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AC74" s="29"/>
      <c r="AD74" s="29"/>
      <c r="AE74" s="29"/>
      <c r="AF74" s="29"/>
      <c r="AG74" s="29"/>
      <c r="AH74" s="149">
        <f>+'廃棄物事業経費（歳入）'!B74</f>
        <v>0</v>
      </c>
      <c r="AI74" s="2">
        <v>74</v>
      </c>
    </row>
    <row r="75" spans="2:35" ht="14.25" hidden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AC75" s="29"/>
      <c r="AD75" s="29"/>
      <c r="AE75" s="29"/>
      <c r="AF75" s="29"/>
      <c r="AG75" s="29"/>
      <c r="AH75" s="149">
        <f>+'廃棄物事業経費（歳入）'!B75</f>
        <v>0</v>
      </c>
      <c r="AI75" s="2">
        <v>75</v>
      </c>
    </row>
    <row r="76" spans="2:35" ht="14.25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AC76" s="29"/>
      <c r="AD76" s="29"/>
      <c r="AE76" s="29"/>
      <c r="AF76" s="29"/>
      <c r="AG76" s="29"/>
      <c r="AH76" s="149">
        <f>+'廃棄物事業経費（歳入）'!B76</f>
        <v>0</v>
      </c>
      <c r="AI76" s="2">
        <v>76</v>
      </c>
    </row>
    <row r="77" spans="2:35" ht="14.25" hidden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AC77" s="29"/>
      <c r="AD77" s="29"/>
      <c r="AE77" s="29"/>
      <c r="AF77" s="29"/>
      <c r="AG77" s="29"/>
      <c r="AH77" s="149">
        <f>+'廃棄物事業経費（歳入）'!B77</f>
        <v>0</v>
      </c>
      <c r="AI77" s="2">
        <v>77</v>
      </c>
    </row>
    <row r="78" spans="2:35" ht="14.25" hidden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AC78" s="29"/>
      <c r="AD78" s="29"/>
      <c r="AE78" s="29"/>
      <c r="AF78" s="29"/>
      <c r="AG78" s="29"/>
      <c r="AH78" s="149">
        <f>+'廃棄物事業経費（歳入）'!B78</f>
        <v>0</v>
      </c>
      <c r="AI78" s="2">
        <v>78</v>
      </c>
    </row>
    <row r="79" spans="2:35" ht="14.25" hidden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AC79" s="29"/>
      <c r="AD79" s="29"/>
      <c r="AE79" s="29"/>
      <c r="AF79" s="29"/>
      <c r="AG79" s="29"/>
      <c r="AH79" s="149">
        <f>+'廃棄物事業経費（歳入）'!B79</f>
        <v>0</v>
      </c>
      <c r="AI79" s="2">
        <v>79</v>
      </c>
    </row>
    <row r="80" spans="2:35" ht="14.25" hidden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AC80" s="29"/>
      <c r="AD80" s="29"/>
      <c r="AE80" s="29"/>
      <c r="AF80" s="29"/>
      <c r="AG80" s="29"/>
      <c r="AH80" s="149">
        <f>+'廃棄物事業経費（歳入）'!B80</f>
        <v>0</v>
      </c>
      <c r="AI80" s="2">
        <v>80</v>
      </c>
    </row>
    <row r="81" spans="2:35" ht="14.25" hidden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AC81" s="29"/>
      <c r="AD81" s="29"/>
      <c r="AE81" s="29"/>
      <c r="AF81" s="29"/>
      <c r="AG81" s="29"/>
      <c r="AH81" s="149">
        <f>+'廃棄物事業経費（歳入）'!B81</f>
        <v>0</v>
      </c>
      <c r="AI81" s="2">
        <v>81</v>
      </c>
    </row>
    <row r="82" spans="2:35" ht="14.25" hidden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AC82" s="29"/>
      <c r="AD82" s="29"/>
      <c r="AE82" s="29"/>
      <c r="AF82" s="29"/>
      <c r="AG82" s="29"/>
      <c r="AH82" s="149">
        <f>+'廃棄物事業経費（歳入）'!B82</f>
        <v>0</v>
      </c>
      <c r="AI82" s="2">
        <v>82</v>
      </c>
    </row>
    <row r="83" spans="2:35" ht="14.25" hidden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AC83" s="29"/>
      <c r="AD83" s="29"/>
      <c r="AE83" s="29"/>
      <c r="AF83" s="29"/>
      <c r="AG83" s="29"/>
      <c r="AH83" s="149">
        <f>+'廃棄物事業経費（歳入）'!B83</f>
        <v>0</v>
      </c>
      <c r="AI83" s="2">
        <v>83</v>
      </c>
    </row>
    <row r="84" spans="2:35" ht="14.25" hidden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AC84" s="29"/>
      <c r="AD84" s="29"/>
      <c r="AE84" s="29"/>
      <c r="AF84" s="29"/>
      <c r="AG84" s="29"/>
      <c r="AH84" s="149">
        <f>+'廃棄物事業経費（歳入）'!B84</f>
        <v>0</v>
      </c>
      <c r="AI84" s="2">
        <v>84</v>
      </c>
    </row>
    <row r="85" spans="2:35" ht="14.25" hidden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C85" s="29"/>
      <c r="AD85" s="29"/>
      <c r="AE85" s="29"/>
      <c r="AF85" s="29"/>
      <c r="AG85" s="29"/>
      <c r="AH85" s="149">
        <f>+'廃棄物事業経費（歳入）'!B85</f>
        <v>0</v>
      </c>
      <c r="AI85" s="2">
        <v>85</v>
      </c>
    </row>
    <row r="86" spans="2:35" ht="14.25" hidden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AC86" s="29"/>
      <c r="AD86" s="29"/>
      <c r="AE86" s="29"/>
      <c r="AF86" s="29"/>
      <c r="AG86" s="29"/>
      <c r="AH86" s="149">
        <f>+'廃棄物事業経費（歳入）'!B86</f>
        <v>0</v>
      </c>
      <c r="AI86" s="2">
        <v>86</v>
      </c>
    </row>
    <row r="87" spans="2:35" ht="14.25" hidden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AC87" s="29"/>
      <c r="AD87" s="29"/>
      <c r="AE87" s="29"/>
      <c r="AF87" s="29"/>
      <c r="AG87" s="29"/>
      <c r="AH87" s="149">
        <f>+'廃棄物事業経費（歳入）'!B87</f>
        <v>0</v>
      </c>
      <c r="AI87" s="2">
        <v>87</v>
      </c>
    </row>
    <row r="88" spans="2:35" ht="14.25" hidden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AC88" s="29"/>
      <c r="AD88" s="29"/>
      <c r="AE88" s="29"/>
      <c r="AF88" s="29"/>
      <c r="AG88" s="29"/>
      <c r="AH88" s="149">
        <f>+'廃棄物事業経費（歳入）'!B88</f>
        <v>0</v>
      </c>
      <c r="AI88" s="2">
        <v>88</v>
      </c>
    </row>
    <row r="89" spans="2:35" ht="14.25" hidden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AC89" s="29"/>
      <c r="AD89" s="29"/>
      <c r="AE89" s="29"/>
      <c r="AF89" s="29"/>
      <c r="AG89" s="29"/>
      <c r="AH89" s="149">
        <f>+'廃棄物事業経費（歳入）'!B89</f>
        <v>0</v>
      </c>
      <c r="AI89" s="2">
        <v>89</v>
      </c>
    </row>
    <row r="90" spans="2:35" ht="14.2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C90" s="29"/>
      <c r="AD90" s="29"/>
      <c r="AE90" s="29"/>
      <c r="AF90" s="29"/>
      <c r="AG90" s="29"/>
      <c r="AH90" s="149">
        <f>+'廃棄物事業経費（歳入）'!B90</f>
        <v>0</v>
      </c>
      <c r="AI90" s="2">
        <v>90</v>
      </c>
    </row>
    <row r="91" spans="2:35" ht="14.2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AC91" s="29"/>
      <c r="AD91" s="29"/>
      <c r="AE91" s="29"/>
      <c r="AF91" s="29"/>
      <c r="AG91" s="29"/>
      <c r="AH91" s="149">
        <f>+'廃棄物事業経費（歳入）'!B91</f>
        <v>0</v>
      </c>
      <c r="AI91" s="2">
        <v>91</v>
      </c>
    </row>
    <row r="92" spans="2:35" ht="14.25" hidden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AC92" s="29"/>
      <c r="AD92" s="29"/>
      <c r="AE92" s="29"/>
      <c r="AF92" s="29"/>
      <c r="AG92" s="29"/>
      <c r="AH92" s="149">
        <f>+'廃棄物事業経費（歳入）'!B92</f>
        <v>0</v>
      </c>
      <c r="AI92" s="2">
        <v>92</v>
      </c>
    </row>
    <row r="93" spans="2:35" ht="14.25" hidden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AC93" s="29"/>
      <c r="AD93" s="29"/>
      <c r="AE93" s="29"/>
      <c r="AF93" s="29"/>
      <c r="AG93" s="29"/>
      <c r="AH93" s="149">
        <f>+'廃棄物事業経費（歳入）'!B93</f>
        <v>0</v>
      </c>
      <c r="AI93" s="2">
        <v>93</v>
      </c>
    </row>
    <row r="94" spans="2:35" ht="14.25" hidden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AC94" s="29"/>
      <c r="AD94" s="29"/>
      <c r="AE94" s="29"/>
      <c r="AF94" s="29"/>
      <c r="AG94" s="29"/>
      <c r="AH94" s="149">
        <f>+'廃棄物事業経費（歳入）'!B94</f>
        <v>0</v>
      </c>
      <c r="AI94" s="2">
        <v>94</v>
      </c>
    </row>
    <row r="95" spans="2:35" ht="14.25" hidden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AC95" s="29"/>
      <c r="AD95" s="29"/>
      <c r="AE95" s="29"/>
      <c r="AF95" s="29"/>
      <c r="AG95" s="29"/>
      <c r="AH95" s="149">
        <f>+'廃棄物事業経費（歳入）'!B95</f>
        <v>0</v>
      </c>
      <c r="AI95" s="2">
        <v>95</v>
      </c>
    </row>
    <row r="96" spans="2:35" ht="14.25" hidden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C96" s="29"/>
      <c r="AD96" s="29"/>
      <c r="AE96" s="29"/>
      <c r="AF96" s="29"/>
      <c r="AG96" s="29"/>
      <c r="AH96" s="149">
        <f>+'廃棄物事業経費（歳入）'!B96</f>
        <v>0</v>
      </c>
      <c r="AI96" s="2">
        <v>96</v>
      </c>
    </row>
    <row r="97" spans="2:35" ht="14.25" hidden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AC97" s="29"/>
      <c r="AD97" s="29"/>
      <c r="AE97" s="29"/>
      <c r="AF97" s="29"/>
      <c r="AG97" s="29"/>
      <c r="AH97" s="149">
        <f>+'廃棄物事業経費（歳入）'!B97</f>
        <v>0</v>
      </c>
      <c r="AI97" s="2">
        <v>97</v>
      </c>
    </row>
    <row r="98" spans="2:35" ht="14.25" hidden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AC98" s="29"/>
      <c r="AD98" s="29"/>
      <c r="AE98" s="29"/>
      <c r="AF98" s="29"/>
      <c r="AG98" s="29"/>
      <c r="AH98" s="149">
        <f>+'廃棄物事業経費（歳入）'!B98</f>
        <v>0</v>
      </c>
      <c r="AI98" s="2">
        <v>98</v>
      </c>
    </row>
    <row r="99" spans="2:35" ht="14.25" hidden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AC99" s="29"/>
      <c r="AD99" s="29"/>
      <c r="AE99" s="29"/>
      <c r="AF99" s="29"/>
      <c r="AG99" s="29"/>
      <c r="AH99" s="149">
        <f>+'廃棄物事業経費（歳入）'!B99</f>
        <v>0</v>
      </c>
      <c r="AI99" s="2">
        <v>99</v>
      </c>
    </row>
    <row r="100" spans="2:35" ht="14.25" hidden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AC100" s="29"/>
      <c r="AD100" s="29"/>
      <c r="AE100" s="29"/>
      <c r="AF100" s="29"/>
      <c r="AG100" s="29"/>
      <c r="AH100" s="149">
        <f>+'廃棄物事業経費（歳入）'!B100</f>
        <v>0</v>
      </c>
      <c r="AI100" s="2">
        <v>100</v>
      </c>
    </row>
    <row r="101" spans="2:35" ht="14.25" hidden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AC101" s="29"/>
      <c r="AD101" s="29"/>
      <c r="AE101" s="29"/>
      <c r="AF101" s="29"/>
      <c r="AG101" s="29"/>
      <c r="AH101" s="149">
        <f>+'廃棄物事業経費（歳入）'!B101</f>
        <v>0</v>
      </c>
      <c r="AI101" s="2">
        <v>101</v>
      </c>
    </row>
    <row r="102" spans="2:35" ht="14.25" hidden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C102" s="29"/>
      <c r="AD102" s="29"/>
      <c r="AE102" s="29"/>
      <c r="AF102" s="29"/>
      <c r="AG102" s="29"/>
      <c r="AH102" s="149">
        <f>+'廃棄物事業経費（歳入）'!B102</f>
        <v>0</v>
      </c>
      <c r="AI102" s="2">
        <v>102</v>
      </c>
    </row>
    <row r="103" spans="2:35" ht="14.25" hidden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AC103" s="29"/>
      <c r="AD103" s="29"/>
      <c r="AE103" s="29"/>
      <c r="AF103" s="29"/>
      <c r="AG103" s="29"/>
      <c r="AH103" s="149">
        <f>+'廃棄物事業経費（歳入）'!B103</f>
        <v>0</v>
      </c>
      <c r="AI103" s="2">
        <v>103</v>
      </c>
    </row>
    <row r="104" spans="2:35" ht="14.25" hidden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AC104" s="29"/>
      <c r="AD104" s="29"/>
      <c r="AE104" s="29"/>
      <c r="AF104" s="29"/>
      <c r="AG104" s="29"/>
      <c r="AH104" s="149">
        <f>+'廃棄物事業経費（歳入）'!B104</f>
        <v>0</v>
      </c>
      <c r="AI104" s="2">
        <v>104</v>
      </c>
    </row>
    <row r="105" spans="2:35" ht="14.25" hidden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AC105" s="29"/>
      <c r="AD105" s="29"/>
      <c r="AE105" s="29"/>
      <c r="AF105" s="29"/>
      <c r="AG105" s="29"/>
      <c r="AH105" s="149">
        <f>+'廃棄物事業経費（歳入）'!B105</f>
        <v>0</v>
      </c>
      <c r="AI105" s="2">
        <v>105</v>
      </c>
    </row>
    <row r="106" spans="2:35" ht="14.25" hidden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AC106" s="29"/>
      <c r="AD106" s="29"/>
      <c r="AE106" s="29"/>
      <c r="AF106" s="29"/>
      <c r="AG106" s="29"/>
      <c r="AH106" s="149">
        <f>+'廃棄物事業経費（歳入）'!B106</f>
        <v>0</v>
      </c>
      <c r="AI106" s="2">
        <v>106</v>
      </c>
    </row>
    <row r="107" spans="2:35" ht="14.25" hidden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AC107" s="29"/>
      <c r="AD107" s="29"/>
      <c r="AE107" s="29"/>
      <c r="AF107" s="29"/>
      <c r="AG107" s="29"/>
      <c r="AH107" s="149">
        <f>+'廃棄物事業経費（歳入）'!B107</f>
        <v>0</v>
      </c>
      <c r="AI107" s="2">
        <v>107</v>
      </c>
    </row>
    <row r="108" spans="2:35" ht="14.25" hidden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AC108" s="29"/>
      <c r="AD108" s="29"/>
      <c r="AE108" s="29"/>
      <c r="AF108" s="29"/>
      <c r="AG108" s="29"/>
      <c r="AH108" s="149">
        <f>+'廃棄物事業経費（歳入）'!B108</f>
        <v>0</v>
      </c>
      <c r="AI108" s="2">
        <v>108</v>
      </c>
    </row>
    <row r="109" spans="2:35" ht="14.25" hidden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AC109" s="29"/>
      <c r="AD109" s="29"/>
      <c r="AE109" s="29"/>
      <c r="AF109" s="29"/>
      <c r="AG109" s="29"/>
      <c r="AH109" s="149">
        <f>+'廃棄物事業経費（歳入）'!B109</f>
        <v>0</v>
      </c>
      <c r="AI109" s="2">
        <v>109</v>
      </c>
    </row>
    <row r="110" spans="2:35" ht="14.25" hidden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C110" s="29"/>
      <c r="AD110" s="29"/>
      <c r="AE110" s="29"/>
      <c r="AF110" s="29"/>
      <c r="AG110" s="29"/>
      <c r="AH110" s="149">
        <f>+'廃棄物事業経費（歳入）'!B110</f>
        <v>0</v>
      </c>
      <c r="AI110" s="2">
        <v>110</v>
      </c>
    </row>
    <row r="111" spans="2:35" ht="14.25" hidden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AC111" s="29"/>
      <c r="AD111" s="29"/>
      <c r="AE111" s="29"/>
      <c r="AF111" s="29"/>
      <c r="AG111" s="29"/>
      <c r="AH111" s="149">
        <f>+'廃棄物事業経費（歳入）'!B111</f>
        <v>0</v>
      </c>
      <c r="AI111" s="2">
        <v>111</v>
      </c>
    </row>
    <row r="112" spans="2:35" ht="14.25" hidden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AC112" s="29"/>
      <c r="AD112" s="29"/>
      <c r="AE112" s="29"/>
      <c r="AF112" s="29"/>
      <c r="AG112" s="29"/>
      <c r="AH112" s="149">
        <f>+'廃棄物事業経費（歳入）'!B112</f>
        <v>0</v>
      </c>
      <c r="AI112" s="2">
        <v>112</v>
      </c>
    </row>
    <row r="113" spans="2:35" ht="14.25" hidden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AC113" s="29"/>
      <c r="AD113" s="29"/>
      <c r="AE113" s="29"/>
      <c r="AF113" s="29"/>
      <c r="AG113" s="29"/>
      <c r="AH113" s="149">
        <f>+'廃棄物事業経費（歳入）'!B113</f>
        <v>0</v>
      </c>
      <c r="AI113" s="2">
        <v>113</v>
      </c>
    </row>
    <row r="114" spans="2:35" ht="14.25" hidden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AC114" s="29"/>
      <c r="AD114" s="29"/>
      <c r="AE114" s="29"/>
      <c r="AF114" s="29"/>
      <c r="AG114" s="29"/>
      <c r="AH114" s="149">
        <f>+'廃棄物事業経費（歳入）'!B114</f>
        <v>0</v>
      </c>
      <c r="AI114" s="2">
        <v>114</v>
      </c>
    </row>
    <row r="115" spans="2:35" ht="14.25" hidden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AC115" s="29"/>
      <c r="AD115" s="29"/>
      <c r="AE115" s="29"/>
      <c r="AF115" s="29"/>
      <c r="AG115" s="29"/>
      <c r="AH115" s="149">
        <f>+'廃棄物事業経費（歳入）'!B115</f>
        <v>0</v>
      </c>
      <c r="AI115" s="2">
        <v>115</v>
      </c>
    </row>
    <row r="116" spans="2:35" ht="14.25" hidden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AC116" s="29"/>
      <c r="AD116" s="29"/>
      <c r="AE116" s="29"/>
      <c r="AF116" s="29"/>
      <c r="AG116" s="29"/>
      <c r="AH116" s="149">
        <f>+'廃棄物事業経費（歳入）'!B116</f>
        <v>0</v>
      </c>
      <c r="AI116" s="2">
        <v>116</v>
      </c>
    </row>
    <row r="117" spans="2:35" ht="14.25" hidden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AC117" s="29"/>
      <c r="AD117" s="29"/>
      <c r="AE117" s="29"/>
      <c r="AF117" s="29"/>
      <c r="AG117" s="29"/>
      <c r="AH117" s="149">
        <f>+'廃棄物事業経費（歳入）'!B117</f>
        <v>0</v>
      </c>
      <c r="AI117" s="2">
        <v>117</v>
      </c>
    </row>
    <row r="118" spans="2:35" ht="14.25" hidden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AC118" s="29"/>
      <c r="AD118" s="29"/>
      <c r="AE118" s="29"/>
      <c r="AF118" s="29"/>
      <c r="AG118" s="29"/>
      <c r="AH118" s="149">
        <f>+'廃棄物事業経費（歳入）'!B118</f>
        <v>0</v>
      </c>
      <c r="AI118" s="2">
        <v>118</v>
      </c>
    </row>
    <row r="119" spans="2:35" ht="14.25" hidden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C119" s="29"/>
      <c r="AD119" s="29"/>
      <c r="AE119" s="29"/>
      <c r="AF119" s="29"/>
      <c r="AG119" s="29"/>
      <c r="AH119" s="149">
        <f>+'廃棄物事業経費（歳入）'!B119</f>
        <v>0</v>
      </c>
      <c r="AI119" s="2">
        <v>119</v>
      </c>
    </row>
    <row r="120" spans="2:35" ht="14.25" hidden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C120" s="29"/>
      <c r="AD120" s="29"/>
      <c r="AE120" s="29"/>
      <c r="AF120" s="29"/>
      <c r="AG120" s="29"/>
      <c r="AH120" s="149">
        <f>+'廃棄物事業経費（歳入）'!B120</f>
        <v>0</v>
      </c>
      <c r="AI120" s="2">
        <v>120</v>
      </c>
    </row>
    <row r="121" spans="2:35" ht="14.25" hidden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AC121" s="29"/>
      <c r="AD121" s="29"/>
      <c r="AE121" s="29"/>
      <c r="AF121" s="29"/>
      <c r="AG121" s="29"/>
      <c r="AH121" s="149">
        <f>+'廃棄物事業経費（歳入）'!B121</f>
        <v>0</v>
      </c>
      <c r="AI121" s="2">
        <v>121</v>
      </c>
    </row>
    <row r="122" spans="2:35" ht="14.25" hidden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AC122" s="29"/>
      <c r="AD122" s="29"/>
      <c r="AE122" s="29"/>
      <c r="AF122" s="29"/>
      <c r="AG122" s="29"/>
      <c r="AH122" s="149">
        <f>+'廃棄物事業経費（歳入）'!B122</f>
        <v>0</v>
      </c>
      <c r="AI122" s="2">
        <v>122</v>
      </c>
    </row>
    <row r="123" spans="2:35" ht="14.25" hidden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AC123" s="29"/>
      <c r="AD123" s="29"/>
      <c r="AE123" s="29"/>
      <c r="AF123" s="29"/>
      <c r="AG123" s="29"/>
      <c r="AH123" s="149">
        <f>+'廃棄物事業経費（歳入）'!B123</f>
        <v>0</v>
      </c>
      <c r="AI123" s="2">
        <v>123</v>
      </c>
    </row>
    <row r="124" spans="2:35" ht="14.25" hidden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AC124" s="29"/>
      <c r="AD124" s="29"/>
      <c r="AE124" s="29"/>
      <c r="AF124" s="29"/>
      <c r="AG124" s="29"/>
      <c r="AH124" s="149">
        <f>+'廃棄物事業経費（歳入）'!B124</f>
        <v>0</v>
      </c>
      <c r="AI124" s="2">
        <v>124</v>
      </c>
    </row>
    <row r="125" spans="2:35" ht="14.25" hidden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AC125" s="29"/>
      <c r="AD125" s="29"/>
      <c r="AE125" s="29"/>
      <c r="AF125" s="29"/>
      <c r="AG125" s="29"/>
      <c r="AH125" s="149">
        <f>+'廃棄物事業経費（歳入）'!B125</f>
        <v>0</v>
      </c>
      <c r="AI125" s="2">
        <v>125</v>
      </c>
    </row>
    <row r="126" spans="2:35" ht="14.25" hidden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AC126" s="29"/>
      <c r="AD126" s="29"/>
      <c r="AE126" s="29"/>
      <c r="AF126" s="29"/>
      <c r="AG126" s="29"/>
      <c r="AH126" s="149">
        <f>+'廃棄物事業経費（歳入）'!B126</f>
        <v>0</v>
      </c>
      <c r="AI126" s="2">
        <v>126</v>
      </c>
    </row>
    <row r="127" spans="2:35" ht="14.25" hidden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AC127" s="29"/>
      <c r="AD127" s="29"/>
      <c r="AE127" s="29"/>
      <c r="AF127" s="29"/>
      <c r="AG127" s="29"/>
      <c r="AH127" s="149">
        <f>+'廃棄物事業経費（歳入）'!B127</f>
        <v>0</v>
      </c>
      <c r="AI127" s="2">
        <v>127</v>
      </c>
    </row>
    <row r="128" spans="2:35" ht="14.25" hidden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AC128" s="29"/>
      <c r="AD128" s="29"/>
      <c r="AE128" s="29"/>
      <c r="AF128" s="29"/>
      <c r="AG128" s="29"/>
      <c r="AH128" s="149">
        <f>+'廃棄物事業経費（歳入）'!B128</f>
        <v>0</v>
      </c>
      <c r="AI128" s="2">
        <v>128</v>
      </c>
    </row>
    <row r="129" spans="2:35" ht="14.25" hidden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AC129" s="29"/>
      <c r="AD129" s="29"/>
      <c r="AE129" s="29"/>
      <c r="AF129" s="29"/>
      <c r="AG129" s="29"/>
      <c r="AH129" s="149">
        <f>+'廃棄物事業経費（歳入）'!B129</f>
        <v>0</v>
      </c>
      <c r="AI129" s="2">
        <v>129</v>
      </c>
    </row>
    <row r="130" spans="2:35" ht="14.25" hidden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AC130" s="29"/>
      <c r="AD130" s="29"/>
      <c r="AE130" s="29"/>
      <c r="AF130" s="29"/>
      <c r="AG130" s="29"/>
      <c r="AH130" s="149">
        <f>+'廃棄物事業経費（歳入）'!B130</f>
        <v>0</v>
      </c>
      <c r="AI130" s="2">
        <v>130</v>
      </c>
    </row>
    <row r="131" spans="2:35" ht="14.25" hidden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AC131" s="29"/>
      <c r="AD131" s="29"/>
      <c r="AE131" s="29"/>
      <c r="AF131" s="29"/>
      <c r="AG131" s="29"/>
      <c r="AH131" s="149">
        <f>+'廃棄物事業経費（歳入）'!B131</f>
        <v>0</v>
      </c>
      <c r="AI131" s="2">
        <v>131</v>
      </c>
    </row>
    <row r="132" spans="2:35" ht="14.25" hidden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AC132" s="29"/>
      <c r="AD132" s="29"/>
      <c r="AE132" s="29"/>
      <c r="AF132" s="29"/>
      <c r="AG132" s="29"/>
      <c r="AH132" s="149">
        <f>+'廃棄物事業経費（歳入）'!B132</f>
        <v>0</v>
      </c>
      <c r="AI132" s="2">
        <v>132</v>
      </c>
    </row>
    <row r="133" spans="2:35" ht="14.25" hidden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AC133" s="29"/>
      <c r="AD133" s="29"/>
      <c r="AE133" s="29"/>
      <c r="AF133" s="29"/>
      <c r="AG133" s="29"/>
      <c r="AH133" s="149">
        <f>+'廃棄物事業経費（歳入）'!B133</f>
        <v>0</v>
      </c>
      <c r="AI133" s="2">
        <v>133</v>
      </c>
    </row>
    <row r="134" spans="2:35" ht="14.25" hidden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AC134" s="29"/>
      <c r="AD134" s="29"/>
      <c r="AE134" s="29"/>
      <c r="AF134" s="29"/>
      <c r="AG134" s="29"/>
      <c r="AH134" s="149">
        <f>+'廃棄物事業経費（歳入）'!B134</f>
        <v>0</v>
      </c>
      <c r="AI134" s="2">
        <v>134</v>
      </c>
    </row>
    <row r="135" spans="2:35" ht="14.25" hidden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AC135" s="29"/>
      <c r="AD135" s="29"/>
      <c r="AE135" s="29"/>
      <c r="AF135" s="29"/>
      <c r="AG135" s="29"/>
      <c r="AH135" s="149">
        <f>+'廃棄物事業経費（歳入）'!B135</f>
        <v>0</v>
      </c>
      <c r="AI135" s="2">
        <v>135</v>
      </c>
    </row>
    <row r="136" spans="2:35" ht="14.25" hidden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AC136" s="29"/>
      <c r="AD136" s="29"/>
      <c r="AE136" s="29"/>
      <c r="AF136" s="29"/>
      <c r="AG136" s="29"/>
      <c r="AH136" s="149">
        <f>+'廃棄物事業経費（歳入）'!B136</f>
        <v>0</v>
      </c>
      <c r="AI136" s="2">
        <v>136</v>
      </c>
    </row>
    <row r="137" spans="2:35" ht="14.25" hidden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AC137" s="29"/>
      <c r="AD137" s="29"/>
      <c r="AE137" s="29"/>
      <c r="AF137" s="29"/>
      <c r="AG137" s="29"/>
      <c r="AH137" s="149">
        <f>+'廃棄物事業経費（歳入）'!B137</f>
        <v>0</v>
      </c>
      <c r="AI137" s="2">
        <v>137</v>
      </c>
    </row>
    <row r="138" spans="2:35" ht="14.25" hidden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AC138" s="29"/>
      <c r="AD138" s="29"/>
      <c r="AE138" s="29"/>
      <c r="AF138" s="29"/>
      <c r="AG138" s="29"/>
      <c r="AH138" s="149">
        <f>+'廃棄物事業経費（歳入）'!B138</f>
        <v>0</v>
      </c>
      <c r="AI138" s="2">
        <v>138</v>
      </c>
    </row>
    <row r="139" spans="2:35" ht="14.25" hidden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AC139" s="29"/>
      <c r="AD139" s="29"/>
      <c r="AE139" s="29"/>
      <c r="AF139" s="29"/>
      <c r="AG139" s="29"/>
      <c r="AH139" s="149">
        <f>+'廃棄物事業経費（歳入）'!B139</f>
        <v>0</v>
      </c>
      <c r="AI139" s="2">
        <v>139</v>
      </c>
    </row>
    <row r="140" spans="2:35" ht="14.25" hidden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AC140" s="29"/>
      <c r="AD140" s="29"/>
      <c r="AE140" s="29"/>
      <c r="AF140" s="29"/>
      <c r="AG140" s="29"/>
      <c r="AH140" s="149">
        <f>+'廃棄物事業経費（歳入）'!B140</f>
        <v>0</v>
      </c>
      <c r="AI140" s="2">
        <v>140</v>
      </c>
    </row>
    <row r="141" spans="2:35" ht="14.25" hidden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AC141" s="29"/>
      <c r="AD141" s="29"/>
      <c r="AE141" s="29"/>
      <c r="AF141" s="29"/>
      <c r="AG141" s="29"/>
      <c r="AH141" s="149">
        <f>+'廃棄物事業経費（歳入）'!B141</f>
        <v>0</v>
      </c>
      <c r="AI141" s="2">
        <v>141</v>
      </c>
    </row>
    <row r="142" spans="2:35" ht="14.25" hidden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AC142" s="29"/>
      <c r="AD142" s="29"/>
      <c r="AE142" s="29"/>
      <c r="AF142" s="29"/>
      <c r="AG142" s="29"/>
      <c r="AH142" s="149">
        <f>+'廃棄物事業経費（歳入）'!B142</f>
        <v>0</v>
      </c>
      <c r="AI142" s="2">
        <v>142</v>
      </c>
    </row>
    <row r="143" spans="2:35" ht="14.25" hidden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AC143" s="29"/>
      <c r="AD143" s="29"/>
      <c r="AE143" s="29"/>
      <c r="AF143" s="29"/>
      <c r="AG143" s="29"/>
      <c r="AH143" s="149">
        <f>+'廃棄物事業経費（歳入）'!B143</f>
        <v>0</v>
      </c>
      <c r="AI143" s="2">
        <v>143</v>
      </c>
    </row>
    <row r="144" spans="2:35" ht="14.25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C144" s="29"/>
      <c r="AD144" s="29"/>
      <c r="AE144" s="29"/>
      <c r="AF144" s="29"/>
      <c r="AG144" s="29"/>
      <c r="AH144" s="149">
        <f>+'廃棄物事業経費（歳入）'!B144</f>
        <v>0</v>
      </c>
      <c r="AI144" s="2">
        <v>144</v>
      </c>
    </row>
    <row r="145" spans="2:35" ht="14.25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C145" s="29"/>
      <c r="AD145" s="29"/>
      <c r="AE145" s="29"/>
      <c r="AF145" s="29"/>
      <c r="AG145" s="29"/>
      <c r="AH145" s="149">
        <f>+'廃棄物事業経費（歳入）'!B145</f>
        <v>0</v>
      </c>
      <c r="AI145" s="2">
        <v>145</v>
      </c>
    </row>
    <row r="146" spans="2:35" ht="14.25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AC146" s="29"/>
      <c r="AD146" s="29"/>
      <c r="AE146" s="29"/>
      <c r="AF146" s="29"/>
      <c r="AG146" s="29"/>
      <c r="AH146" s="149">
        <f>+'廃棄物事業経費（歳入）'!B146</f>
        <v>0</v>
      </c>
      <c r="AI146" s="2">
        <v>146</v>
      </c>
    </row>
    <row r="147" spans="2:35" ht="14.25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AC147" s="29"/>
      <c r="AD147" s="29"/>
      <c r="AE147" s="29"/>
      <c r="AF147" s="29"/>
      <c r="AG147" s="29"/>
      <c r="AH147" s="149">
        <f>+'廃棄物事業経費（歳入）'!B147</f>
        <v>0</v>
      </c>
      <c r="AI147" s="2">
        <v>147</v>
      </c>
    </row>
    <row r="148" spans="2:35" ht="14.25" hidden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AC148" s="29"/>
      <c r="AD148" s="29"/>
      <c r="AE148" s="29"/>
      <c r="AF148" s="29"/>
      <c r="AG148" s="29"/>
      <c r="AH148" s="149">
        <f>+'廃棄物事業経費（歳入）'!B148</f>
        <v>0</v>
      </c>
      <c r="AI148" s="2">
        <v>148</v>
      </c>
    </row>
    <row r="149" spans="2:35" ht="14.25" hidden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AC149" s="29"/>
      <c r="AD149" s="29"/>
      <c r="AE149" s="29"/>
      <c r="AF149" s="29"/>
      <c r="AG149" s="29"/>
      <c r="AH149" s="149">
        <f>+'廃棄物事業経費（歳入）'!B149</f>
        <v>0</v>
      </c>
      <c r="AI149" s="2">
        <v>149</v>
      </c>
    </row>
    <row r="150" spans="2:35" ht="14.25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AC150" s="29"/>
      <c r="AD150" s="29"/>
      <c r="AE150" s="29"/>
      <c r="AF150" s="29"/>
      <c r="AG150" s="29"/>
      <c r="AH150" s="149">
        <f>+'廃棄物事業経費（歳入）'!B150</f>
        <v>0</v>
      </c>
      <c r="AI150" s="2">
        <v>150</v>
      </c>
    </row>
    <row r="151" spans="2:35" ht="14.25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AC151" s="29"/>
      <c r="AD151" s="29"/>
      <c r="AE151" s="29"/>
      <c r="AF151" s="29"/>
      <c r="AG151" s="29"/>
      <c r="AH151" s="149">
        <f>+'廃棄物事業経費（歳入）'!B151</f>
        <v>0</v>
      </c>
      <c r="AI151" s="2">
        <v>151</v>
      </c>
    </row>
    <row r="152" spans="2:35" ht="14.25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AC152" s="29"/>
      <c r="AD152" s="29"/>
      <c r="AE152" s="29"/>
      <c r="AF152" s="29"/>
      <c r="AG152" s="29"/>
      <c r="AH152" s="149">
        <f>+'廃棄物事業経費（歳入）'!B152</f>
        <v>0</v>
      </c>
      <c r="AI152" s="2">
        <v>152</v>
      </c>
    </row>
    <row r="153" spans="2:35" ht="14.25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AC153" s="29"/>
      <c r="AD153" s="29"/>
      <c r="AE153" s="29"/>
      <c r="AF153" s="29"/>
      <c r="AG153" s="29"/>
      <c r="AH153" s="149">
        <f>+'廃棄物事業経費（歳入）'!B153</f>
        <v>0</v>
      </c>
      <c r="AI153" s="2">
        <v>153</v>
      </c>
    </row>
    <row r="154" spans="2:35" ht="14.25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AC154" s="29"/>
      <c r="AD154" s="29"/>
      <c r="AE154" s="29"/>
      <c r="AF154" s="29"/>
      <c r="AG154" s="29"/>
      <c r="AH154" s="149">
        <f>+'廃棄物事業経費（歳入）'!B154</f>
        <v>0</v>
      </c>
      <c r="AI154" s="2">
        <v>154</v>
      </c>
    </row>
    <row r="155" spans="2:35" ht="14.25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AC155" s="29"/>
      <c r="AD155" s="29"/>
      <c r="AE155" s="29"/>
      <c r="AF155" s="29"/>
      <c r="AG155" s="29"/>
      <c r="AH155" s="149">
        <f>+'廃棄物事業経費（歳入）'!B155</f>
        <v>0</v>
      </c>
      <c r="AI155" s="2">
        <v>155</v>
      </c>
    </row>
    <row r="156" spans="2:35" ht="14.25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AC156" s="29"/>
      <c r="AD156" s="29"/>
      <c r="AE156" s="29"/>
      <c r="AF156" s="29"/>
      <c r="AG156" s="29"/>
      <c r="AH156" s="149">
        <f>+'廃棄物事業経費（歳入）'!B156</f>
        <v>0</v>
      </c>
      <c r="AI156" s="2">
        <v>156</v>
      </c>
    </row>
    <row r="157" spans="2:35" ht="14.25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AC157" s="29"/>
      <c r="AD157" s="29"/>
      <c r="AE157" s="29"/>
      <c r="AF157" s="29"/>
      <c r="AG157" s="29"/>
      <c r="AH157" s="149">
        <f>+'廃棄物事業経費（歳入）'!B157</f>
        <v>0</v>
      </c>
      <c r="AI157" s="2">
        <v>157</v>
      </c>
    </row>
    <row r="158" spans="2:35" ht="14.25" hidden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AC158" s="29"/>
      <c r="AD158" s="29"/>
      <c r="AE158" s="29"/>
      <c r="AF158" s="29"/>
      <c r="AG158" s="29"/>
      <c r="AH158" s="149">
        <f>+'廃棄物事業経費（歳入）'!B158</f>
        <v>0</v>
      </c>
      <c r="AI158" s="2">
        <v>158</v>
      </c>
    </row>
    <row r="159" spans="2:35" ht="14.25" hidden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AC159" s="29"/>
      <c r="AD159" s="29"/>
      <c r="AE159" s="29"/>
      <c r="AF159" s="29"/>
      <c r="AG159" s="29"/>
      <c r="AH159" s="149">
        <f>+'廃棄物事業経費（歳入）'!B159</f>
        <v>0</v>
      </c>
      <c r="AI159" s="2">
        <v>159</v>
      </c>
    </row>
    <row r="160" spans="2:35" ht="14.25" hidden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AC160" s="29"/>
      <c r="AD160" s="29"/>
      <c r="AE160" s="29"/>
      <c r="AF160" s="29"/>
      <c r="AG160" s="29"/>
      <c r="AH160" s="149">
        <f>+'廃棄物事業経費（歳入）'!B160</f>
        <v>0</v>
      </c>
      <c r="AI160" s="2">
        <v>160</v>
      </c>
    </row>
    <row r="161" spans="2:35" ht="14.25" hidden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AC161" s="29"/>
      <c r="AD161" s="29"/>
      <c r="AE161" s="29"/>
      <c r="AF161" s="29"/>
      <c r="AG161" s="29"/>
      <c r="AH161" s="149">
        <f>+'廃棄物事業経費（歳入）'!B161</f>
        <v>0</v>
      </c>
      <c r="AI161" s="2">
        <v>161</v>
      </c>
    </row>
    <row r="162" spans="2:35" ht="14.25" hidden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AC162" s="29"/>
      <c r="AD162" s="29"/>
      <c r="AE162" s="29"/>
      <c r="AF162" s="29"/>
      <c r="AG162" s="29"/>
      <c r="AH162" s="149">
        <f>+'廃棄物事業経費（歳入）'!B162</f>
        <v>0</v>
      </c>
      <c r="AI162" s="2">
        <v>162</v>
      </c>
    </row>
    <row r="163" spans="2:35" ht="14.25" hidden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AC163" s="29"/>
      <c r="AD163" s="29"/>
      <c r="AE163" s="29"/>
      <c r="AF163" s="29"/>
      <c r="AG163" s="29"/>
      <c r="AH163" s="149">
        <f>+'廃棄物事業経費（歳入）'!B163</f>
        <v>0</v>
      </c>
      <c r="AI163" s="2">
        <v>163</v>
      </c>
    </row>
    <row r="164" spans="2:35" ht="14.25" hidden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AC164" s="29"/>
      <c r="AD164" s="29"/>
      <c r="AE164" s="29"/>
      <c r="AF164" s="29"/>
      <c r="AG164" s="29"/>
      <c r="AH164" s="149">
        <f>+'廃棄物事業経費（歳入）'!B164</f>
        <v>0</v>
      </c>
      <c r="AI164" s="2">
        <v>164</v>
      </c>
    </row>
    <row r="165" spans="2:35" ht="14.25" hidden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AC165" s="29"/>
      <c r="AD165" s="29"/>
      <c r="AE165" s="29"/>
      <c r="AF165" s="29"/>
      <c r="AG165" s="29"/>
      <c r="AH165" s="149">
        <f>+'廃棄物事業経費（歳入）'!B165</f>
        <v>0</v>
      </c>
      <c r="AI165" s="2">
        <v>165</v>
      </c>
    </row>
    <row r="166" spans="2:35" ht="14.25" hidden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C166" s="29"/>
      <c r="AD166" s="29"/>
      <c r="AE166" s="29"/>
      <c r="AF166" s="29"/>
      <c r="AG166" s="29"/>
      <c r="AH166" s="149">
        <f>+'廃棄物事業経費（歳入）'!B166</f>
        <v>0</v>
      </c>
      <c r="AI166" s="2">
        <v>166</v>
      </c>
    </row>
    <row r="167" spans="2:35" ht="14.25" hidden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AC167" s="29"/>
      <c r="AD167" s="29"/>
      <c r="AE167" s="29"/>
      <c r="AF167" s="29"/>
      <c r="AG167" s="29"/>
      <c r="AH167" s="149">
        <f>+'廃棄物事業経費（歳入）'!B167</f>
        <v>0</v>
      </c>
      <c r="AI167" s="2">
        <v>167</v>
      </c>
    </row>
    <row r="168" spans="2:35" ht="14.25" hidden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C168" s="29"/>
      <c r="AD168" s="29"/>
      <c r="AE168" s="29"/>
      <c r="AF168" s="29"/>
      <c r="AG168" s="29"/>
      <c r="AH168" s="149">
        <f>+'廃棄物事業経費（歳入）'!B168</f>
        <v>0</v>
      </c>
      <c r="AI168" s="2">
        <v>168</v>
      </c>
    </row>
    <row r="169" spans="2:35" ht="14.25" hidden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AC169" s="29"/>
      <c r="AD169" s="29"/>
      <c r="AE169" s="29"/>
      <c r="AF169" s="29"/>
      <c r="AG169" s="29"/>
      <c r="AH169" s="149">
        <f>+'廃棄物事業経費（歳入）'!B169</f>
        <v>0</v>
      </c>
      <c r="AI169" s="2">
        <v>169</v>
      </c>
    </row>
    <row r="170" spans="2:35" ht="14.25" hidden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AC170" s="29"/>
      <c r="AD170" s="29"/>
      <c r="AE170" s="29"/>
      <c r="AF170" s="29"/>
      <c r="AG170" s="29"/>
      <c r="AH170" s="149">
        <f>+'廃棄物事業経費（歳入）'!B170</f>
        <v>0</v>
      </c>
      <c r="AI170" s="2">
        <v>170</v>
      </c>
    </row>
    <row r="171" spans="2:35" ht="14.25" hidden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AC171" s="29"/>
      <c r="AD171" s="29"/>
      <c r="AE171" s="29"/>
      <c r="AF171" s="29"/>
      <c r="AG171" s="29"/>
      <c r="AH171" s="149">
        <f>+'廃棄物事業経費（歳入）'!B171</f>
        <v>0</v>
      </c>
      <c r="AI171" s="2">
        <v>171</v>
      </c>
    </row>
    <row r="172" spans="2:35" ht="14.25" hidden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AC172" s="29"/>
      <c r="AD172" s="29"/>
      <c r="AE172" s="29"/>
      <c r="AF172" s="29"/>
      <c r="AG172" s="29"/>
      <c r="AH172" s="149">
        <f>+'廃棄物事業経費（歳入）'!B172</f>
        <v>0</v>
      </c>
      <c r="AI172" s="2">
        <v>172</v>
      </c>
    </row>
    <row r="173" spans="2:35" ht="14.25" hidden="1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AC173" s="29"/>
      <c r="AD173" s="29"/>
      <c r="AE173" s="29"/>
      <c r="AF173" s="29"/>
      <c r="AG173" s="29"/>
      <c r="AH173" s="149">
        <f>+'廃棄物事業経費（歳入）'!B173</f>
        <v>0</v>
      </c>
      <c r="AI173" s="2">
        <v>173</v>
      </c>
    </row>
    <row r="174" spans="2:35" ht="14.25" hidden="1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AC174" s="29"/>
      <c r="AD174" s="29"/>
      <c r="AE174" s="29"/>
      <c r="AF174" s="29"/>
      <c r="AG174" s="29"/>
      <c r="AH174" s="149">
        <f>+'廃棄物事業経費（歳入）'!B174</f>
        <v>0</v>
      </c>
      <c r="AI174" s="2">
        <v>174</v>
      </c>
    </row>
    <row r="175" spans="2:35" ht="14.25" hidden="1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AC175" s="29"/>
      <c r="AD175" s="29"/>
      <c r="AE175" s="29"/>
      <c r="AF175" s="29"/>
      <c r="AG175" s="29"/>
      <c r="AH175" s="149">
        <f>+'廃棄物事業経費（歳入）'!B175</f>
        <v>0</v>
      </c>
      <c r="AI175" s="2">
        <v>175</v>
      </c>
    </row>
    <row r="176" spans="2:35" ht="14.25" hidden="1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AC176" s="29"/>
      <c r="AD176" s="29"/>
      <c r="AE176" s="29"/>
      <c r="AF176" s="29"/>
      <c r="AG176" s="29"/>
      <c r="AH176" s="149">
        <f>+'廃棄物事業経費（歳入）'!B176</f>
        <v>0</v>
      </c>
      <c r="AI176" s="2">
        <v>176</v>
      </c>
    </row>
    <row r="177" spans="2:35" ht="14.25" hidden="1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AC177" s="29"/>
      <c r="AD177" s="29"/>
      <c r="AE177" s="29"/>
      <c r="AF177" s="29"/>
      <c r="AG177" s="29"/>
      <c r="AH177" s="149">
        <f>+'廃棄物事業経費（歳入）'!B177</f>
        <v>0</v>
      </c>
      <c r="AI177" s="2">
        <v>177</v>
      </c>
    </row>
    <row r="178" spans="2:35" ht="14.25" hidden="1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AC178" s="29"/>
      <c r="AD178" s="29"/>
      <c r="AE178" s="29"/>
      <c r="AF178" s="29"/>
      <c r="AG178" s="29"/>
      <c r="AH178" s="149">
        <f>+'廃棄物事業経費（歳入）'!B178</f>
        <v>0</v>
      </c>
      <c r="AI178" s="2">
        <v>178</v>
      </c>
    </row>
    <row r="179" spans="2:35" ht="14.25" hidden="1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AC179" s="29"/>
      <c r="AD179" s="29"/>
      <c r="AE179" s="29"/>
      <c r="AF179" s="29"/>
      <c r="AG179" s="29"/>
      <c r="AH179" s="149">
        <f>+'廃棄物事業経費（歳入）'!B179</f>
        <v>0</v>
      </c>
      <c r="AI179" s="2">
        <v>179</v>
      </c>
    </row>
    <row r="180" spans="2:35" ht="14.25" hidden="1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C180" s="29"/>
      <c r="AD180" s="29"/>
      <c r="AE180" s="29"/>
      <c r="AF180" s="29"/>
      <c r="AG180" s="29"/>
      <c r="AH180" s="149">
        <f>+'廃棄物事業経費（歳入）'!B180</f>
        <v>0</v>
      </c>
      <c r="AI180" s="2">
        <v>180</v>
      </c>
    </row>
    <row r="181" spans="2:35" ht="14.25" hidden="1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AC181" s="29"/>
      <c r="AD181" s="29"/>
      <c r="AE181" s="29"/>
      <c r="AF181" s="29"/>
      <c r="AG181" s="29"/>
      <c r="AH181" s="149">
        <f>+'廃棄物事業経費（歳入）'!B181</f>
        <v>0</v>
      </c>
      <c r="AI181" s="2">
        <v>181</v>
      </c>
    </row>
    <row r="182" spans="2:35" ht="14.25" hidden="1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AC182" s="29"/>
      <c r="AD182" s="29"/>
      <c r="AE182" s="29"/>
      <c r="AF182" s="29"/>
      <c r="AG182" s="29"/>
      <c r="AH182" s="149">
        <f>+'廃棄物事業経費（歳入）'!B182</f>
        <v>0</v>
      </c>
      <c r="AI182" s="2">
        <v>182</v>
      </c>
    </row>
    <row r="183" spans="2:35" ht="14.25" hidden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AC183" s="29"/>
      <c r="AD183" s="29"/>
      <c r="AE183" s="29"/>
      <c r="AF183" s="29"/>
      <c r="AG183" s="29"/>
      <c r="AH183" s="149">
        <f>+'廃棄物事業経費（歳入）'!B183</f>
        <v>0</v>
      </c>
      <c r="AI183" s="2">
        <v>183</v>
      </c>
    </row>
    <row r="184" spans="2:35" ht="14.25" hidden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AC184" s="29"/>
      <c r="AD184" s="29"/>
      <c r="AE184" s="29"/>
      <c r="AF184" s="29"/>
      <c r="AG184" s="29"/>
      <c r="AH184" s="149">
        <f>+'廃棄物事業経費（歳入）'!B184</f>
        <v>0</v>
      </c>
      <c r="AI184" s="2">
        <v>184</v>
      </c>
    </row>
    <row r="185" spans="2:35" ht="14.25" hidden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AC185" s="29"/>
      <c r="AD185" s="29"/>
      <c r="AE185" s="29"/>
      <c r="AF185" s="29"/>
      <c r="AG185" s="29"/>
      <c r="AH185" s="149">
        <f>+'廃棄物事業経費（歳入）'!B185</f>
        <v>0</v>
      </c>
      <c r="AI185" s="2">
        <v>185</v>
      </c>
    </row>
    <row r="186" spans="2:35" ht="14.25" hidden="1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AC186" s="29"/>
      <c r="AD186" s="29"/>
      <c r="AE186" s="29"/>
      <c r="AF186" s="29"/>
      <c r="AG186" s="29"/>
      <c r="AH186" s="149">
        <f>+'廃棄物事業経費（歳入）'!B186</f>
        <v>0</v>
      </c>
      <c r="AI186" s="2">
        <v>186</v>
      </c>
    </row>
    <row r="187" spans="2:35" ht="14.25" hidden="1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AC187" s="29"/>
      <c r="AD187" s="29"/>
      <c r="AE187" s="29"/>
      <c r="AF187" s="29"/>
      <c r="AG187" s="29"/>
      <c r="AH187" s="149">
        <f>+'廃棄物事業経費（歳入）'!B187</f>
        <v>0</v>
      </c>
      <c r="AI187" s="2">
        <v>187</v>
      </c>
    </row>
    <row r="188" spans="2:35" ht="14.25" hidden="1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AC188" s="29"/>
      <c r="AD188" s="29"/>
      <c r="AE188" s="29"/>
      <c r="AF188" s="29"/>
      <c r="AG188" s="29"/>
      <c r="AH188" s="149">
        <f>+'廃棄物事業経費（歳入）'!B188</f>
        <v>0</v>
      </c>
      <c r="AI188" s="2">
        <v>188</v>
      </c>
    </row>
    <row r="189" spans="2:35" ht="14.25" hidden="1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AC189" s="29"/>
      <c r="AD189" s="29"/>
      <c r="AE189" s="29"/>
      <c r="AF189" s="29"/>
      <c r="AG189" s="29"/>
      <c r="AH189" s="149">
        <f>+'廃棄物事業経費（歳入）'!B189</f>
        <v>0</v>
      </c>
      <c r="AI189" s="2">
        <v>189</v>
      </c>
    </row>
    <row r="190" spans="2:35" ht="14.25" hidden="1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AC190" s="29"/>
      <c r="AD190" s="29"/>
      <c r="AE190" s="29"/>
      <c r="AF190" s="29"/>
      <c r="AG190" s="29"/>
      <c r="AH190" s="149">
        <f>+'廃棄物事業経費（歳入）'!B190</f>
        <v>0</v>
      </c>
      <c r="AI190" s="2">
        <v>190</v>
      </c>
    </row>
    <row r="191" spans="2:35" ht="14.25" hidden="1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AC191" s="29"/>
      <c r="AD191" s="29"/>
      <c r="AE191" s="29"/>
      <c r="AF191" s="29"/>
      <c r="AG191" s="29"/>
      <c r="AH191" s="149">
        <f>+'廃棄物事業経費（歳入）'!B191</f>
        <v>0</v>
      </c>
      <c r="AI191" s="2">
        <v>191</v>
      </c>
    </row>
    <row r="192" spans="2:35" ht="14.25" hidden="1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C192" s="29"/>
      <c r="AD192" s="29"/>
      <c r="AE192" s="29"/>
      <c r="AF192" s="29"/>
      <c r="AG192" s="29"/>
      <c r="AH192" s="149">
        <f>+'廃棄物事業経費（歳入）'!B192</f>
        <v>0</v>
      </c>
      <c r="AI192" s="2">
        <v>192</v>
      </c>
    </row>
    <row r="193" spans="2:35" ht="14.25" hidden="1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C193" s="29"/>
      <c r="AD193" s="29"/>
      <c r="AE193" s="29"/>
      <c r="AF193" s="29"/>
      <c r="AG193" s="29"/>
      <c r="AH193" s="149">
        <f>+'廃棄物事業経費（歳入）'!B193</f>
        <v>0</v>
      </c>
      <c r="AI193" s="2">
        <v>193</v>
      </c>
    </row>
    <row r="194" spans="2:35" ht="14.25" hidden="1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AC194" s="29"/>
      <c r="AD194" s="29"/>
      <c r="AE194" s="29"/>
      <c r="AF194" s="29"/>
      <c r="AG194" s="29"/>
      <c r="AH194" s="149">
        <f>+'廃棄物事業経費（歳入）'!B194</f>
        <v>0</v>
      </c>
      <c r="AI194" s="2">
        <v>194</v>
      </c>
    </row>
    <row r="195" spans="2:35" ht="14.25" hidden="1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AC195" s="29"/>
      <c r="AD195" s="29"/>
      <c r="AE195" s="29"/>
      <c r="AF195" s="29"/>
      <c r="AG195" s="29"/>
      <c r="AH195" s="149">
        <f>+'廃棄物事業経費（歳入）'!B195</f>
        <v>0</v>
      </c>
      <c r="AI195" s="2">
        <v>195</v>
      </c>
    </row>
    <row r="196" spans="2:35" ht="14.25" hidden="1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AC196" s="29"/>
      <c r="AD196" s="29"/>
      <c r="AE196" s="29"/>
      <c r="AF196" s="29"/>
      <c r="AG196" s="29"/>
      <c r="AH196" s="149">
        <f>+'廃棄物事業経費（歳入）'!B196</f>
        <v>0</v>
      </c>
      <c r="AI196" s="2">
        <v>196</v>
      </c>
    </row>
    <row r="197" spans="2:35" ht="14.25" hidden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AC197" s="29"/>
      <c r="AD197" s="29"/>
      <c r="AE197" s="29"/>
      <c r="AF197" s="29"/>
      <c r="AG197" s="29"/>
      <c r="AH197" s="149">
        <f>+'廃棄物事業経費（歳入）'!B197</f>
        <v>0</v>
      </c>
      <c r="AI197" s="2">
        <v>197</v>
      </c>
    </row>
    <row r="198" spans="2:35" ht="14.25" hidden="1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AC198" s="29"/>
      <c r="AD198" s="29"/>
      <c r="AE198" s="29"/>
      <c r="AF198" s="29"/>
      <c r="AG198" s="29"/>
      <c r="AH198" s="149">
        <f>+'廃棄物事業経費（歳入）'!B198</f>
        <v>0</v>
      </c>
      <c r="AI198" s="2">
        <v>198</v>
      </c>
    </row>
    <row r="199" spans="2:35" ht="14.25" hidden="1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AC199" s="29"/>
      <c r="AD199" s="29"/>
      <c r="AE199" s="29"/>
      <c r="AF199" s="29"/>
      <c r="AG199" s="29"/>
      <c r="AH199" s="149">
        <f>+'廃棄物事業経費（歳入）'!B199</f>
        <v>0</v>
      </c>
      <c r="AI199" s="2">
        <v>199</v>
      </c>
    </row>
    <row r="200" spans="2:35" ht="14.25" hidden="1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AC200" s="29"/>
      <c r="AD200" s="29"/>
      <c r="AE200" s="29"/>
      <c r="AF200" s="29"/>
      <c r="AG200" s="29"/>
      <c r="AH200" s="149">
        <f>+'廃棄物事業経費（歳入）'!B200</f>
        <v>0</v>
      </c>
      <c r="AI200" s="2">
        <v>200</v>
      </c>
    </row>
    <row r="201" spans="2:35" ht="14.25" hidden="1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AC201" s="29"/>
      <c r="AD201" s="29"/>
      <c r="AE201" s="29"/>
      <c r="AF201" s="29"/>
      <c r="AG201" s="29"/>
      <c r="AH201" s="149">
        <f>+'廃棄物事業経費（歳入）'!B201</f>
        <v>0</v>
      </c>
      <c r="AI201" s="2">
        <v>201</v>
      </c>
    </row>
    <row r="202" spans="2:35" ht="14.25" hidden="1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AC202" s="29"/>
      <c r="AD202" s="29"/>
      <c r="AE202" s="29"/>
      <c r="AF202" s="29"/>
      <c r="AG202" s="29"/>
      <c r="AH202" s="149">
        <f>+'廃棄物事業経費（歳入）'!B202</f>
        <v>0</v>
      </c>
      <c r="AI202" s="2">
        <v>202</v>
      </c>
    </row>
    <row r="203" spans="2:35" ht="14.25" hidden="1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AC203" s="29"/>
      <c r="AD203" s="29"/>
      <c r="AE203" s="29"/>
      <c r="AF203" s="29"/>
      <c r="AG203" s="29"/>
      <c r="AH203" s="149">
        <f>+'廃棄物事業経費（歳入）'!B203</f>
        <v>0</v>
      </c>
      <c r="AI203" s="2">
        <v>203</v>
      </c>
    </row>
    <row r="204" spans="2:35" ht="14.25" hidden="1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AC204" s="29"/>
      <c r="AD204" s="29"/>
      <c r="AE204" s="29"/>
      <c r="AF204" s="29"/>
      <c r="AG204" s="29"/>
      <c r="AH204" s="149">
        <f>+'廃棄物事業経費（歳入）'!B204</f>
        <v>0</v>
      </c>
      <c r="AI204" s="2">
        <v>204</v>
      </c>
    </row>
    <row r="205" spans="2:35" ht="14.25" hidden="1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AC205" s="29"/>
      <c r="AD205" s="29"/>
      <c r="AE205" s="29"/>
      <c r="AF205" s="29"/>
      <c r="AG205" s="29"/>
      <c r="AH205" s="149">
        <f>+'廃棄物事業経費（歳入）'!B205</f>
        <v>0</v>
      </c>
      <c r="AI205" s="2">
        <v>205</v>
      </c>
    </row>
    <row r="206" spans="2:35" ht="14.25" hidden="1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AC206" s="29"/>
      <c r="AD206" s="29"/>
      <c r="AE206" s="29"/>
      <c r="AF206" s="29"/>
      <c r="AG206" s="29"/>
      <c r="AH206" s="149">
        <f>+'廃棄物事業経費（歳入）'!B206</f>
        <v>0</v>
      </c>
      <c r="AI206" s="2">
        <v>206</v>
      </c>
    </row>
    <row r="207" spans="2:35" ht="14.25" hidden="1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AC207" s="29"/>
      <c r="AD207" s="29"/>
      <c r="AE207" s="29"/>
      <c r="AF207" s="29"/>
      <c r="AG207" s="29"/>
      <c r="AH207" s="149">
        <f>+'廃棄物事業経費（歳入）'!B207</f>
        <v>0</v>
      </c>
      <c r="AI207" s="2">
        <v>207</v>
      </c>
    </row>
    <row r="208" spans="2:35" ht="14.25" hidden="1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AC208" s="29"/>
      <c r="AD208" s="29"/>
      <c r="AE208" s="29"/>
      <c r="AF208" s="29"/>
      <c r="AG208" s="29"/>
      <c r="AH208" s="149">
        <f>+'廃棄物事業経費（歳入）'!B208</f>
        <v>0</v>
      </c>
      <c r="AI208" s="2">
        <v>208</v>
      </c>
    </row>
    <row r="209" spans="2:35" ht="14.25" hidden="1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AC209" s="29"/>
      <c r="AD209" s="29"/>
      <c r="AE209" s="29"/>
      <c r="AF209" s="29"/>
      <c r="AG209" s="29"/>
      <c r="AH209" s="149">
        <f>+'廃棄物事業経費（歳入）'!B209</f>
        <v>0</v>
      </c>
      <c r="AI209" s="2">
        <v>209</v>
      </c>
    </row>
    <row r="210" spans="2:35" ht="14.25" hidden="1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AC210" s="29"/>
      <c r="AD210" s="29"/>
      <c r="AE210" s="29"/>
      <c r="AF210" s="29"/>
      <c r="AG210" s="29"/>
      <c r="AH210" s="149">
        <f>+'廃棄物事業経費（歳入）'!B210</f>
        <v>0</v>
      </c>
      <c r="AI210" s="2">
        <v>210</v>
      </c>
    </row>
    <row r="211" spans="2:35" ht="14.25" hidden="1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AC211" s="29"/>
      <c r="AD211" s="29"/>
      <c r="AE211" s="29"/>
      <c r="AF211" s="29"/>
      <c r="AG211" s="29"/>
      <c r="AH211" s="149">
        <f>+'廃棄物事業経費（歳入）'!B211</f>
        <v>0</v>
      </c>
      <c r="AI211" s="2">
        <v>211</v>
      </c>
    </row>
    <row r="212" spans="2:35" ht="14.25" hidden="1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AC212" s="29"/>
      <c r="AD212" s="29"/>
      <c r="AE212" s="29"/>
      <c r="AF212" s="29"/>
      <c r="AG212" s="29"/>
      <c r="AH212" s="149">
        <f>+'廃棄物事業経費（歳入）'!B212</f>
        <v>0</v>
      </c>
      <c r="AI212" s="2">
        <v>212</v>
      </c>
    </row>
    <row r="213" spans="2:35" ht="14.25" hidden="1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AC213" s="29"/>
      <c r="AD213" s="29"/>
      <c r="AE213" s="29"/>
      <c r="AF213" s="29"/>
      <c r="AG213" s="29"/>
      <c r="AH213" s="149">
        <f>+'廃棄物事業経費（歳入）'!B213</f>
        <v>0</v>
      </c>
      <c r="AI213" s="2">
        <v>213</v>
      </c>
    </row>
    <row r="214" spans="2:35" ht="14.25" hidden="1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AC214" s="29"/>
      <c r="AD214" s="29"/>
      <c r="AE214" s="29"/>
      <c r="AF214" s="29"/>
      <c r="AG214" s="29"/>
      <c r="AH214" s="149">
        <f>+'廃棄物事業経費（歳入）'!B214</f>
        <v>0</v>
      </c>
      <c r="AI214" s="2">
        <v>214</v>
      </c>
    </row>
    <row r="215" spans="2:35" ht="14.25" hidden="1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AC215" s="29"/>
      <c r="AD215" s="29"/>
      <c r="AE215" s="29"/>
      <c r="AF215" s="29"/>
      <c r="AG215" s="29"/>
      <c r="AH215" s="149">
        <f>+'廃棄物事業経費（歳入）'!B215</f>
        <v>0</v>
      </c>
      <c r="AI215" s="2">
        <v>215</v>
      </c>
    </row>
    <row r="216" spans="2:35" ht="14.25" hidden="1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C216" s="29"/>
      <c r="AD216" s="29"/>
      <c r="AE216" s="29"/>
      <c r="AF216" s="29"/>
      <c r="AG216" s="29"/>
      <c r="AH216" s="149">
        <f>+'廃棄物事業経費（歳入）'!B216</f>
        <v>0</v>
      </c>
      <c r="AI216" s="2">
        <v>216</v>
      </c>
    </row>
    <row r="217" spans="2:35" ht="14.25" hidden="1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C217" s="29"/>
      <c r="AD217" s="29"/>
      <c r="AE217" s="29"/>
      <c r="AF217" s="29"/>
      <c r="AG217" s="29"/>
      <c r="AH217" s="149">
        <f>+'廃棄物事業経費（歳入）'!B217</f>
        <v>0</v>
      </c>
      <c r="AI217" s="2">
        <v>217</v>
      </c>
    </row>
    <row r="218" spans="2:35" ht="14.25" hidden="1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AC218" s="29"/>
      <c r="AD218" s="29"/>
      <c r="AE218" s="29"/>
      <c r="AF218" s="29"/>
      <c r="AG218" s="29"/>
      <c r="AH218" s="149">
        <f>+'廃棄物事業経費（歳入）'!B218</f>
        <v>0</v>
      </c>
      <c r="AI218" s="2">
        <v>218</v>
      </c>
    </row>
    <row r="219" spans="2:35" ht="14.25" hidden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AC219" s="29"/>
      <c r="AD219" s="29"/>
      <c r="AE219" s="29"/>
      <c r="AF219" s="29"/>
      <c r="AG219" s="29"/>
      <c r="AH219" s="149">
        <f>+'廃棄物事業経費（歳入）'!B219</f>
        <v>0</v>
      </c>
      <c r="AI219" s="2">
        <v>219</v>
      </c>
    </row>
    <row r="220" spans="2:35" ht="14.25" hidden="1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AC220" s="29"/>
      <c r="AD220" s="29"/>
      <c r="AE220" s="29"/>
      <c r="AF220" s="29"/>
      <c r="AG220" s="29"/>
      <c r="AH220" s="149">
        <f>+'廃棄物事業経費（歳入）'!B220</f>
        <v>0</v>
      </c>
      <c r="AI220" s="2">
        <v>220</v>
      </c>
    </row>
    <row r="221" spans="2:35" ht="14.25" hidden="1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AC221" s="29"/>
      <c r="AD221" s="29"/>
      <c r="AE221" s="29"/>
      <c r="AF221" s="29"/>
      <c r="AG221" s="29"/>
      <c r="AH221" s="149">
        <f>+'廃棄物事業経費（歳入）'!B221</f>
        <v>0</v>
      </c>
      <c r="AI221" s="2">
        <v>221</v>
      </c>
    </row>
    <row r="222" spans="2:35" ht="14.25" hidden="1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AC222" s="29"/>
      <c r="AD222" s="29"/>
      <c r="AE222" s="29"/>
      <c r="AF222" s="29"/>
      <c r="AG222" s="29"/>
      <c r="AH222" s="149">
        <f>+'廃棄物事業経費（歳入）'!B222</f>
        <v>0</v>
      </c>
      <c r="AI222" s="2">
        <v>222</v>
      </c>
    </row>
    <row r="223" spans="2:35" ht="14.25" hidden="1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AC223" s="29"/>
      <c r="AD223" s="29"/>
      <c r="AE223" s="29"/>
      <c r="AF223" s="29"/>
      <c r="AG223" s="29"/>
      <c r="AH223" s="149">
        <f>+'廃棄物事業経費（歳入）'!B223</f>
        <v>0</v>
      </c>
      <c r="AI223" s="2">
        <v>223</v>
      </c>
    </row>
    <row r="224" spans="2:35" ht="14.25" hidden="1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AC224" s="29"/>
      <c r="AD224" s="29"/>
      <c r="AE224" s="29"/>
      <c r="AF224" s="29"/>
      <c r="AG224" s="29"/>
      <c r="AH224" s="149">
        <f>+'廃棄物事業経費（歳入）'!B224</f>
        <v>0</v>
      </c>
      <c r="AI224" s="2">
        <v>224</v>
      </c>
    </row>
    <row r="225" spans="2:35" ht="14.25" hidden="1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AC225" s="29"/>
      <c r="AD225" s="29"/>
      <c r="AE225" s="29"/>
      <c r="AF225" s="29"/>
      <c r="AG225" s="29"/>
      <c r="AH225" s="149">
        <f>+'廃棄物事業経費（歳入）'!B225</f>
        <v>0</v>
      </c>
      <c r="AI225" s="2">
        <v>225</v>
      </c>
    </row>
    <row r="226" spans="2:35" ht="14.25" hidden="1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AC226" s="29"/>
      <c r="AD226" s="29"/>
      <c r="AE226" s="29"/>
      <c r="AF226" s="29"/>
      <c r="AG226" s="29"/>
      <c r="AH226" s="149">
        <f>+'廃棄物事業経費（歳入）'!B226</f>
        <v>0</v>
      </c>
      <c r="AI226" s="2">
        <v>226</v>
      </c>
    </row>
    <row r="227" spans="2:35" ht="14.25" hidden="1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AC227" s="29"/>
      <c r="AD227" s="29"/>
      <c r="AE227" s="29"/>
      <c r="AF227" s="29"/>
      <c r="AG227" s="29"/>
      <c r="AH227" s="149">
        <f>+'廃棄物事業経費（歳入）'!B227</f>
        <v>0</v>
      </c>
      <c r="AI227" s="2">
        <v>227</v>
      </c>
    </row>
    <row r="228" spans="2:35" ht="14.25" hidden="1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AC228" s="29"/>
      <c r="AD228" s="29"/>
      <c r="AE228" s="29"/>
      <c r="AF228" s="29"/>
      <c r="AG228" s="29"/>
      <c r="AH228" s="149">
        <f>+'廃棄物事業経費（歳入）'!B228</f>
        <v>0</v>
      </c>
      <c r="AI228" s="2">
        <v>228</v>
      </c>
    </row>
    <row r="229" spans="2:35" ht="14.25" hidden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AC229" s="29"/>
      <c r="AD229" s="29"/>
      <c r="AE229" s="29"/>
      <c r="AF229" s="29"/>
      <c r="AG229" s="29"/>
      <c r="AH229" s="149">
        <f>+'廃棄物事業経費（歳入）'!B229</f>
        <v>0</v>
      </c>
      <c r="AI229" s="2">
        <v>229</v>
      </c>
    </row>
    <row r="230" spans="2:35" ht="14.25" hidden="1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AC230" s="29"/>
      <c r="AD230" s="29"/>
      <c r="AE230" s="29"/>
      <c r="AF230" s="29"/>
      <c r="AG230" s="29"/>
      <c r="AH230" s="149">
        <f>+'廃棄物事業経費（歳入）'!B230</f>
        <v>0</v>
      </c>
      <c r="AI230" s="2">
        <v>230</v>
      </c>
    </row>
    <row r="231" spans="2:35" ht="14.25" hidden="1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AC231" s="29"/>
      <c r="AD231" s="29"/>
      <c r="AE231" s="29"/>
      <c r="AF231" s="29"/>
      <c r="AG231" s="29"/>
      <c r="AH231" s="149">
        <f>+'廃棄物事業経費（歳入）'!B231</f>
        <v>0</v>
      </c>
      <c r="AI231" s="2">
        <v>231</v>
      </c>
    </row>
    <row r="232" spans="2:35" ht="14.25" hidden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AC232" s="29"/>
      <c r="AD232" s="29"/>
      <c r="AE232" s="29"/>
      <c r="AF232" s="29"/>
      <c r="AG232" s="29"/>
      <c r="AH232" s="149">
        <f>+'廃棄物事業経費（歳入）'!B232</f>
        <v>0</v>
      </c>
      <c r="AI232" s="2">
        <v>232</v>
      </c>
    </row>
    <row r="233" spans="2:35" ht="14.25" hidden="1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AC233" s="29"/>
      <c r="AD233" s="29"/>
      <c r="AE233" s="29"/>
      <c r="AF233" s="29"/>
      <c r="AG233" s="29"/>
      <c r="AH233" s="149">
        <f>+'廃棄物事業経費（歳入）'!B233</f>
        <v>0</v>
      </c>
      <c r="AI233" s="2">
        <v>233</v>
      </c>
    </row>
    <row r="234" spans="2:35" ht="14.25" hidden="1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AC234" s="29"/>
      <c r="AD234" s="29"/>
      <c r="AE234" s="29"/>
      <c r="AF234" s="29"/>
      <c r="AG234" s="29"/>
      <c r="AH234" s="149">
        <f>+'廃棄物事業経費（歳入）'!B234</f>
        <v>0</v>
      </c>
      <c r="AI234" s="2">
        <v>234</v>
      </c>
    </row>
    <row r="235" spans="2:35" ht="14.25" hidden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C235" s="29"/>
      <c r="AD235" s="29"/>
      <c r="AE235" s="29"/>
      <c r="AF235" s="29"/>
      <c r="AG235" s="29"/>
      <c r="AH235" s="149">
        <f>+'廃棄物事業経費（歳入）'!B235</f>
        <v>0</v>
      </c>
      <c r="AI235" s="2">
        <v>235</v>
      </c>
    </row>
    <row r="236" spans="2:35" ht="14.25" hidden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AC236" s="29"/>
      <c r="AD236" s="29"/>
      <c r="AE236" s="29"/>
      <c r="AF236" s="29"/>
      <c r="AG236" s="29"/>
      <c r="AH236" s="149">
        <f>+'廃棄物事業経費（歳入）'!B236</f>
        <v>0</v>
      </c>
      <c r="AI236" s="2">
        <v>236</v>
      </c>
    </row>
    <row r="237" spans="2:35" ht="14.25" hidden="1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AC237" s="29"/>
      <c r="AD237" s="29"/>
      <c r="AE237" s="29"/>
      <c r="AF237" s="29"/>
      <c r="AG237" s="29"/>
      <c r="AH237" s="149">
        <f>+'廃棄物事業経費（歳入）'!B237</f>
        <v>0</v>
      </c>
      <c r="AI237" s="2">
        <v>237</v>
      </c>
    </row>
    <row r="238" spans="2:35" ht="14.25" hidden="1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AC238" s="29"/>
      <c r="AD238" s="29"/>
      <c r="AE238" s="29"/>
      <c r="AF238" s="29"/>
      <c r="AG238" s="29"/>
      <c r="AH238" s="149">
        <f>+'廃棄物事業経費（歳入）'!B238</f>
        <v>0</v>
      </c>
      <c r="AI238" s="2">
        <v>238</v>
      </c>
    </row>
    <row r="239" spans="2:35" ht="14.25" hidden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AC239" s="29"/>
      <c r="AD239" s="29"/>
      <c r="AE239" s="29"/>
      <c r="AF239" s="29"/>
      <c r="AG239" s="29"/>
      <c r="AH239" s="149">
        <f>+'廃棄物事業経費（歳入）'!B239</f>
        <v>0</v>
      </c>
      <c r="AI239" s="2">
        <v>239</v>
      </c>
    </row>
    <row r="240" spans="2:35" ht="14.25" hidden="1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C240" s="29"/>
      <c r="AD240" s="29"/>
      <c r="AE240" s="29"/>
      <c r="AF240" s="29"/>
      <c r="AG240" s="29"/>
      <c r="AH240" s="149">
        <f>+'廃棄物事業経費（歳入）'!B240</f>
        <v>0</v>
      </c>
      <c r="AI240" s="2">
        <v>240</v>
      </c>
    </row>
    <row r="241" spans="2:35" ht="14.25" hidden="1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C241" s="29"/>
      <c r="AD241" s="29"/>
      <c r="AE241" s="29"/>
      <c r="AF241" s="29"/>
      <c r="AG241" s="29"/>
      <c r="AH241" s="149">
        <f>+'廃棄物事業経費（歳入）'!B241</f>
        <v>0</v>
      </c>
      <c r="AI241" s="2">
        <v>241</v>
      </c>
    </row>
    <row r="242" spans="2:35" ht="14.25" hidden="1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AC242" s="29"/>
      <c r="AD242" s="29"/>
      <c r="AE242" s="29"/>
      <c r="AF242" s="29"/>
      <c r="AG242" s="29"/>
      <c r="AH242" s="149">
        <f>+'廃棄物事業経費（歳入）'!B242</f>
        <v>0</v>
      </c>
      <c r="AI242" s="2">
        <v>242</v>
      </c>
    </row>
    <row r="243" spans="2:35" ht="14.25" hidden="1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AC243" s="29"/>
      <c r="AD243" s="29"/>
      <c r="AE243" s="29"/>
      <c r="AF243" s="29"/>
      <c r="AG243" s="29"/>
      <c r="AH243" s="149">
        <f>+'廃棄物事業経費（歳入）'!B243</f>
        <v>0</v>
      </c>
      <c r="AI243" s="2">
        <v>243</v>
      </c>
    </row>
    <row r="244" spans="2:35" ht="14.25" hidden="1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AC244" s="29"/>
      <c r="AD244" s="29"/>
      <c r="AE244" s="29"/>
      <c r="AF244" s="29"/>
      <c r="AG244" s="29"/>
      <c r="AH244" s="149">
        <f>+'廃棄物事業経費（歳入）'!B244</f>
        <v>0</v>
      </c>
      <c r="AI244" s="2">
        <v>244</v>
      </c>
    </row>
    <row r="245" spans="2:35" ht="14.25" hidden="1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AC245" s="29"/>
      <c r="AD245" s="29"/>
      <c r="AE245" s="29"/>
      <c r="AF245" s="29"/>
      <c r="AG245" s="29"/>
      <c r="AH245" s="149">
        <f>+'廃棄物事業経費（歳入）'!B245</f>
        <v>0</v>
      </c>
      <c r="AI245" s="2">
        <v>245</v>
      </c>
    </row>
    <row r="246" spans="2:35" ht="14.25" hidden="1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AC246" s="29"/>
      <c r="AD246" s="29"/>
      <c r="AE246" s="29"/>
      <c r="AF246" s="29"/>
      <c r="AG246" s="29"/>
      <c r="AH246" s="149">
        <f>+'廃棄物事業経費（歳入）'!B246</f>
        <v>0</v>
      </c>
      <c r="AI246" s="2">
        <v>246</v>
      </c>
    </row>
    <row r="247" spans="2:35" ht="14.25" hidden="1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AC247" s="29"/>
      <c r="AD247" s="29"/>
      <c r="AE247" s="29"/>
      <c r="AF247" s="29"/>
      <c r="AG247" s="29"/>
      <c r="AH247" s="149">
        <f>+'廃棄物事業経費（歳入）'!B247</f>
        <v>0</v>
      </c>
      <c r="AI247" s="2">
        <v>247</v>
      </c>
    </row>
    <row r="248" spans="2:35" ht="14.25" hidden="1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AC248" s="29"/>
      <c r="AD248" s="29"/>
      <c r="AE248" s="29"/>
      <c r="AF248" s="29"/>
      <c r="AG248" s="29"/>
      <c r="AH248" s="149">
        <f>+'廃棄物事業経費（歳入）'!B248</f>
        <v>0</v>
      </c>
      <c r="AI248" s="2">
        <v>248</v>
      </c>
    </row>
    <row r="249" spans="2:35" ht="14.25" hidden="1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AC249" s="29"/>
      <c r="AD249" s="29"/>
      <c r="AE249" s="29"/>
      <c r="AF249" s="29"/>
      <c r="AG249" s="29"/>
      <c r="AH249" s="149">
        <f>+'廃棄物事業経費（歳入）'!B249</f>
        <v>0</v>
      </c>
      <c r="AI249" s="2">
        <v>249</v>
      </c>
    </row>
    <row r="250" spans="2:35" ht="14.25" hidden="1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AC250" s="29"/>
      <c r="AD250" s="29"/>
      <c r="AE250" s="29"/>
      <c r="AF250" s="29"/>
      <c r="AG250" s="29"/>
      <c r="AH250" s="149">
        <f>+'廃棄物事業経費（歳入）'!B250</f>
        <v>0</v>
      </c>
      <c r="AI250" s="2">
        <v>250</v>
      </c>
    </row>
    <row r="251" spans="2:35" ht="14.25" hidden="1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AC251" s="29"/>
      <c r="AD251" s="29"/>
      <c r="AE251" s="29"/>
      <c r="AF251" s="29"/>
      <c r="AG251" s="29"/>
      <c r="AH251" s="149">
        <f>+'廃棄物事業経費（歳入）'!B251</f>
        <v>0</v>
      </c>
      <c r="AI251" s="2">
        <v>251</v>
      </c>
    </row>
    <row r="252" spans="2:35" ht="14.25" hidden="1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AC252" s="29"/>
      <c r="AD252" s="29"/>
      <c r="AE252" s="29"/>
      <c r="AF252" s="29"/>
      <c r="AG252" s="29"/>
      <c r="AH252" s="149">
        <f>+'廃棄物事業経費（歳入）'!B252</f>
        <v>0</v>
      </c>
      <c r="AI252" s="2">
        <v>252</v>
      </c>
    </row>
    <row r="253" spans="2:35" ht="14.25" hidden="1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C253" s="29"/>
      <c r="AD253" s="29"/>
      <c r="AE253" s="29"/>
      <c r="AF253" s="29"/>
      <c r="AG253" s="29"/>
      <c r="AH253" s="149">
        <f>+'廃棄物事業経費（歳入）'!B253</f>
        <v>0</v>
      </c>
      <c r="AI253" s="2">
        <v>253</v>
      </c>
    </row>
    <row r="254" spans="2:35" ht="14.25" hidden="1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AC254" s="29"/>
      <c r="AD254" s="29"/>
      <c r="AE254" s="29"/>
      <c r="AF254" s="29"/>
      <c r="AG254" s="29"/>
      <c r="AH254" s="149">
        <f>+'廃棄物事業経費（歳入）'!B254</f>
        <v>0</v>
      </c>
      <c r="AI254" s="2">
        <v>254</v>
      </c>
    </row>
    <row r="255" spans="2:35" ht="14.25" hidden="1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AC255" s="29"/>
      <c r="AD255" s="29"/>
      <c r="AE255" s="29"/>
      <c r="AF255" s="29"/>
      <c r="AG255" s="29"/>
      <c r="AH255" s="149">
        <f>+'廃棄物事業経費（歳入）'!B255</f>
        <v>0</v>
      </c>
      <c r="AI255" s="2">
        <v>255</v>
      </c>
    </row>
    <row r="256" spans="2:35" ht="14.25" hidden="1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AC256" s="29"/>
      <c r="AD256" s="29"/>
      <c r="AE256" s="29"/>
      <c r="AF256" s="29"/>
      <c r="AG256" s="29"/>
      <c r="AH256" s="149">
        <f>+'廃棄物事業経費（歳入）'!B256</f>
        <v>0</v>
      </c>
      <c r="AI256" s="2">
        <v>256</v>
      </c>
    </row>
    <row r="257" spans="2:35" ht="14.25" hidden="1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AC257" s="29"/>
      <c r="AD257" s="29"/>
      <c r="AE257" s="29"/>
      <c r="AF257" s="29"/>
      <c r="AG257" s="29"/>
      <c r="AH257" s="149">
        <f>+'廃棄物事業経費（歳入）'!B257</f>
        <v>0</v>
      </c>
      <c r="AI257" s="2">
        <v>257</v>
      </c>
    </row>
    <row r="258" spans="2:35" ht="14.25" hidden="1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AC258" s="29"/>
      <c r="AD258" s="29"/>
      <c r="AE258" s="29"/>
      <c r="AF258" s="29"/>
      <c r="AG258" s="29"/>
      <c r="AH258" s="149">
        <f>+'廃棄物事業経費（歳入）'!B258</f>
        <v>0</v>
      </c>
      <c r="AI258" s="2">
        <v>258</v>
      </c>
    </row>
    <row r="259" spans="2:35" ht="14.25" hidden="1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AC259" s="29"/>
      <c r="AD259" s="29"/>
      <c r="AE259" s="29"/>
      <c r="AF259" s="29"/>
      <c r="AG259" s="29"/>
      <c r="AH259" s="149">
        <f>+'廃棄物事業経費（歳入）'!B259</f>
        <v>0</v>
      </c>
      <c r="AI259" s="2">
        <v>259</v>
      </c>
    </row>
    <row r="260" spans="2:35" ht="14.25" hidden="1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AC260" s="29"/>
      <c r="AD260" s="29"/>
      <c r="AE260" s="29"/>
      <c r="AF260" s="29"/>
      <c r="AG260" s="29"/>
      <c r="AH260" s="149">
        <f>+'廃棄物事業経費（歳入）'!B260</f>
        <v>0</v>
      </c>
      <c r="AI260" s="2">
        <v>260</v>
      </c>
    </row>
    <row r="261" spans="2:35" ht="14.25" hidden="1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AC261" s="29"/>
      <c r="AD261" s="29"/>
      <c r="AE261" s="29"/>
      <c r="AF261" s="29"/>
      <c r="AG261" s="29"/>
      <c r="AH261" s="149">
        <f>+'廃棄物事業経費（歳入）'!B261</f>
        <v>0</v>
      </c>
      <c r="AI261" s="2">
        <v>261</v>
      </c>
    </row>
    <row r="262" spans="2:35" ht="14.25" hidden="1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AC262" s="29"/>
      <c r="AD262" s="29"/>
      <c r="AE262" s="29"/>
      <c r="AF262" s="29"/>
      <c r="AG262" s="29"/>
      <c r="AH262" s="149">
        <f>+'廃棄物事業経費（歳入）'!B262</f>
        <v>0</v>
      </c>
      <c r="AI262" s="2">
        <v>262</v>
      </c>
    </row>
    <row r="263" spans="2:35" ht="14.25" hidden="1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AC263" s="29"/>
      <c r="AD263" s="29"/>
      <c r="AE263" s="29"/>
      <c r="AF263" s="29"/>
      <c r="AG263" s="29"/>
      <c r="AH263" s="149">
        <f>+'廃棄物事業経費（歳入）'!B263</f>
        <v>0</v>
      </c>
      <c r="AI263" s="2">
        <v>263</v>
      </c>
    </row>
    <row r="264" spans="2:35" ht="14.25" hidden="1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C264" s="29"/>
      <c r="AD264" s="29"/>
      <c r="AE264" s="29"/>
      <c r="AF264" s="29"/>
      <c r="AG264" s="29"/>
      <c r="AH264" s="149">
        <f>+'廃棄物事業経費（歳入）'!B264</f>
        <v>0</v>
      </c>
      <c r="AI264" s="2">
        <v>264</v>
      </c>
    </row>
    <row r="265" spans="2:35" ht="14.25" hidden="1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C265" s="29"/>
      <c r="AD265" s="29"/>
      <c r="AE265" s="29"/>
      <c r="AF265" s="29"/>
      <c r="AG265" s="29"/>
      <c r="AH265" s="149">
        <f>+'廃棄物事業経費（歳入）'!B265</f>
        <v>0</v>
      </c>
      <c r="AI265" s="2">
        <v>265</v>
      </c>
    </row>
    <row r="266" spans="2:35" ht="14.25" hidden="1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AC266" s="29"/>
      <c r="AD266" s="29"/>
      <c r="AE266" s="29"/>
      <c r="AF266" s="29"/>
      <c r="AG266" s="29"/>
      <c r="AH266" s="149">
        <f>+'廃棄物事業経費（歳入）'!B266</f>
        <v>0</v>
      </c>
      <c r="AI266" s="2">
        <v>266</v>
      </c>
    </row>
    <row r="267" spans="2:35" ht="14.25" hidden="1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AC267" s="29"/>
      <c r="AD267" s="29"/>
      <c r="AE267" s="29"/>
      <c r="AF267" s="29"/>
      <c r="AG267" s="29"/>
      <c r="AH267" s="149">
        <f>+'廃棄物事業経費（歳入）'!B267</f>
        <v>0</v>
      </c>
      <c r="AI267" s="2">
        <v>267</v>
      </c>
    </row>
    <row r="268" spans="2:35" ht="14.25" hidden="1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AC268" s="29"/>
      <c r="AD268" s="29"/>
      <c r="AE268" s="29"/>
      <c r="AF268" s="29"/>
      <c r="AG268" s="29"/>
      <c r="AH268" s="149">
        <f>+'廃棄物事業経費（歳入）'!B268</f>
        <v>0</v>
      </c>
      <c r="AI268" s="2">
        <v>268</v>
      </c>
    </row>
    <row r="269" spans="2:35" ht="14.25" hidden="1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AC269" s="29"/>
      <c r="AD269" s="29"/>
      <c r="AE269" s="29"/>
      <c r="AF269" s="29"/>
      <c r="AG269" s="29"/>
      <c r="AH269" s="149">
        <f>+'廃棄物事業経費（歳入）'!B269</f>
        <v>0</v>
      </c>
      <c r="AI269" s="2">
        <v>269</v>
      </c>
    </row>
    <row r="270" spans="2:35" ht="14.25" hidden="1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AC270" s="29"/>
      <c r="AD270" s="29"/>
      <c r="AE270" s="29"/>
      <c r="AF270" s="29"/>
      <c r="AG270" s="29"/>
      <c r="AH270" s="149">
        <f>+'廃棄物事業経費（歳入）'!B270</f>
        <v>0</v>
      </c>
      <c r="AI270" s="2">
        <v>270</v>
      </c>
    </row>
    <row r="271" spans="2:35" ht="14.25" hidden="1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AC271" s="29"/>
      <c r="AD271" s="29"/>
      <c r="AE271" s="29"/>
      <c r="AF271" s="29"/>
      <c r="AG271" s="29"/>
      <c r="AH271" s="149">
        <f>+'廃棄物事業経費（歳入）'!B271</f>
        <v>0</v>
      </c>
      <c r="AI271" s="2">
        <v>271</v>
      </c>
    </row>
    <row r="272" spans="2:35" ht="14.25" hidden="1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AC272" s="29"/>
      <c r="AD272" s="29"/>
      <c r="AE272" s="29"/>
      <c r="AF272" s="29"/>
      <c r="AG272" s="29"/>
      <c r="AH272" s="149">
        <f>+'廃棄物事業経費（歳入）'!B272</f>
        <v>0</v>
      </c>
      <c r="AI272" s="2">
        <v>272</v>
      </c>
    </row>
    <row r="273" spans="2:35" ht="14.25" hidden="1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AC273" s="29"/>
      <c r="AD273" s="29"/>
      <c r="AE273" s="29"/>
      <c r="AF273" s="29"/>
      <c r="AG273" s="29"/>
      <c r="AH273" s="149">
        <f>+'廃棄物事業経費（歳入）'!B273</f>
        <v>0</v>
      </c>
      <c r="AI273" s="2">
        <v>273</v>
      </c>
    </row>
    <row r="274" spans="2:35" ht="14.25" hidden="1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AC274" s="29"/>
      <c r="AD274" s="29"/>
      <c r="AE274" s="29"/>
      <c r="AF274" s="29"/>
      <c r="AG274" s="29"/>
      <c r="AH274" s="149">
        <f>+'廃棄物事業経費（歳入）'!B274</f>
        <v>0</v>
      </c>
      <c r="AI274" s="2">
        <v>274</v>
      </c>
    </row>
    <row r="275" spans="2:35" ht="14.25" hidden="1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AC275" s="29"/>
      <c r="AD275" s="29"/>
      <c r="AE275" s="29"/>
      <c r="AF275" s="29"/>
      <c r="AG275" s="29"/>
      <c r="AH275" s="149">
        <f>+'廃棄物事業経費（歳入）'!B275</f>
        <v>0</v>
      </c>
      <c r="AI275" s="2">
        <v>275</v>
      </c>
    </row>
    <row r="276" spans="2:35" ht="14.25" hidden="1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AC276" s="29"/>
      <c r="AD276" s="29"/>
      <c r="AE276" s="29"/>
      <c r="AF276" s="29"/>
      <c r="AG276" s="29"/>
      <c r="AH276" s="149">
        <f>+'廃棄物事業経費（歳入）'!B276</f>
        <v>0</v>
      </c>
      <c r="AI276" s="2">
        <v>276</v>
      </c>
    </row>
    <row r="277" spans="2:35" ht="14.25" hidden="1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AC277" s="29"/>
      <c r="AD277" s="29"/>
      <c r="AE277" s="29"/>
      <c r="AF277" s="29"/>
      <c r="AG277" s="29"/>
      <c r="AH277" s="149">
        <f>+'廃棄物事業経費（歳入）'!B277</f>
        <v>0</v>
      </c>
      <c r="AI277" s="2">
        <v>277</v>
      </c>
    </row>
    <row r="278" spans="2:35" ht="14.25" hidden="1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AC278" s="29"/>
      <c r="AD278" s="29"/>
      <c r="AE278" s="29"/>
      <c r="AF278" s="29"/>
      <c r="AG278" s="29"/>
      <c r="AH278" s="149">
        <f>+'廃棄物事業経費（歳入）'!B278</f>
        <v>0</v>
      </c>
      <c r="AI278" s="2">
        <v>278</v>
      </c>
    </row>
    <row r="279" spans="2:35" ht="14.25" hidden="1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AC279" s="29"/>
      <c r="AD279" s="29"/>
      <c r="AE279" s="29"/>
      <c r="AF279" s="29"/>
      <c r="AG279" s="29"/>
      <c r="AH279" s="149">
        <f>+'廃棄物事業経費（歳入）'!B279</f>
        <v>0</v>
      </c>
      <c r="AI279" s="2">
        <v>279</v>
      </c>
    </row>
    <row r="280" spans="2:35" ht="14.25" hidden="1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AC280" s="29"/>
      <c r="AD280" s="29"/>
      <c r="AE280" s="29"/>
      <c r="AF280" s="29"/>
      <c r="AG280" s="29"/>
      <c r="AH280" s="149">
        <f>+'廃棄物事業経費（歳入）'!B280</f>
        <v>0</v>
      </c>
      <c r="AI280" s="2">
        <v>280</v>
      </c>
    </row>
    <row r="281" spans="2:35" ht="14.25" hidden="1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AC281" s="29"/>
      <c r="AD281" s="29"/>
      <c r="AE281" s="29"/>
      <c r="AF281" s="29"/>
      <c r="AG281" s="29"/>
      <c r="AH281" s="149">
        <f>+'廃棄物事業経費（歳入）'!B281</f>
        <v>0</v>
      </c>
      <c r="AI281" s="2">
        <v>281</v>
      </c>
    </row>
    <row r="282" spans="2:35" ht="14.25" hidden="1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AC282" s="29"/>
      <c r="AD282" s="29"/>
      <c r="AE282" s="29"/>
      <c r="AF282" s="29"/>
      <c r="AG282" s="29"/>
      <c r="AH282" s="149">
        <f>+'廃棄物事業経費（歳入）'!B282</f>
        <v>0</v>
      </c>
      <c r="AI282" s="2">
        <v>282</v>
      </c>
    </row>
    <row r="283" spans="2:35" ht="14.25" hidden="1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AC283" s="29"/>
      <c r="AD283" s="29"/>
      <c r="AE283" s="29"/>
      <c r="AF283" s="29"/>
      <c r="AG283" s="29"/>
      <c r="AH283" s="149">
        <f>+'廃棄物事業経費（歳入）'!B283</f>
        <v>0</v>
      </c>
      <c r="AI283" s="2">
        <v>283</v>
      </c>
    </row>
    <row r="284" spans="2:35" ht="14.25" hidden="1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AC284" s="29"/>
      <c r="AD284" s="29"/>
      <c r="AE284" s="29"/>
      <c r="AF284" s="29"/>
      <c r="AG284" s="29"/>
      <c r="AH284" s="149">
        <f>+'廃棄物事業経費（歳入）'!B284</f>
        <v>0</v>
      </c>
      <c r="AI284" s="2">
        <v>284</v>
      </c>
    </row>
    <row r="285" spans="2:35" ht="14.25" hidden="1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AC285" s="29"/>
      <c r="AD285" s="29"/>
      <c r="AE285" s="29"/>
      <c r="AF285" s="29"/>
      <c r="AG285" s="29"/>
      <c r="AH285" s="149">
        <f>+'廃棄物事業経費（歳入）'!B285</f>
        <v>0</v>
      </c>
      <c r="AI285" s="2">
        <v>285</v>
      </c>
    </row>
    <row r="286" spans="2:35" ht="14.25" hidden="1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AC286" s="29"/>
      <c r="AD286" s="29"/>
      <c r="AE286" s="29"/>
      <c r="AF286" s="29"/>
      <c r="AG286" s="29"/>
      <c r="AH286" s="149">
        <f>+'廃棄物事業経費（歳入）'!B286</f>
        <v>0</v>
      </c>
      <c r="AI286" s="2">
        <v>286</v>
      </c>
    </row>
    <row r="287" spans="2:35" ht="14.25" hidden="1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AC287" s="29"/>
      <c r="AD287" s="29"/>
      <c r="AE287" s="29"/>
      <c r="AF287" s="29"/>
      <c r="AG287" s="29"/>
      <c r="AH287" s="149">
        <f>+'廃棄物事業経費（歳入）'!B287</f>
        <v>0</v>
      </c>
      <c r="AI287" s="2">
        <v>287</v>
      </c>
    </row>
    <row r="288" spans="2:35" ht="14.25" hidden="1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AC288" s="29"/>
      <c r="AD288" s="29"/>
      <c r="AE288" s="29"/>
      <c r="AF288" s="29"/>
      <c r="AG288" s="29"/>
      <c r="AH288" s="149">
        <f>+'廃棄物事業経費（歳入）'!B288</f>
        <v>0</v>
      </c>
      <c r="AI288" s="2">
        <v>288</v>
      </c>
    </row>
    <row r="289" spans="2:35" ht="14.25" hidden="1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AC289" s="29"/>
      <c r="AD289" s="29"/>
      <c r="AE289" s="29"/>
      <c r="AF289" s="29"/>
      <c r="AG289" s="29"/>
      <c r="AH289" s="149">
        <f>+'廃棄物事業経費（歳入）'!B289</f>
        <v>0</v>
      </c>
      <c r="AI289" s="2">
        <v>289</v>
      </c>
    </row>
    <row r="290" spans="2:35" ht="14.25" hidden="1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AC290" s="29"/>
      <c r="AD290" s="29"/>
      <c r="AE290" s="29"/>
      <c r="AF290" s="29"/>
      <c r="AG290" s="29"/>
      <c r="AH290" s="149">
        <f>+'廃棄物事業経費（歳入）'!B290</f>
        <v>0</v>
      </c>
      <c r="AI290" s="2">
        <v>290</v>
      </c>
    </row>
    <row r="291" spans="2:35" ht="14.25" hidden="1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AC291" s="29"/>
      <c r="AD291" s="29"/>
      <c r="AE291" s="29"/>
      <c r="AF291" s="29"/>
      <c r="AG291" s="29"/>
      <c r="AH291" s="149">
        <f>+'廃棄物事業経費（歳入）'!B291</f>
        <v>0</v>
      </c>
      <c r="AI291" s="2">
        <v>291</v>
      </c>
    </row>
    <row r="292" spans="2:35" ht="14.25" hidden="1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AC292" s="29"/>
      <c r="AD292" s="29"/>
      <c r="AE292" s="29"/>
      <c r="AF292" s="29"/>
      <c r="AG292" s="29"/>
      <c r="AH292" s="149">
        <f>+'廃棄物事業経費（歳入）'!B292</f>
        <v>0</v>
      </c>
      <c r="AI292" s="2">
        <v>292</v>
      </c>
    </row>
    <row r="293" spans="2:35" ht="14.25" hidden="1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AC293" s="29"/>
      <c r="AD293" s="29"/>
      <c r="AE293" s="29"/>
      <c r="AF293" s="29"/>
      <c r="AG293" s="29"/>
      <c r="AH293" s="149">
        <f>+'廃棄物事業経費（歳入）'!B293</f>
        <v>0</v>
      </c>
      <c r="AI293" s="2">
        <v>293</v>
      </c>
    </row>
    <row r="294" spans="2:35" ht="14.25" hidden="1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AC294" s="29"/>
      <c r="AD294" s="29"/>
      <c r="AE294" s="29"/>
      <c r="AF294" s="29"/>
      <c r="AG294" s="29"/>
      <c r="AH294" s="149">
        <f>+'廃棄物事業経費（歳入）'!B294</f>
        <v>0</v>
      </c>
      <c r="AI294" s="2">
        <v>294</v>
      </c>
    </row>
    <row r="295" spans="2:35" ht="14.25" hidden="1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AC295" s="29"/>
      <c r="AD295" s="29"/>
      <c r="AE295" s="29"/>
      <c r="AF295" s="29"/>
      <c r="AG295" s="29"/>
      <c r="AH295" s="149">
        <f>+'廃棄物事業経費（歳入）'!B295</f>
        <v>0</v>
      </c>
      <c r="AI295" s="2">
        <v>295</v>
      </c>
    </row>
    <row r="296" spans="2:35" ht="14.25" hidden="1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AC296" s="29"/>
      <c r="AD296" s="29"/>
      <c r="AE296" s="29"/>
      <c r="AF296" s="29"/>
      <c r="AG296" s="29"/>
      <c r="AH296" s="149">
        <f>+'廃棄物事業経費（歳入）'!B296</f>
        <v>0</v>
      </c>
      <c r="AI296" s="2">
        <v>296</v>
      </c>
    </row>
    <row r="297" spans="2:35" ht="14.25" hidden="1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AC297" s="29"/>
      <c r="AD297" s="29"/>
      <c r="AE297" s="29"/>
      <c r="AF297" s="29"/>
      <c r="AG297" s="29"/>
      <c r="AH297" s="149">
        <f>+'廃棄物事業経費（歳入）'!B297</f>
        <v>0</v>
      </c>
      <c r="AI297" s="2">
        <v>297</v>
      </c>
    </row>
    <row r="298" spans="2:35" ht="14.25" hidden="1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AC298" s="29"/>
      <c r="AD298" s="29"/>
      <c r="AE298" s="29"/>
      <c r="AF298" s="29"/>
      <c r="AG298" s="29"/>
      <c r="AH298" s="149">
        <f>+'廃棄物事業経費（歳入）'!B298</f>
        <v>0</v>
      </c>
      <c r="AI298" s="2">
        <v>298</v>
      </c>
    </row>
    <row r="299" spans="2:35" ht="14.25" hidden="1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AC299" s="29"/>
      <c r="AD299" s="29"/>
      <c r="AE299" s="29"/>
      <c r="AF299" s="29"/>
      <c r="AG299" s="29"/>
      <c r="AH299" s="149">
        <f>+'廃棄物事業経費（歳入）'!B299</f>
        <v>0</v>
      </c>
      <c r="AI299" s="2">
        <v>299</v>
      </c>
    </row>
    <row r="300" spans="2:35" ht="14.25" hidden="1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AC300" s="29"/>
      <c r="AD300" s="29"/>
      <c r="AE300" s="29"/>
      <c r="AF300" s="29"/>
      <c r="AG300" s="29"/>
      <c r="AH300" s="149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2013-10-21T06:33:15Z</dcterms:modified>
  <cp:category/>
  <cp:version/>
  <cp:contentType/>
  <cp:contentStatus/>
</cp:coreProperties>
</file>