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'し尿処理状況'!$2:$24</definedName>
    <definedName name="_xlnm.Print_Area" localSheetId="0">'水洗化人口等'!$2:$24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<sst xmlns="http://schemas.openxmlformats.org/spreadsheetml/2006/main" count="622" uniqueCount="311">
  <si>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</si>
  <si>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</si>
  <si>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</si>
  <si>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</si>
  <si>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</si>
  <si>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</si>
  <si>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</si>
  <si>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</si>
  <si>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</si>
  <si>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</si>
  <si>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</si>
  <si>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</si>
  <si>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</si>
  <si>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</si>
  <si>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</si>
  <si>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</si>
  <si>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</si>
  <si>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</si>
  <si>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</si>
  <si>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</si>
  <si>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</si>
  <si>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</si>
  <si>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</si>
  <si>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</si>
  <si>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</si>
  <si>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</si>
  <si>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</si>
  <si>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</si>
  <si>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</si>
  <si>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</si>
  <si>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</si>
  <si>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</si>
  <si>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</si>
  <si>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</si>
  <si>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</si>
  <si>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</si>
  <si>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</si>
  <si>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</si>
  <si>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</si>
  <si>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</si>
  <si>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</si>
  <si>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</si>
  <si>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</si>
  <si>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</si>
  <si>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</si>
  <si>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</si>
  <si>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</si>
  <si>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</si>
  <si>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</si>
  <si>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</si>
  <si>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</si>
  <si>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</si>
  <si>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</si>
  <si>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</si>
  <si>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</si>
  <si>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</si>
  <si>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</si>
  <si>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</si>
  <si>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</si>
  <si>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</si>
  <si>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</si>
  <si>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</si>
  <si>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</si>
  <si>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</si>
  <si>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</si>
  <si>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</si>
  <si>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</si>
  <si>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</si>
  <si>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</si>
  <si>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</si>
  <si>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</si>
  <si>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</si>
  <si>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</si>
  <si>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</si>
  <si>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</si>
  <si>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</si>
  <si>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</si>
  <si>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</si>
  <si>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</si>
  <si>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</si>
  <si>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</si>
  <si>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</si>
  <si>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</si>
  <si>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</si>
  <si>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</si>
  <si>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</si>
  <si>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香川県</t>
  </si>
  <si>
    <t>37000</t>
  </si>
  <si>
    <t>37000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</si>
  <si>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</si>
  <si>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</si>
  <si>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</si>
  <si>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</si>
  <si>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</si>
  <si>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</si>
  <si>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</si>
  <si>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</si>
  <si>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</si>
  <si>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</si>
  <si>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</si>
  <si>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</si>
  <si>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</si>
  <si>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</si>
  <si>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</si>
  <si>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</si>
  <si>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</si>
  <si>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</si>
  <si>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</si>
  <si>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</si>
  <si>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</si>
  <si>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</si>
  <si>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</si>
  <si>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</si>
  <si>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</si>
  <si>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</si>
  <si>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</si>
  <si>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</si>
  <si>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</si>
  <si>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</si>
  <si>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</si>
  <si>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</si>
  <si>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</si>
  <si>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</si>
  <si>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</si>
  <si>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</si>
  <si>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</si>
  <si>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</si>
  <si>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</si>
  <si>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</si>
  <si>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</si>
  <si>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</si>
  <si>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</si>
  <si>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</si>
  <si>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</si>
  <si>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</si>
  <si>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</si>
  <si>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</si>
  <si>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</si>
  <si>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</si>
  <si>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</si>
  <si>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</si>
  <si>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</si>
  <si>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</si>
  <si>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</si>
  <si>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</si>
  <si>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</si>
  <si>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</si>
  <si>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</si>
  <si>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</si>
  <si>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</si>
  <si>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</si>
  <si>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</si>
  <si>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</si>
  <si>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</si>
  <si>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</si>
  <si>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</si>
  <si>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</si>
  <si>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</si>
  <si>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</si>
  <si>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香川県</t>
  </si>
  <si>
    <t>37204</t>
  </si>
  <si>
    <t>善通寺市</t>
  </si>
  <si>
    <t>37205</t>
  </si>
  <si>
    <t>観音寺市</t>
  </si>
  <si>
    <t>香川県</t>
  </si>
  <si>
    <t>37207</t>
  </si>
  <si>
    <t>東かがわ市</t>
  </si>
  <si>
    <t>37208</t>
  </si>
  <si>
    <t>三豊市</t>
  </si>
  <si>
    <t>香川県</t>
  </si>
  <si>
    <t>37341</t>
  </si>
  <si>
    <t>三木町</t>
  </si>
  <si>
    <t>37364</t>
  </si>
  <si>
    <t>直島町</t>
  </si>
  <si>
    <t>香川県</t>
  </si>
  <si>
    <t>37386</t>
  </si>
  <si>
    <t>宇多津町</t>
  </si>
  <si>
    <t>37404</t>
  </si>
  <si>
    <t>多度津町</t>
  </si>
  <si>
    <t>37406</t>
  </si>
  <si>
    <t>まんのう町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</si>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</sst>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57</v>
      </c>
      <c r="B2" s="141" t="s">
        <v>58</v>
      </c>
      <c r="C2" s="141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28" t="s">
        <v>63</v>
      </c>
      <c r="T2" s="129"/>
      <c r="U2" s="129"/>
      <c r="V2" s="130"/>
      <c r="W2" s="128" t="s">
        <v>64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65</v>
      </c>
      <c r="F4" s="134" t="s">
        <v>68</v>
      </c>
      <c r="G4" s="134" t="s">
        <v>69</v>
      </c>
      <c r="H4" s="134" t="s">
        <v>71</v>
      </c>
      <c r="I4" s="137" t="s">
        <v>65</v>
      </c>
      <c r="J4" s="134" t="s">
        <v>72</v>
      </c>
      <c r="K4" s="134" t="s">
        <v>73</v>
      </c>
      <c r="L4" s="134" t="s">
        <v>74</v>
      </c>
      <c r="M4" s="134" t="s">
        <v>75</v>
      </c>
      <c r="N4" s="134" t="s">
        <v>76</v>
      </c>
      <c r="O4" s="138" t="s">
        <v>77</v>
      </c>
      <c r="P4" s="107"/>
      <c r="Q4" s="134" t="s">
        <v>78</v>
      </c>
      <c r="R4" s="108"/>
      <c r="S4" s="134" t="s">
        <v>79</v>
      </c>
      <c r="T4" s="134" t="s">
        <v>80</v>
      </c>
      <c r="U4" s="134" t="s">
        <v>81</v>
      </c>
      <c r="V4" s="134" t="s">
        <v>82</v>
      </c>
      <c r="W4" s="134" t="s">
        <v>79</v>
      </c>
      <c r="X4" s="134" t="s">
        <v>80</v>
      </c>
      <c r="Y4" s="134" t="s">
        <v>81</v>
      </c>
      <c r="Z4" s="134" t="s">
        <v>82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83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SUM(D8:D24)</f>
        <v>1009522</v>
      </c>
      <c r="E7" s="73">
        <f>SUM(E8:E24)</f>
        <v>142712</v>
      </c>
      <c r="F7" s="77">
        <f aca="true" t="shared" si="0" ref="F7:F24">IF(D7&gt;0,E7/D7*100,"-")</f>
        <v>14.136591376909072</v>
      </c>
      <c r="G7" s="73">
        <f>SUM(G8:G24)</f>
        <v>141211</v>
      </c>
      <c r="H7" s="73">
        <f>SUM(H8:H24)</f>
        <v>1501</v>
      </c>
      <c r="I7" s="73">
        <f>SUM(I8:I24)</f>
        <v>866810</v>
      </c>
      <c r="J7" s="77">
        <f aca="true" t="shared" si="1" ref="J7:J24">IF($D7&gt;0,I7/$D7*100,"-")</f>
        <v>85.86340862309093</v>
      </c>
      <c r="K7" s="73">
        <f>SUM(K8:K24)</f>
        <v>376301</v>
      </c>
      <c r="L7" s="77">
        <f aca="true" t="shared" si="2" ref="L7:L24">IF($D7&gt;0,K7/$D7*100,"-")</f>
        <v>37.27516587058034</v>
      </c>
      <c r="M7" s="73">
        <f>SUM(M8:M24)</f>
        <v>444</v>
      </c>
      <c r="N7" s="77">
        <f aca="true" t="shared" si="3" ref="N7:N24">IF($D7&gt;0,M7/$D7*100,"-")</f>
        <v>0.04398121090971767</v>
      </c>
      <c r="O7" s="73">
        <f>SUM(O8:O24)</f>
        <v>490065</v>
      </c>
      <c r="P7" s="73">
        <f>SUM(P8:P24)</f>
        <v>257512</v>
      </c>
      <c r="Q7" s="77">
        <f aca="true" t="shared" si="4" ref="Q7:Q24">IF($D7&gt;0,O7/$D7*100,"-")</f>
        <v>48.544261541600875</v>
      </c>
      <c r="R7" s="73">
        <f>SUM(R8:R24)</f>
        <v>5040</v>
      </c>
      <c r="S7" s="112">
        <f aca="true" t="shared" si="5" ref="S7:Z7">COUNTIF(S8:S24,"○")</f>
        <v>16</v>
      </c>
      <c r="T7" s="112">
        <f t="shared" si="5"/>
        <v>0</v>
      </c>
      <c r="U7" s="112">
        <f t="shared" si="5"/>
        <v>0</v>
      </c>
      <c r="V7" s="112">
        <f t="shared" si="5"/>
        <v>1</v>
      </c>
      <c r="W7" s="112">
        <f t="shared" si="5"/>
        <v>11</v>
      </c>
      <c r="X7" s="112">
        <f t="shared" si="5"/>
        <v>0</v>
      </c>
      <c r="Y7" s="112">
        <f t="shared" si="5"/>
        <v>0</v>
      </c>
      <c r="Z7" s="112">
        <f t="shared" si="5"/>
        <v>6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24">+SUM(E8,+I8)</f>
        <v>425096</v>
      </c>
      <c r="E8" s="74">
        <f aca="true" t="shared" si="7" ref="E8:E24">+SUM(G8,+H8)</f>
        <v>38380</v>
      </c>
      <c r="F8" s="78">
        <f t="shared" si="0"/>
        <v>9.028548845437266</v>
      </c>
      <c r="G8" s="74">
        <v>38380</v>
      </c>
      <c r="H8" s="74">
        <v>0</v>
      </c>
      <c r="I8" s="74">
        <f aca="true" t="shared" si="8" ref="I8:I24">+SUM(K8,+M8,+O8)</f>
        <v>386716</v>
      </c>
      <c r="J8" s="78">
        <f t="shared" si="1"/>
        <v>90.97145115456273</v>
      </c>
      <c r="K8" s="74">
        <v>234232</v>
      </c>
      <c r="L8" s="78">
        <f t="shared" si="2"/>
        <v>55.10096542898545</v>
      </c>
      <c r="M8" s="74">
        <v>103</v>
      </c>
      <c r="N8" s="78">
        <f t="shared" si="3"/>
        <v>0.02422982102866176</v>
      </c>
      <c r="O8" s="74">
        <v>152381</v>
      </c>
      <c r="P8" s="74">
        <v>91488</v>
      </c>
      <c r="Q8" s="78">
        <f t="shared" si="4"/>
        <v>35.84625590454862</v>
      </c>
      <c r="R8" s="74">
        <v>0</v>
      </c>
      <c r="S8" s="66"/>
      <c r="T8" s="66"/>
      <c r="U8" s="66"/>
      <c r="V8" s="66" t="s">
        <v>91</v>
      </c>
      <c r="W8" s="67"/>
      <c r="X8" s="67"/>
      <c r="Y8" s="67"/>
      <c r="Z8" s="67" t="s">
        <v>91</v>
      </c>
    </row>
    <row r="9" spans="1:26" s="59" customFormat="1" ht="12" customHeight="1">
      <c r="A9" s="58" t="s">
        <v>86</v>
      </c>
      <c r="B9" s="65" t="s">
        <v>92</v>
      </c>
      <c r="C9" s="58" t="s">
        <v>93</v>
      </c>
      <c r="D9" s="74">
        <f t="shared" si="6"/>
        <v>112238</v>
      </c>
      <c r="E9" s="74">
        <f t="shared" si="7"/>
        <v>8682</v>
      </c>
      <c r="F9" s="78">
        <f t="shared" si="0"/>
        <v>7.735348099574119</v>
      </c>
      <c r="G9" s="74">
        <v>8634</v>
      </c>
      <c r="H9" s="74">
        <v>48</v>
      </c>
      <c r="I9" s="74">
        <f t="shared" si="8"/>
        <v>103556</v>
      </c>
      <c r="J9" s="78">
        <f t="shared" si="1"/>
        <v>92.26465190042587</v>
      </c>
      <c r="K9" s="74">
        <v>46575</v>
      </c>
      <c r="L9" s="78">
        <f t="shared" si="2"/>
        <v>41.49664106630553</v>
      </c>
      <c r="M9" s="74">
        <v>0</v>
      </c>
      <c r="N9" s="78">
        <f t="shared" si="3"/>
        <v>0</v>
      </c>
      <c r="O9" s="74">
        <v>56981</v>
      </c>
      <c r="P9" s="74">
        <v>24528</v>
      </c>
      <c r="Q9" s="78">
        <f t="shared" si="4"/>
        <v>50.768010834120346</v>
      </c>
      <c r="R9" s="74">
        <v>1409</v>
      </c>
      <c r="S9" s="66" t="s">
        <v>91</v>
      </c>
      <c r="T9" s="66"/>
      <c r="U9" s="66"/>
      <c r="V9" s="66"/>
      <c r="W9" s="66" t="s">
        <v>91</v>
      </c>
      <c r="X9" s="66"/>
      <c r="Y9" s="66"/>
      <c r="Z9" s="66"/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56555</v>
      </c>
      <c r="E10" s="74">
        <f t="shared" si="7"/>
        <v>14830</v>
      </c>
      <c r="F10" s="78">
        <f t="shared" si="0"/>
        <v>26.222261515339053</v>
      </c>
      <c r="G10" s="74">
        <v>14830</v>
      </c>
      <c r="H10" s="74">
        <v>0</v>
      </c>
      <c r="I10" s="74">
        <f t="shared" si="8"/>
        <v>41725</v>
      </c>
      <c r="J10" s="78">
        <f t="shared" si="1"/>
        <v>73.77773848466094</v>
      </c>
      <c r="K10" s="74">
        <v>9413</v>
      </c>
      <c r="L10" s="78">
        <f t="shared" si="2"/>
        <v>16.643974891698345</v>
      </c>
      <c r="M10" s="74">
        <v>0</v>
      </c>
      <c r="N10" s="78">
        <f t="shared" si="3"/>
        <v>0</v>
      </c>
      <c r="O10" s="74">
        <v>32312</v>
      </c>
      <c r="P10" s="74">
        <v>14059</v>
      </c>
      <c r="Q10" s="78">
        <f t="shared" si="4"/>
        <v>57.13376359296261</v>
      </c>
      <c r="R10" s="74">
        <v>422</v>
      </c>
      <c r="S10" s="66" t="s">
        <v>91</v>
      </c>
      <c r="T10" s="66"/>
      <c r="U10" s="66"/>
      <c r="V10" s="66"/>
      <c r="W10" s="67"/>
      <c r="X10" s="67"/>
      <c r="Y10" s="67"/>
      <c r="Z10" s="67" t="s">
        <v>91</v>
      </c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33685</v>
      </c>
      <c r="E11" s="74">
        <f t="shared" si="7"/>
        <v>8468</v>
      </c>
      <c r="F11" s="78">
        <f t="shared" si="0"/>
        <v>25.138785809707585</v>
      </c>
      <c r="G11" s="74">
        <v>8468</v>
      </c>
      <c r="H11" s="74"/>
      <c r="I11" s="74">
        <f t="shared" si="8"/>
        <v>25217</v>
      </c>
      <c r="J11" s="78">
        <f t="shared" si="1"/>
        <v>74.86121419029242</v>
      </c>
      <c r="K11" s="74">
        <v>16128</v>
      </c>
      <c r="L11" s="78">
        <f t="shared" si="2"/>
        <v>47.878877838800655</v>
      </c>
      <c r="M11" s="74">
        <v>341</v>
      </c>
      <c r="N11" s="78">
        <f t="shared" si="3"/>
        <v>1.0123200237494434</v>
      </c>
      <c r="O11" s="74">
        <v>8748</v>
      </c>
      <c r="P11" s="74">
        <v>5719</v>
      </c>
      <c r="Q11" s="78">
        <f t="shared" si="4"/>
        <v>25.970016327742318</v>
      </c>
      <c r="R11" s="74">
        <v>167</v>
      </c>
      <c r="S11" s="66" t="s">
        <v>91</v>
      </c>
      <c r="T11" s="66"/>
      <c r="U11" s="66"/>
      <c r="V11" s="66"/>
      <c r="W11" s="67" t="s">
        <v>91</v>
      </c>
      <c r="X11" s="67"/>
      <c r="Y11" s="67"/>
      <c r="Z11" s="67"/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63539</v>
      </c>
      <c r="E12" s="75">
        <f t="shared" si="7"/>
        <v>14389</v>
      </c>
      <c r="F12" s="95">
        <f t="shared" si="0"/>
        <v>22.645933993295454</v>
      </c>
      <c r="G12" s="75">
        <v>14389</v>
      </c>
      <c r="H12" s="75">
        <v>0</v>
      </c>
      <c r="I12" s="75">
        <f t="shared" si="8"/>
        <v>49150</v>
      </c>
      <c r="J12" s="95">
        <f t="shared" si="1"/>
        <v>77.35406600670454</v>
      </c>
      <c r="K12" s="75">
        <v>10164</v>
      </c>
      <c r="L12" s="95">
        <f t="shared" si="2"/>
        <v>15.996474606147407</v>
      </c>
      <c r="M12" s="75">
        <v>0</v>
      </c>
      <c r="N12" s="95">
        <f t="shared" si="3"/>
        <v>0</v>
      </c>
      <c r="O12" s="75">
        <v>38986</v>
      </c>
      <c r="P12" s="75">
        <v>19508</v>
      </c>
      <c r="Q12" s="95">
        <f t="shared" si="4"/>
        <v>61.35759140055714</v>
      </c>
      <c r="R12" s="75">
        <v>423</v>
      </c>
      <c r="S12" s="68" t="s">
        <v>91</v>
      </c>
      <c r="T12" s="68"/>
      <c r="U12" s="68"/>
      <c r="V12" s="68"/>
      <c r="W12" s="68"/>
      <c r="X12" s="68"/>
      <c r="Y12" s="68"/>
      <c r="Z12" s="68" t="s">
        <v>91</v>
      </c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52965</v>
      </c>
      <c r="E13" s="75">
        <f t="shared" si="7"/>
        <v>4271</v>
      </c>
      <c r="F13" s="95">
        <f t="shared" si="0"/>
        <v>8.06381572736713</v>
      </c>
      <c r="G13" s="75">
        <v>4102</v>
      </c>
      <c r="H13" s="75">
        <v>169</v>
      </c>
      <c r="I13" s="75">
        <f t="shared" si="8"/>
        <v>48694</v>
      </c>
      <c r="J13" s="95">
        <f t="shared" si="1"/>
        <v>91.93618427263287</v>
      </c>
      <c r="K13" s="75">
        <v>19197</v>
      </c>
      <c r="L13" s="95">
        <f t="shared" si="2"/>
        <v>36.244689889549704</v>
      </c>
      <c r="M13" s="75"/>
      <c r="N13" s="95">
        <f t="shared" si="3"/>
        <v>0</v>
      </c>
      <c r="O13" s="75">
        <v>29497</v>
      </c>
      <c r="P13" s="75">
        <v>17298</v>
      </c>
      <c r="Q13" s="95">
        <f t="shared" si="4"/>
        <v>55.691494383083175</v>
      </c>
      <c r="R13" s="75">
        <v>277</v>
      </c>
      <c r="S13" s="68" t="s">
        <v>91</v>
      </c>
      <c r="T13" s="68"/>
      <c r="U13" s="68"/>
      <c r="V13" s="68"/>
      <c r="W13" s="68" t="s">
        <v>91</v>
      </c>
      <c r="X13" s="68"/>
      <c r="Y13" s="68"/>
      <c r="Z13" s="68"/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34486</v>
      </c>
      <c r="E14" s="75">
        <f t="shared" si="7"/>
        <v>7638</v>
      </c>
      <c r="F14" s="95">
        <f t="shared" si="0"/>
        <v>22.148118076900772</v>
      </c>
      <c r="G14" s="75">
        <v>7638</v>
      </c>
      <c r="H14" s="75">
        <v>0</v>
      </c>
      <c r="I14" s="75">
        <f t="shared" si="8"/>
        <v>26848</v>
      </c>
      <c r="J14" s="95">
        <f t="shared" si="1"/>
        <v>77.85188192309923</v>
      </c>
      <c r="K14" s="75">
        <v>465</v>
      </c>
      <c r="L14" s="95">
        <f t="shared" si="2"/>
        <v>1.348373252914226</v>
      </c>
      <c r="M14" s="75">
        <v>0</v>
      </c>
      <c r="N14" s="95">
        <f t="shared" si="3"/>
        <v>0</v>
      </c>
      <c r="O14" s="75">
        <v>26383</v>
      </c>
      <c r="P14" s="75">
        <v>13348</v>
      </c>
      <c r="Q14" s="95">
        <f t="shared" si="4"/>
        <v>76.503508670185</v>
      </c>
      <c r="R14" s="75">
        <v>208</v>
      </c>
      <c r="S14" s="68" t="s">
        <v>91</v>
      </c>
      <c r="T14" s="68"/>
      <c r="U14" s="68"/>
      <c r="V14" s="68"/>
      <c r="W14" s="68" t="s">
        <v>91</v>
      </c>
      <c r="X14" s="68"/>
      <c r="Y14" s="68"/>
      <c r="Z14" s="68"/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70096</v>
      </c>
      <c r="E15" s="75">
        <f t="shared" si="7"/>
        <v>11296</v>
      </c>
      <c r="F15" s="95">
        <f t="shared" si="0"/>
        <v>16.115042227801872</v>
      </c>
      <c r="G15" s="75">
        <v>10334</v>
      </c>
      <c r="H15" s="75">
        <v>962</v>
      </c>
      <c r="I15" s="75">
        <f t="shared" si="8"/>
        <v>58800</v>
      </c>
      <c r="J15" s="95">
        <f t="shared" si="1"/>
        <v>83.88495777219813</v>
      </c>
      <c r="K15" s="75">
        <v>0</v>
      </c>
      <c r="L15" s="95">
        <f t="shared" si="2"/>
        <v>0</v>
      </c>
      <c r="M15" s="75">
        <v>0</v>
      </c>
      <c r="N15" s="95">
        <f t="shared" si="3"/>
        <v>0</v>
      </c>
      <c r="O15" s="75">
        <v>58800</v>
      </c>
      <c r="P15" s="75">
        <v>29625</v>
      </c>
      <c r="Q15" s="95">
        <f t="shared" si="4"/>
        <v>83.88495777219813</v>
      </c>
      <c r="R15" s="75">
        <v>539</v>
      </c>
      <c r="S15" s="68" t="s">
        <v>91</v>
      </c>
      <c r="T15" s="68"/>
      <c r="U15" s="68"/>
      <c r="V15" s="68"/>
      <c r="W15" s="68"/>
      <c r="X15" s="68"/>
      <c r="Y15" s="68"/>
      <c r="Z15" s="68" t="s">
        <v>91</v>
      </c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15700</v>
      </c>
      <c r="E16" s="75">
        <f t="shared" si="7"/>
        <v>6507</v>
      </c>
      <c r="F16" s="95">
        <f t="shared" si="0"/>
        <v>41.445859872611464</v>
      </c>
      <c r="G16" s="75">
        <v>6507</v>
      </c>
      <c r="H16" s="75">
        <v>0</v>
      </c>
      <c r="I16" s="75">
        <f t="shared" si="8"/>
        <v>9193</v>
      </c>
      <c r="J16" s="95">
        <f t="shared" si="1"/>
        <v>58.554140127388536</v>
      </c>
      <c r="K16" s="75">
        <v>0</v>
      </c>
      <c r="L16" s="95">
        <f t="shared" si="2"/>
        <v>0</v>
      </c>
      <c r="M16" s="75">
        <v>0</v>
      </c>
      <c r="N16" s="95">
        <f t="shared" si="3"/>
        <v>0</v>
      </c>
      <c r="O16" s="75">
        <v>9193</v>
      </c>
      <c r="P16" s="75">
        <v>4452</v>
      </c>
      <c r="Q16" s="95">
        <f t="shared" si="4"/>
        <v>58.554140127388536</v>
      </c>
      <c r="R16" s="75">
        <v>82</v>
      </c>
      <c r="S16" s="68" t="s">
        <v>91</v>
      </c>
      <c r="T16" s="68"/>
      <c r="U16" s="68"/>
      <c r="V16" s="68"/>
      <c r="W16" s="68" t="s">
        <v>91</v>
      </c>
      <c r="X16" s="68"/>
      <c r="Y16" s="68"/>
      <c r="Z16" s="68"/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16367</v>
      </c>
      <c r="E17" s="75">
        <f t="shared" si="7"/>
        <v>4193</v>
      </c>
      <c r="F17" s="95">
        <f t="shared" si="0"/>
        <v>25.61862283863872</v>
      </c>
      <c r="G17" s="75">
        <v>4193</v>
      </c>
      <c r="H17" s="75">
        <v>0</v>
      </c>
      <c r="I17" s="75">
        <f t="shared" si="8"/>
        <v>12174</v>
      </c>
      <c r="J17" s="95">
        <f t="shared" si="1"/>
        <v>74.38137716136127</v>
      </c>
      <c r="K17" s="75">
        <v>0</v>
      </c>
      <c r="L17" s="95">
        <f t="shared" si="2"/>
        <v>0</v>
      </c>
      <c r="M17" s="75">
        <v>0</v>
      </c>
      <c r="N17" s="95">
        <f t="shared" si="3"/>
        <v>0</v>
      </c>
      <c r="O17" s="75">
        <v>12174</v>
      </c>
      <c r="P17" s="75">
        <v>5272</v>
      </c>
      <c r="Q17" s="95">
        <f t="shared" si="4"/>
        <v>74.38137716136127</v>
      </c>
      <c r="R17" s="75">
        <v>165</v>
      </c>
      <c r="S17" s="68" t="s">
        <v>91</v>
      </c>
      <c r="T17" s="68"/>
      <c r="U17" s="68"/>
      <c r="V17" s="68"/>
      <c r="W17" s="68" t="s">
        <v>91</v>
      </c>
      <c r="X17" s="68"/>
      <c r="Y17" s="68"/>
      <c r="Z17" s="68"/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28952</v>
      </c>
      <c r="E18" s="75">
        <f t="shared" si="7"/>
        <v>6183</v>
      </c>
      <c r="F18" s="95">
        <f t="shared" si="0"/>
        <v>21.356037579441836</v>
      </c>
      <c r="G18" s="75">
        <v>5989</v>
      </c>
      <c r="H18" s="75">
        <v>194</v>
      </c>
      <c r="I18" s="75">
        <f t="shared" si="8"/>
        <v>22769</v>
      </c>
      <c r="J18" s="95">
        <f t="shared" si="1"/>
        <v>78.64396242055817</v>
      </c>
      <c r="K18" s="75">
        <v>0</v>
      </c>
      <c r="L18" s="95">
        <f t="shared" si="2"/>
        <v>0</v>
      </c>
      <c r="M18" s="75">
        <v>0</v>
      </c>
      <c r="N18" s="95">
        <f t="shared" si="3"/>
        <v>0</v>
      </c>
      <c r="O18" s="75">
        <v>22769</v>
      </c>
      <c r="P18" s="75">
        <v>10729</v>
      </c>
      <c r="Q18" s="95">
        <f t="shared" si="4"/>
        <v>78.64396242055817</v>
      </c>
      <c r="R18" s="75">
        <v>182</v>
      </c>
      <c r="S18" s="68" t="s">
        <v>91</v>
      </c>
      <c r="T18" s="68"/>
      <c r="U18" s="68"/>
      <c r="V18" s="68"/>
      <c r="W18" s="68" t="s">
        <v>91</v>
      </c>
      <c r="X18" s="68"/>
      <c r="Y18" s="68"/>
      <c r="Z18" s="68"/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3260</v>
      </c>
      <c r="E19" s="75">
        <f t="shared" si="7"/>
        <v>117</v>
      </c>
      <c r="F19" s="95">
        <f t="shared" si="0"/>
        <v>3.588957055214724</v>
      </c>
      <c r="G19" s="75">
        <v>98</v>
      </c>
      <c r="H19" s="75">
        <v>19</v>
      </c>
      <c r="I19" s="75">
        <f t="shared" si="8"/>
        <v>3143</v>
      </c>
      <c r="J19" s="95">
        <f t="shared" si="1"/>
        <v>96.41104294478528</v>
      </c>
      <c r="K19" s="75">
        <v>2891</v>
      </c>
      <c r="L19" s="95">
        <f t="shared" si="2"/>
        <v>88.68098159509202</v>
      </c>
      <c r="M19" s="75">
        <v>0</v>
      </c>
      <c r="N19" s="95">
        <f t="shared" si="3"/>
        <v>0</v>
      </c>
      <c r="O19" s="75">
        <v>252</v>
      </c>
      <c r="P19" s="75">
        <v>180</v>
      </c>
      <c r="Q19" s="95">
        <f t="shared" si="4"/>
        <v>7.730061349693251</v>
      </c>
      <c r="R19" s="75">
        <v>12</v>
      </c>
      <c r="S19" s="68" t="s">
        <v>91</v>
      </c>
      <c r="T19" s="68"/>
      <c r="U19" s="68"/>
      <c r="V19" s="68"/>
      <c r="W19" s="68" t="s">
        <v>91</v>
      </c>
      <c r="X19" s="68"/>
      <c r="Y19" s="68"/>
      <c r="Z19" s="68"/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17615</v>
      </c>
      <c r="E20" s="75">
        <f t="shared" si="7"/>
        <v>1051</v>
      </c>
      <c r="F20" s="95">
        <f t="shared" si="0"/>
        <v>5.966505818904342</v>
      </c>
      <c r="G20" s="75">
        <v>1051</v>
      </c>
      <c r="H20" s="75">
        <v>0</v>
      </c>
      <c r="I20" s="75">
        <f t="shared" si="8"/>
        <v>16564</v>
      </c>
      <c r="J20" s="95">
        <f t="shared" si="1"/>
        <v>94.03349418109566</v>
      </c>
      <c r="K20" s="75">
        <v>13681</v>
      </c>
      <c r="L20" s="95">
        <f t="shared" si="2"/>
        <v>77.66676128299744</v>
      </c>
      <c r="M20" s="75">
        <v>0</v>
      </c>
      <c r="N20" s="95">
        <f t="shared" si="3"/>
        <v>0</v>
      </c>
      <c r="O20" s="75">
        <v>2883</v>
      </c>
      <c r="P20" s="75">
        <v>1668</v>
      </c>
      <c r="Q20" s="95">
        <f t="shared" si="4"/>
        <v>16.366732898098213</v>
      </c>
      <c r="R20" s="75">
        <v>299</v>
      </c>
      <c r="S20" s="68" t="s">
        <v>91</v>
      </c>
      <c r="T20" s="68"/>
      <c r="U20" s="68"/>
      <c r="V20" s="68"/>
      <c r="W20" s="68"/>
      <c r="X20" s="68"/>
      <c r="Y20" s="68"/>
      <c r="Z20" s="68" t="s">
        <v>91</v>
      </c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25274</v>
      </c>
      <c r="E21" s="75">
        <f t="shared" si="7"/>
        <v>3025</v>
      </c>
      <c r="F21" s="95">
        <f t="shared" si="0"/>
        <v>11.968821714014402</v>
      </c>
      <c r="G21" s="75">
        <v>3025</v>
      </c>
      <c r="H21" s="75">
        <v>0</v>
      </c>
      <c r="I21" s="75">
        <f t="shared" si="8"/>
        <v>22249</v>
      </c>
      <c r="J21" s="95">
        <f t="shared" si="1"/>
        <v>88.0311782859856</v>
      </c>
      <c r="K21" s="75">
        <v>7201</v>
      </c>
      <c r="L21" s="95">
        <f t="shared" si="2"/>
        <v>28.49173063227032</v>
      </c>
      <c r="M21" s="75">
        <v>0</v>
      </c>
      <c r="N21" s="95">
        <f t="shared" si="3"/>
        <v>0</v>
      </c>
      <c r="O21" s="75">
        <v>15048</v>
      </c>
      <c r="P21" s="75">
        <v>7467</v>
      </c>
      <c r="Q21" s="95">
        <f t="shared" si="4"/>
        <v>59.539447653715285</v>
      </c>
      <c r="R21" s="75">
        <v>186</v>
      </c>
      <c r="S21" s="68" t="s">
        <v>91</v>
      </c>
      <c r="T21" s="68"/>
      <c r="U21" s="68"/>
      <c r="V21" s="68"/>
      <c r="W21" s="68" t="s">
        <v>91</v>
      </c>
      <c r="X21" s="68"/>
      <c r="Y21" s="68"/>
      <c r="Z21" s="68"/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10146</v>
      </c>
      <c r="E22" s="75">
        <f t="shared" si="7"/>
        <v>2231</v>
      </c>
      <c r="F22" s="95">
        <f t="shared" si="0"/>
        <v>21.98896116696235</v>
      </c>
      <c r="G22" s="75">
        <v>2231</v>
      </c>
      <c r="H22" s="75">
        <v>0</v>
      </c>
      <c r="I22" s="75">
        <f t="shared" si="8"/>
        <v>7915</v>
      </c>
      <c r="J22" s="95">
        <f t="shared" si="1"/>
        <v>78.01103883303765</v>
      </c>
      <c r="K22" s="75">
        <v>2896</v>
      </c>
      <c r="L22" s="95">
        <f t="shared" si="2"/>
        <v>28.54326828306722</v>
      </c>
      <c r="M22" s="75">
        <v>0</v>
      </c>
      <c r="N22" s="95">
        <f t="shared" si="3"/>
        <v>0</v>
      </c>
      <c r="O22" s="75">
        <v>5019</v>
      </c>
      <c r="P22" s="75">
        <v>2660</v>
      </c>
      <c r="Q22" s="95">
        <f t="shared" si="4"/>
        <v>49.46777054997043</v>
      </c>
      <c r="R22" s="75">
        <v>24</v>
      </c>
      <c r="S22" s="68" t="s">
        <v>91</v>
      </c>
      <c r="T22" s="68"/>
      <c r="U22" s="68"/>
      <c r="V22" s="68"/>
      <c r="W22" s="68" t="s">
        <v>91</v>
      </c>
      <c r="X22" s="68"/>
      <c r="Y22" s="68"/>
      <c r="Z22" s="68"/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23606</v>
      </c>
      <c r="E23" s="75">
        <f t="shared" si="7"/>
        <v>4455</v>
      </c>
      <c r="F23" s="95">
        <f t="shared" si="0"/>
        <v>18.87232059645853</v>
      </c>
      <c r="G23" s="75">
        <v>4455</v>
      </c>
      <c r="H23" s="75">
        <v>0</v>
      </c>
      <c r="I23" s="75">
        <f t="shared" si="8"/>
        <v>19151</v>
      </c>
      <c r="J23" s="95">
        <f t="shared" si="1"/>
        <v>81.12767940354148</v>
      </c>
      <c r="K23" s="75">
        <v>11511</v>
      </c>
      <c r="L23" s="95">
        <f t="shared" si="2"/>
        <v>48.76302634923324</v>
      </c>
      <c r="M23" s="75">
        <v>0</v>
      </c>
      <c r="N23" s="95">
        <f t="shared" si="3"/>
        <v>0</v>
      </c>
      <c r="O23" s="75">
        <v>7640</v>
      </c>
      <c r="P23" s="75">
        <v>2253</v>
      </c>
      <c r="Q23" s="95">
        <f t="shared" si="4"/>
        <v>32.36465305430823</v>
      </c>
      <c r="R23" s="75">
        <v>512</v>
      </c>
      <c r="S23" s="68" t="s">
        <v>91</v>
      </c>
      <c r="T23" s="68"/>
      <c r="U23" s="68"/>
      <c r="V23" s="68"/>
      <c r="W23" s="68"/>
      <c r="X23" s="68"/>
      <c r="Y23" s="68"/>
      <c r="Z23" s="68" t="s">
        <v>91</v>
      </c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19942</v>
      </c>
      <c r="E24" s="75">
        <f t="shared" si="7"/>
        <v>6996</v>
      </c>
      <c r="F24" s="95">
        <f t="shared" si="0"/>
        <v>35.08173703740848</v>
      </c>
      <c r="G24" s="75">
        <v>6887</v>
      </c>
      <c r="H24" s="75">
        <v>109</v>
      </c>
      <c r="I24" s="75">
        <f t="shared" si="8"/>
        <v>12946</v>
      </c>
      <c r="J24" s="95">
        <f t="shared" si="1"/>
        <v>64.91826296259151</v>
      </c>
      <c r="K24" s="75">
        <v>1947</v>
      </c>
      <c r="L24" s="95">
        <f t="shared" si="2"/>
        <v>9.763313609467456</v>
      </c>
      <c r="M24" s="75"/>
      <c r="N24" s="95">
        <f t="shared" si="3"/>
        <v>0</v>
      </c>
      <c r="O24" s="75">
        <v>10999</v>
      </c>
      <c r="P24" s="75">
        <v>7258</v>
      </c>
      <c r="Q24" s="95">
        <f t="shared" si="4"/>
        <v>55.15494935312406</v>
      </c>
      <c r="R24" s="75">
        <v>133</v>
      </c>
      <c r="S24" s="68" t="s">
        <v>91</v>
      </c>
      <c r="T24" s="68"/>
      <c r="U24" s="68"/>
      <c r="V24" s="68"/>
      <c r="W24" s="68" t="s">
        <v>91</v>
      </c>
      <c r="X24" s="68"/>
      <c r="Y24" s="68"/>
      <c r="Z24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57</v>
      </c>
      <c r="B2" s="144" t="s">
        <v>58</v>
      </c>
      <c r="C2" s="144" t="s">
        <v>59</v>
      </c>
      <c r="D2" s="121" t="s">
        <v>124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125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126</v>
      </c>
      <c r="AG2" s="151"/>
      <c r="AH2" s="151"/>
      <c r="AI2" s="152"/>
      <c r="AJ2" s="150" t="s">
        <v>127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128</v>
      </c>
      <c r="AU2" s="144"/>
      <c r="AV2" s="144"/>
      <c r="AW2" s="144"/>
      <c r="AX2" s="144"/>
      <c r="AY2" s="144"/>
      <c r="AZ2" s="150" t="s">
        <v>129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65</v>
      </c>
      <c r="E3" s="153" t="s">
        <v>130</v>
      </c>
      <c r="F3" s="151"/>
      <c r="G3" s="152"/>
      <c r="H3" s="156" t="s">
        <v>131</v>
      </c>
      <c r="I3" s="157"/>
      <c r="J3" s="158"/>
      <c r="K3" s="153" t="s">
        <v>132</v>
      </c>
      <c r="L3" s="157"/>
      <c r="M3" s="158"/>
      <c r="N3" s="88" t="s">
        <v>65</v>
      </c>
      <c r="O3" s="153" t="s">
        <v>133</v>
      </c>
      <c r="P3" s="154"/>
      <c r="Q3" s="154"/>
      <c r="R3" s="154"/>
      <c r="S3" s="154"/>
      <c r="T3" s="154"/>
      <c r="U3" s="155"/>
      <c r="V3" s="153" t="s">
        <v>134</v>
      </c>
      <c r="W3" s="154"/>
      <c r="X3" s="154"/>
      <c r="Y3" s="154"/>
      <c r="Z3" s="154"/>
      <c r="AA3" s="154"/>
      <c r="AB3" s="155"/>
      <c r="AC3" s="122" t="s">
        <v>135</v>
      </c>
      <c r="AD3" s="86"/>
      <c r="AE3" s="87"/>
      <c r="AF3" s="147" t="s">
        <v>65</v>
      </c>
      <c r="AG3" s="144" t="s">
        <v>137</v>
      </c>
      <c r="AH3" s="144" t="s">
        <v>139</v>
      </c>
      <c r="AI3" s="144" t="s">
        <v>140</v>
      </c>
      <c r="AJ3" s="145" t="s">
        <v>65</v>
      </c>
      <c r="AK3" s="144" t="s">
        <v>142</v>
      </c>
      <c r="AL3" s="144" t="s">
        <v>143</v>
      </c>
      <c r="AM3" s="144" t="s">
        <v>144</v>
      </c>
      <c r="AN3" s="144" t="s">
        <v>139</v>
      </c>
      <c r="AO3" s="144" t="s">
        <v>140</v>
      </c>
      <c r="AP3" s="144" t="s">
        <v>145</v>
      </c>
      <c r="AQ3" s="144" t="s">
        <v>146</v>
      </c>
      <c r="AR3" s="144" t="s">
        <v>147</v>
      </c>
      <c r="AS3" s="144" t="s">
        <v>148</v>
      </c>
      <c r="AT3" s="147" t="s">
        <v>65</v>
      </c>
      <c r="AU3" s="144" t="s">
        <v>142</v>
      </c>
      <c r="AV3" s="144" t="s">
        <v>143</v>
      </c>
      <c r="AW3" s="144" t="s">
        <v>144</v>
      </c>
      <c r="AX3" s="144" t="s">
        <v>139</v>
      </c>
      <c r="AY3" s="144" t="s">
        <v>140</v>
      </c>
      <c r="AZ3" s="147" t="s">
        <v>65</v>
      </c>
      <c r="BA3" s="144" t="s">
        <v>137</v>
      </c>
      <c r="BB3" s="144" t="s">
        <v>139</v>
      </c>
      <c r="BC3" s="144" t="s">
        <v>140</v>
      </c>
    </row>
    <row r="4" spans="1:55" s="51" customFormat="1" ht="26.25" customHeight="1">
      <c r="A4" s="145"/>
      <c r="B4" s="145"/>
      <c r="C4" s="145"/>
      <c r="D4" s="88"/>
      <c r="E4" s="88" t="s">
        <v>65</v>
      </c>
      <c r="F4" s="70" t="s">
        <v>149</v>
      </c>
      <c r="G4" s="70" t="s">
        <v>150</v>
      </c>
      <c r="H4" s="88" t="s">
        <v>65</v>
      </c>
      <c r="I4" s="70" t="s">
        <v>149</v>
      </c>
      <c r="J4" s="70" t="s">
        <v>150</v>
      </c>
      <c r="K4" s="88" t="s">
        <v>65</v>
      </c>
      <c r="L4" s="70" t="s">
        <v>149</v>
      </c>
      <c r="M4" s="70" t="s">
        <v>150</v>
      </c>
      <c r="N4" s="88"/>
      <c r="O4" s="88" t="s">
        <v>65</v>
      </c>
      <c r="P4" s="70" t="s">
        <v>137</v>
      </c>
      <c r="Q4" s="70" t="s">
        <v>139</v>
      </c>
      <c r="R4" s="70" t="s">
        <v>140</v>
      </c>
      <c r="S4" s="70" t="s">
        <v>152</v>
      </c>
      <c r="T4" s="70" t="s">
        <v>154</v>
      </c>
      <c r="U4" s="70" t="s">
        <v>156</v>
      </c>
      <c r="V4" s="88" t="s">
        <v>65</v>
      </c>
      <c r="W4" s="70" t="s">
        <v>137</v>
      </c>
      <c r="X4" s="70" t="s">
        <v>139</v>
      </c>
      <c r="Y4" s="70" t="s">
        <v>140</v>
      </c>
      <c r="Z4" s="70" t="s">
        <v>152</v>
      </c>
      <c r="AA4" s="70" t="s">
        <v>154</v>
      </c>
      <c r="AB4" s="70" t="s">
        <v>156</v>
      </c>
      <c r="AC4" s="88" t="s">
        <v>65</v>
      </c>
      <c r="AD4" s="70" t="s">
        <v>149</v>
      </c>
      <c r="AE4" s="70" t="s">
        <v>150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157</v>
      </c>
      <c r="E6" s="93" t="s">
        <v>157</v>
      </c>
      <c r="F6" s="93" t="s">
        <v>157</v>
      </c>
      <c r="G6" s="93" t="s">
        <v>157</v>
      </c>
      <c r="H6" s="93" t="s">
        <v>157</v>
      </c>
      <c r="I6" s="93" t="s">
        <v>157</v>
      </c>
      <c r="J6" s="93" t="s">
        <v>157</v>
      </c>
      <c r="K6" s="93" t="s">
        <v>157</v>
      </c>
      <c r="L6" s="93" t="s">
        <v>157</v>
      </c>
      <c r="M6" s="93" t="s">
        <v>157</v>
      </c>
      <c r="N6" s="93" t="s">
        <v>157</v>
      </c>
      <c r="O6" s="93" t="s">
        <v>157</v>
      </c>
      <c r="P6" s="93" t="s">
        <v>157</v>
      </c>
      <c r="Q6" s="93" t="s">
        <v>157</v>
      </c>
      <c r="R6" s="93" t="s">
        <v>157</v>
      </c>
      <c r="S6" s="93" t="s">
        <v>157</v>
      </c>
      <c r="T6" s="93" t="s">
        <v>157</v>
      </c>
      <c r="U6" s="93" t="s">
        <v>157</v>
      </c>
      <c r="V6" s="93" t="s">
        <v>157</v>
      </c>
      <c r="W6" s="93" t="s">
        <v>157</v>
      </c>
      <c r="X6" s="93" t="s">
        <v>157</v>
      </c>
      <c r="Y6" s="93" t="s">
        <v>157</v>
      </c>
      <c r="Z6" s="93" t="s">
        <v>157</v>
      </c>
      <c r="AA6" s="93" t="s">
        <v>157</v>
      </c>
      <c r="AB6" s="93" t="s">
        <v>157</v>
      </c>
      <c r="AC6" s="93" t="s">
        <v>157</v>
      </c>
      <c r="AD6" s="93" t="s">
        <v>157</v>
      </c>
      <c r="AE6" s="93" t="s">
        <v>157</v>
      </c>
      <c r="AF6" s="94" t="s">
        <v>158</v>
      </c>
      <c r="AG6" s="94" t="s">
        <v>158</v>
      </c>
      <c r="AH6" s="94" t="s">
        <v>158</v>
      </c>
      <c r="AI6" s="94" t="s">
        <v>158</v>
      </c>
      <c r="AJ6" s="94" t="s">
        <v>158</v>
      </c>
      <c r="AK6" s="94" t="s">
        <v>158</v>
      </c>
      <c r="AL6" s="94" t="s">
        <v>158</v>
      </c>
      <c r="AM6" s="94" t="s">
        <v>158</v>
      </c>
      <c r="AN6" s="94" t="s">
        <v>158</v>
      </c>
      <c r="AO6" s="94" t="s">
        <v>158</v>
      </c>
      <c r="AP6" s="94" t="s">
        <v>158</v>
      </c>
      <c r="AQ6" s="94" t="s">
        <v>158</v>
      </c>
      <c r="AR6" s="94" t="s">
        <v>158</v>
      </c>
      <c r="AS6" s="94" t="s">
        <v>158</v>
      </c>
      <c r="AT6" s="94" t="s">
        <v>158</v>
      </c>
      <c r="AU6" s="94" t="s">
        <v>158</v>
      </c>
      <c r="AV6" s="94" t="s">
        <v>158</v>
      </c>
      <c r="AW6" s="94" t="s">
        <v>158</v>
      </c>
      <c r="AX6" s="94" t="s">
        <v>158</v>
      </c>
      <c r="AY6" s="94" t="s">
        <v>158</v>
      </c>
      <c r="AZ6" s="94" t="s">
        <v>158</v>
      </c>
      <c r="BA6" s="94" t="s">
        <v>158</v>
      </c>
      <c r="BB6" s="94" t="s">
        <v>158</v>
      </c>
      <c r="BC6" s="94" t="s">
        <v>158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SUM(D8:D24)</f>
        <v>190374</v>
      </c>
      <c r="E7" s="80">
        <f t="shared" si="0"/>
        <v>26739</v>
      </c>
      <c r="F7" s="80">
        <f t="shared" si="0"/>
        <v>24555</v>
      </c>
      <c r="G7" s="80">
        <f t="shared" si="0"/>
        <v>2184</v>
      </c>
      <c r="H7" s="80">
        <f t="shared" si="0"/>
        <v>27249</v>
      </c>
      <c r="I7" s="80">
        <f t="shared" si="0"/>
        <v>26921</v>
      </c>
      <c r="J7" s="80">
        <f t="shared" si="0"/>
        <v>328</v>
      </c>
      <c r="K7" s="80">
        <f t="shared" si="0"/>
        <v>136386</v>
      </c>
      <c r="L7" s="80">
        <f t="shared" si="0"/>
        <v>22782</v>
      </c>
      <c r="M7" s="80">
        <f t="shared" si="0"/>
        <v>113604</v>
      </c>
      <c r="N7" s="80">
        <f t="shared" si="0"/>
        <v>190690</v>
      </c>
      <c r="O7" s="80">
        <f t="shared" si="0"/>
        <v>74252</v>
      </c>
      <c r="P7" s="80">
        <f t="shared" si="0"/>
        <v>74083</v>
      </c>
      <c r="Q7" s="80">
        <f t="shared" si="0"/>
        <v>0</v>
      </c>
      <c r="R7" s="80">
        <f t="shared" si="0"/>
        <v>0</v>
      </c>
      <c r="S7" s="80">
        <f t="shared" si="0"/>
        <v>169</v>
      </c>
      <c r="T7" s="80">
        <f t="shared" si="0"/>
        <v>0</v>
      </c>
      <c r="U7" s="80">
        <f t="shared" si="0"/>
        <v>0</v>
      </c>
      <c r="V7" s="80">
        <f t="shared" si="0"/>
        <v>116116</v>
      </c>
      <c r="W7" s="80">
        <f t="shared" si="0"/>
        <v>115788</v>
      </c>
      <c r="X7" s="80">
        <f t="shared" si="0"/>
        <v>0</v>
      </c>
      <c r="Y7" s="80">
        <f t="shared" si="0"/>
        <v>0</v>
      </c>
      <c r="Z7" s="80">
        <f t="shared" si="0"/>
        <v>328</v>
      </c>
      <c r="AA7" s="80">
        <f t="shared" si="0"/>
        <v>0</v>
      </c>
      <c r="AB7" s="80">
        <f t="shared" si="0"/>
        <v>0</v>
      </c>
      <c r="AC7" s="80">
        <f t="shared" si="0"/>
        <v>322</v>
      </c>
      <c r="AD7" s="80">
        <f t="shared" si="0"/>
        <v>322</v>
      </c>
      <c r="AE7" s="80">
        <f t="shared" si="0"/>
        <v>0</v>
      </c>
      <c r="AF7" s="80">
        <f t="shared" si="0"/>
        <v>4221</v>
      </c>
      <c r="AG7" s="80">
        <f t="shared" si="0"/>
        <v>4221</v>
      </c>
      <c r="AH7" s="80">
        <f t="shared" si="0"/>
        <v>0</v>
      </c>
      <c r="AI7" s="80">
        <f t="shared" si="0"/>
        <v>0</v>
      </c>
      <c r="AJ7" s="80">
        <f aca="true" t="shared" si="1" ref="AJ7:BC7">SUM(AJ8:AJ24)</f>
        <v>4376</v>
      </c>
      <c r="AK7" s="80">
        <f t="shared" si="1"/>
        <v>415</v>
      </c>
      <c r="AL7" s="80">
        <f t="shared" si="1"/>
        <v>2</v>
      </c>
      <c r="AM7" s="80">
        <f t="shared" si="1"/>
        <v>185</v>
      </c>
      <c r="AN7" s="80">
        <f t="shared" si="1"/>
        <v>506</v>
      </c>
      <c r="AO7" s="80">
        <f t="shared" si="1"/>
        <v>0</v>
      </c>
      <c r="AP7" s="80">
        <f t="shared" si="1"/>
        <v>0</v>
      </c>
      <c r="AQ7" s="80">
        <f t="shared" si="1"/>
        <v>1029</v>
      </c>
      <c r="AR7" s="80">
        <f t="shared" si="1"/>
        <v>71</v>
      </c>
      <c r="AS7" s="80">
        <f t="shared" si="1"/>
        <v>2168</v>
      </c>
      <c r="AT7" s="80">
        <f t="shared" si="1"/>
        <v>264</v>
      </c>
      <c r="AU7" s="80">
        <f t="shared" si="1"/>
        <v>262</v>
      </c>
      <c r="AV7" s="80">
        <f t="shared" si="1"/>
        <v>0</v>
      </c>
      <c r="AW7" s="80">
        <f t="shared" si="1"/>
        <v>2</v>
      </c>
      <c r="AX7" s="80">
        <f t="shared" si="1"/>
        <v>0</v>
      </c>
      <c r="AY7" s="80">
        <f t="shared" si="1"/>
        <v>0</v>
      </c>
      <c r="AZ7" s="80">
        <f t="shared" si="1"/>
        <v>2232</v>
      </c>
      <c r="BA7" s="80">
        <f t="shared" si="1"/>
        <v>2232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86</v>
      </c>
      <c r="B8" s="116" t="s">
        <v>89</v>
      </c>
      <c r="C8" s="115" t="s">
        <v>90</v>
      </c>
      <c r="D8" s="74">
        <f aca="true" t="shared" si="2" ref="D8:D24">SUM(E8,+H8,+K8)</f>
        <v>52842</v>
      </c>
      <c r="E8" s="74">
        <f aca="true" t="shared" si="3" ref="E8:E24">SUM(F8:G8)</f>
        <v>0</v>
      </c>
      <c r="F8" s="74">
        <v>0</v>
      </c>
      <c r="G8" s="74">
        <v>0</v>
      </c>
      <c r="H8" s="74">
        <f aca="true" t="shared" si="4" ref="H8:H24">SUM(I8:J8)</f>
        <v>0</v>
      </c>
      <c r="I8" s="74">
        <v>0</v>
      </c>
      <c r="J8" s="74">
        <v>0</v>
      </c>
      <c r="K8" s="74">
        <f aca="true" t="shared" si="5" ref="K8:K24">SUM(L8:M8)</f>
        <v>52842</v>
      </c>
      <c r="L8" s="74">
        <v>16070</v>
      </c>
      <c r="M8" s="74">
        <v>36772</v>
      </c>
      <c r="N8" s="74">
        <f aca="true" t="shared" si="6" ref="N8:N24">SUM(O8,+V8,+AC8)</f>
        <v>52842</v>
      </c>
      <c r="O8" s="74">
        <f aca="true" t="shared" si="7" ref="O8:O24">SUM(P8:U8)</f>
        <v>16070</v>
      </c>
      <c r="P8" s="74">
        <v>16070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24">SUM(W8:AB8)</f>
        <v>36772</v>
      </c>
      <c r="W8" s="74">
        <v>36772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24">SUM(AD8:AE8)</f>
        <v>0</v>
      </c>
      <c r="AD8" s="74">
        <v>0</v>
      </c>
      <c r="AE8" s="74">
        <v>0</v>
      </c>
      <c r="AF8" s="74">
        <f aca="true" t="shared" si="10" ref="AF8:AF24">SUM(AG8:AI8)</f>
        <v>2311</v>
      </c>
      <c r="AG8" s="74">
        <v>2311</v>
      </c>
      <c r="AH8" s="74">
        <v>0</v>
      </c>
      <c r="AI8" s="74">
        <v>0</v>
      </c>
      <c r="AJ8" s="74">
        <f aca="true" t="shared" si="11" ref="AJ8:AJ24">SUM(AK8:AS8)</f>
        <v>2311</v>
      </c>
      <c r="AK8" s="74">
        <v>0</v>
      </c>
      <c r="AL8" s="74">
        <v>0</v>
      </c>
      <c r="AM8" s="74">
        <v>133</v>
      </c>
      <c r="AN8" s="74">
        <v>0</v>
      </c>
      <c r="AO8" s="74">
        <v>0</v>
      </c>
      <c r="AP8" s="74">
        <v>0</v>
      </c>
      <c r="AQ8" s="74">
        <v>0</v>
      </c>
      <c r="AR8" s="74">
        <v>19</v>
      </c>
      <c r="AS8" s="74">
        <v>2159</v>
      </c>
      <c r="AT8" s="74">
        <f aca="true" t="shared" si="12" ref="AT8:AT24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24">SUM(BA8:BC8)</f>
        <v>2159</v>
      </c>
      <c r="BA8" s="74">
        <v>2159</v>
      </c>
      <c r="BB8" s="74">
        <v>0</v>
      </c>
      <c r="BC8" s="74">
        <v>0</v>
      </c>
    </row>
    <row r="9" spans="1:55" s="59" customFormat="1" ht="12" customHeight="1">
      <c r="A9" s="115" t="s">
        <v>86</v>
      </c>
      <c r="B9" s="116" t="s">
        <v>92</v>
      </c>
      <c r="C9" s="115" t="s">
        <v>93</v>
      </c>
      <c r="D9" s="74">
        <f t="shared" si="2"/>
        <v>16451</v>
      </c>
      <c r="E9" s="74">
        <f t="shared" si="3"/>
        <v>6635</v>
      </c>
      <c r="F9" s="74">
        <v>4468</v>
      </c>
      <c r="G9" s="74">
        <v>2167</v>
      </c>
      <c r="H9" s="74">
        <f t="shared" si="4"/>
        <v>1899</v>
      </c>
      <c r="I9" s="74">
        <v>1899</v>
      </c>
      <c r="J9" s="74">
        <v>0</v>
      </c>
      <c r="K9" s="74">
        <f t="shared" si="5"/>
        <v>7917</v>
      </c>
      <c r="L9" s="74">
        <v>0</v>
      </c>
      <c r="M9" s="74">
        <v>7917</v>
      </c>
      <c r="N9" s="74">
        <f t="shared" si="6"/>
        <v>16454</v>
      </c>
      <c r="O9" s="74">
        <f t="shared" si="7"/>
        <v>6367</v>
      </c>
      <c r="P9" s="74">
        <v>6367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10084</v>
      </c>
      <c r="W9" s="74">
        <v>10084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3</v>
      </c>
      <c r="AD9" s="74">
        <v>3</v>
      </c>
      <c r="AE9" s="74">
        <v>0</v>
      </c>
      <c r="AF9" s="74">
        <f t="shared" si="10"/>
        <v>0</v>
      </c>
      <c r="AG9" s="74">
        <v>0</v>
      </c>
      <c r="AH9" s="74">
        <v>0</v>
      </c>
      <c r="AI9" s="74">
        <v>0</v>
      </c>
      <c r="AJ9" s="74">
        <f t="shared" si="11"/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86</v>
      </c>
      <c r="B10" s="116" t="s">
        <v>94</v>
      </c>
      <c r="C10" s="115" t="s">
        <v>95</v>
      </c>
      <c r="D10" s="74">
        <f t="shared" si="2"/>
        <v>16730</v>
      </c>
      <c r="E10" s="74">
        <f t="shared" si="3"/>
        <v>7431</v>
      </c>
      <c r="F10" s="74">
        <v>7431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9299</v>
      </c>
      <c r="L10" s="74">
        <v>0</v>
      </c>
      <c r="M10" s="74">
        <v>9299</v>
      </c>
      <c r="N10" s="74">
        <f t="shared" si="6"/>
        <v>16730</v>
      </c>
      <c r="O10" s="74">
        <f t="shared" si="7"/>
        <v>7431</v>
      </c>
      <c r="P10" s="74">
        <v>7431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9299</v>
      </c>
      <c r="W10" s="74">
        <v>9299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52</v>
      </c>
      <c r="AG10" s="74">
        <v>52</v>
      </c>
      <c r="AH10" s="74">
        <v>0</v>
      </c>
      <c r="AI10" s="74">
        <v>0</v>
      </c>
      <c r="AJ10" s="74">
        <f t="shared" si="11"/>
        <v>52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52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159</v>
      </c>
      <c r="B11" s="116" t="s">
        <v>160</v>
      </c>
      <c r="C11" s="115" t="s">
        <v>161</v>
      </c>
      <c r="D11" s="74">
        <f t="shared" si="2"/>
        <v>4711</v>
      </c>
      <c r="E11" s="74">
        <f t="shared" si="3"/>
        <v>0</v>
      </c>
      <c r="F11" s="74"/>
      <c r="G11" s="74"/>
      <c r="H11" s="74">
        <f t="shared" si="4"/>
        <v>2606</v>
      </c>
      <c r="I11" s="74">
        <v>2606</v>
      </c>
      <c r="J11" s="74"/>
      <c r="K11" s="74">
        <f t="shared" si="5"/>
        <v>2105</v>
      </c>
      <c r="L11" s="74">
        <v>0</v>
      </c>
      <c r="M11" s="74">
        <v>2105</v>
      </c>
      <c r="N11" s="74">
        <f t="shared" si="6"/>
        <v>4711</v>
      </c>
      <c r="O11" s="74">
        <f t="shared" si="7"/>
        <v>2606</v>
      </c>
      <c r="P11" s="74">
        <v>2606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2105</v>
      </c>
      <c r="W11" s="74">
        <v>2105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/>
      <c r="AF11" s="74">
        <f t="shared" si="10"/>
        <v>9</v>
      </c>
      <c r="AG11" s="74">
        <v>9</v>
      </c>
      <c r="AH11" s="74">
        <v>0</v>
      </c>
      <c r="AI11" s="74">
        <v>0</v>
      </c>
      <c r="AJ11" s="74">
        <f t="shared" si="11"/>
        <v>9</v>
      </c>
      <c r="AK11" s="74">
        <v>0</v>
      </c>
      <c r="AL11" s="74">
        <v>0</v>
      </c>
      <c r="AM11" s="74">
        <v>9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/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159</v>
      </c>
      <c r="B12" s="117" t="s">
        <v>162</v>
      </c>
      <c r="C12" s="68" t="s">
        <v>163</v>
      </c>
      <c r="D12" s="75">
        <f t="shared" si="2"/>
        <v>18036</v>
      </c>
      <c r="E12" s="75">
        <f t="shared" si="3"/>
        <v>240</v>
      </c>
      <c r="F12" s="75">
        <v>223</v>
      </c>
      <c r="G12" s="75">
        <v>17</v>
      </c>
      <c r="H12" s="75">
        <f t="shared" si="4"/>
        <v>5368</v>
      </c>
      <c r="I12" s="75">
        <v>5368</v>
      </c>
      <c r="J12" s="75">
        <v>0</v>
      </c>
      <c r="K12" s="75">
        <f t="shared" si="5"/>
        <v>12428</v>
      </c>
      <c r="L12" s="75">
        <v>3433</v>
      </c>
      <c r="M12" s="75">
        <v>8995</v>
      </c>
      <c r="N12" s="75">
        <f t="shared" si="6"/>
        <v>18036</v>
      </c>
      <c r="O12" s="75">
        <f t="shared" si="7"/>
        <v>9024</v>
      </c>
      <c r="P12" s="75">
        <v>9024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9012</v>
      </c>
      <c r="W12" s="75">
        <v>9012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515</v>
      </c>
      <c r="AG12" s="75">
        <v>515</v>
      </c>
      <c r="AH12" s="75">
        <v>0</v>
      </c>
      <c r="AI12" s="75">
        <v>0</v>
      </c>
      <c r="AJ12" s="75">
        <f t="shared" si="11"/>
        <v>517</v>
      </c>
      <c r="AK12" s="74">
        <v>0</v>
      </c>
      <c r="AL12" s="75">
        <v>2</v>
      </c>
      <c r="AM12" s="75">
        <v>0</v>
      </c>
      <c r="AN12" s="75">
        <v>506</v>
      </c>
      <c r="AO12" s="75">
        <v>0</v>
      </c>
      <c r="AP12" s="75">
        <v>0</v>
      </c>
      <c r="AQ12" s="75">
        <v>0</v>
      </c>
      <c r="AR12" s="75">
        <v>0</v>
      </c>
      <c r="AS12" s="75">
        <v>9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2</v>
      </c>
      <c r="BA12" s="75">
        <v>2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7962</v>
      </c>
      <c r="E13" s="75">
        <f t="shared" si="3"/>
        <v>0</v>
      </c>
      <c r="F13" s="75">
        <v>0</v>
      </c>
      <c r="G13" s="75">
        <v>0</v>
      </c>
      <c r="H13" s="75">
        <f t="shared" si="4"/>
        <v>2042</v>
      </c>
      <c r="I13" s="75">
        <v>2042</v>
      </c>
      <c r="J13" s="75">
        <v>0</v>
      </c>
      <c r="K13" s="75">
        <f t="shared" si="5"/>
        <v>5920</v>
      </c>
      <c r="L13" s="75">
        <v>0</v>
      </c>
      <c r="M13" s="75">
        <v>5920</v>
      </c>
      <c r="N13" s="75">
        <f t="shared" si="6"/>
        <v>8040</v>
      </c>
      <c r="O13" s="75">
        <f t="shared" si="7"/>
        <v>2042</v>
      </c>
      <c r="P13" s="75">
        <v>2042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5920</v>
      </c>
      <c r="W13" s="75">
        <v>5920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78</v>
      </c>
      <c r="AD13" s="75">
        <v>78</v>
      </c>
      <c r="AE13" s="75">
        <v>0</v>
      </c>
      <c r="AF13" s="75">
        <f t="shared" si="10"/>
        <v>27</v>
      </c>
      <c r="AG13" s="75">
        <v>27</v>
      </c>
      <c r="AH13" s="75">
        <v>0</v>
      </c>
      <c r="AI13" s="75">
        <v>0</v>
      </c>
      <c r="AJ13" s="75">
        <f t="shared" si="11"/>
        <v>27</v>
      </c>
      <c r="AK13" s="74">
        <v>0</v>
      </c>
      <c r="AL13" s="75">
        <v>0</v>
      </c>
      <c r="AM13" s="75">
        <v>27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164</v>
      </c>
      <c r="B14" s="117" t="s">
        <v>165</v>
      </c>
      <c r="C14" s="68" t="s">
        <v>166</v>
      </c>
      <c r="D14" s="75">
        <f t="shared" si="2"/>
        <v>6358</v>
      </c>
      <c r="E14" s="75">
        <f t="shared" si="3"/>
        <v>0</v>
      </c>
      <c r="F14" s="75"/>
      <c r="G14" s="75">
        <v>0</v>
      </c>
      <c r="H14" s="75">
        <f t="shared" si="4"/>
        <v>2798</v>
      </c>
      <c r="I14" s="75">
        <v>2798</v>
      </c>
      <c r="J14" s="75">
        <v>0</v>
      </c>
      <c r="K14" s="75">
        <f t="shared" si="5"/>
        <v>3560</v>
      </c>
      <c r="L14" s="75">
        <v>0</v>
      </c>
      <c r="M14" s="75">
        <v>3560</v>
      </c>
      <c r="N14" s="75">
        <f t="shared" si="6"/>
        <v>6358</v>
      </c>
      <c r="O14" s="75">
        <f t="shared" si="7"/>
        <v>2798</v>
      </c>
      <c r="P14" s="75">
        <v>2798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3560</v>
      </c>
      <c r="W14" s="75">
        <v>3560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0</v>
      </c>
      <c r="AG14" s="75">
        <v>0</v>
      </c>
      <c r="AH14" s="75">
        <v>0</v>
      </c>
      <c r="AI14" s="75">
        <v>0</v>
      </c>
      <c r="AJ14" s="75">
        <f t="shared" si="11"/>
        <v>0</v>
      </c>
      <c r="AK14" s="74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164</v>
      </c>
      <c r="B15" s="117" t="s">
        <v>167</v>
      </c>
      <c r="C15" s="68" t="s">
        <v>168</v>
      </c>
      <c r="D15" s="75">
        <f t="shared" si="2"/>
        <v>23984</v>
      </c>
      <c r="E15" s="75">
        <f t="shared" si="3"/>
        <v>0</v>
      </c>
      <c r="F15" s="75">
        <v>0</v>
      </c>
      <c r="G15" s="75">
        <v>0</v>
      </c>
      <c r="H15" s="75">
        <f t="shared" si="4"/>
        <v>5594</v>
      </c>
      <c r="I15" s="75">
        <v>5594</v>
      </c>
      <c r="J15" s="75">
        <v>0</v>
      </c>
      <c r="K15" s="75">
        <f t="shared" si="5"/>
        <v>18390</v>
      </c>
      <c r="L15" s="75">
        <v>1204</v>
      </c>
      <c r="M15" s="75">
        <v>17186</v>
      </c>
      <c r="N15" s="75">
        <f t="shared" si="6"/>
        <v>24161</v>
      </c>
      <c r="O15" s="75">
        <f t="shared" si="7"/>
        <v>6798</v>
      </c>
      <c r="P15" s="75">
        <v>6798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17186</v>
      </c>
      <c r="W15" s="75">
        <v>17186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177</v>
      </c>
      <c r="AD15" s="75">
        <v>177</v>
      </c>
      <c r="AE15" s="75">
        <v>0</v>
      </c>
      <c r="AF15" s="75">
        <f t="shared" si="10"/>
        <v>1029</v>
      </c>
      <c r="AG15" s="75">
        <v>1029</v>
      </c>
      <c r="AH15" s="75">
        <v>0</v>
      </c>
      <c r="AI15" s="75">
        <v>0</v>
      </c>
      <c r="AJ15" s="75">
        <f t="shared" si="11"/>
        <v>1049</v>
      </c>
      <c r="AK15" s="75">
        <v>20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1029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11181</v>
      </c>
      <c r="E16" s="75">
        <f t="shared" si="3"/>
        <v>4050</v>
      </c>
      <c r="F16" s="75">
        <v>4050</v>
      </c>
      <c r="G16" s="75">
        <v>0</v>
      </c>
      <c r="H16" s="75">
        <f t="shared" si="4"/>
        <v>1771</v>
      </c>
      <c r="I16" s="75">
        <v>1771</v>
      </c>
      <c r="J16" s="75">
        <v>0</v>
      </c>
      <c r="K16" s="75">
        <f t="shared" si="5"/>
        <v>5360</v>
      </c>
      <c r="L16" s="75">
        <v>0</v>
      </c>
      <c r="M16" s="75">
        <v>5360</v>
      </c>
      <c r="N16" s="75">
        <f t="shared" si="6"/>
        <v>11181</v>
      </c>
      <c r="O16" s="75">
        <f t="shared" si="7"/>
        <v>5821</v>
      </c>
      <c r="P16" s="75">
        <v>5821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5360</v>
      </c>
      <c r="W16" s="75">
        <v>5360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44</v>
      </c>
      <c r="AG16" s="75">
        <v>44</v>
      </c>
      <c r="AH16" s="75">
        <v>0</v>
      </c>
      <c r="AI16" s="75">
        <v>0</v>
      </c>
      <c r="AJ16" s="75">
        <f t="shared" si="11"/>
        <v>319</v>
      </c>
      <c r="AK16" s="75">
        <v>319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44</v>
      </c>
      <c r="AU16" s="75">
        <v>44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6244</v>
      </c>
      <c r="E17" s="75">
        <f t="shared" si="3"/>
        <v>3661</v>
      </c>
      <c r="F17" s="75">
        <v>3661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2583</v>
      </c>
      <c r="L17" s="75">
        <v>0</v>
      </c>
      <c r="M17" s="75">
        <v>2583</v>
      </c>
      <c r="N17" s="75">
        <f t="shared" si="6"/>
        <v>6244</v>
      </c>
      <c r="O17" s="75">
        <f t="shared" si="7"/>
        <v>3661</v>
      </c>
      <c r="P17" s="75">
        <v>3661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2583</v>
      </c>
      <c r="W17" s="75">
        <v>2583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212</v>
      </c>
      <c r="AG17" s="75">
        <v>212</v>
      </c>
      <c r="AH17" s="75">
        <v>0</v>
      </c>
      <c r="AI17" s="75">
        <v>0</v>
      </c>
      <c r="AJ17" s="75">
        <f t="shared" si="11"/>
        <v>70</v>
      </c>
      <c r="AK17" s="75">
        <v>70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212</v>
      </c>
      <c r="AU17" s="75">
        <v>212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169</v>
      </c>
      <c r="B18" s="117" t="s">
        <v>170</v>
      </c>
      <c r="C18" s="68" t="s">
        <v>171</v>
      </c>
      <c r="D18" s="75">
        <f t="shared" si="2"/>
        <v>8339</v>
      </c>
      <c r="E18" s="75">
        <f t="shared" si="3"/>
        <v>0</v>
      </c>
      <c r="F18" s="75">
        <v>0</v>
      </c>
      <c r="G18" s="75">
        <v>0</v>
      </c>
      <c r="H18" s="75">
        <f t="shared" si="4"/>
        <v>2787</v>
      </c>
      <c r="I18" s="75">
        <v>2787</v>
      </c>
      <c r="J18" s="75">
        <v>0</v>
      </c>
      <c r="K18" s="75">
        <f t="shared" si="5"/>
        <v>5552</v>
      </c>
      <c r="L18" s="75">
        <v>0</v>
      </c>
      <c r="M18" s="75">
        <v>5552</v>
      </c>
      <c r="N18" s="75">
        <f t="shared" si="6"/>
        <v>8373</v>
      </c>
      <c r="O18" s="75">
        <f t="shared" si="7"/>
        <v>2787</v>
      </c>
      <c r="P18" s="75">
        <v>2787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5552</v>
      </c>
      <c r="W18" s="75">
        <v>5552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34</v>
      </c>
      <c r="AD18" s="75">
        <v>34</v>
      </c>
      <c r="AE18" s="75">
        <v>0</v>
      </c>
      <c r="AF18" s="75">
        <f t="shared" si="10"/>
        <v>0</v>
      </c>
      <c r="AG18" s="75">
        <v>0</v>
      </c>
      <c r="AH18" s="75">
        <v>0</v>
      </c>
      <c r="AI18" s="75">
        <v>0</v>
      </c>
      <c r="AJ18" s="75">
        <f t="shared" si="11"/>
        <v>0</v>
      </c>
      <c r="AK18" s="74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169</v>
      </c>
      <c r="B19" s="117" t="s">
        <v>172</v>
      </c>
      <c r="C19" s="68" t="s">
        <v>173</v>
      </c>
      <c r="D19" s="75">
        <f t="shared" si="2"/>
        <v>497</v>
      </c>
      <c r="E19" s="75">
        <f t="shared" si="3"/>
        <v>0</v>
      </c>
      <c r="F19" s="75">
        <v>0</v>
      </c>
      <c r="G19" s="75">
        <v>0</v>
      </c>
      <c r="H19" s="75">
        <f t="shared" si="4"/>
        <v>169</v>
      </c>
      <c r="I19" s="75">
        <v>169</v>
      </c>
      <c r="J19" s="75">
        <v>0</v>
      </c>
      <c r="K19" s="75">
        <f t="shared" si="5"/>
        <v>328</v>
      </c>
      <c r="L19" s="75">
        <v>0</v>
      </c>
      <c r="M19" s="75">
        <v>328</v>
      </c>
      <c r="N19" s="75">
        <f t="shared" si="6"/>
        <v>516</v>
      </c>
      <c r="O19" s="75">
        <f t="shared" si="7"/>
        <v>169</v>
      </c>
      <c r="P19" s="75">
        <v>0</v>
      </c>
      <c r="Q19" s="75">
        <v>0</v>
      </c>
      <c r="R19" s="75">
        <v>0</v>
      </c>
      <c r="S19" s="75">
        <v>169</v>
      </c>
      <c r="T19" s="75">
        <v>0</v>
      </c>
      <c r="U19" s="75">
        <v>0</v>
      </c>
      <c r="V19" s="75">
        <f t="shared" si="8"/>
        <v>328</v>
      </c>
      <c r="W19" s="75">
        <v>0</v>
      </c>
      <c r="X19" s="75">
        <v>0</v>
      </c>
      <c r="Y19" s="75">
        <v>0</v>
      </c>
      <c r="Z19" s="75">
        <v>328</v>
      </c>
      <c r="AA19" s="75">
        <v>0</v>
      </c>
      <c r="AB19" s="75">
        <v>0</v>
      </c>
      <c r="AC19" s="75">
        <f t="shared" si="9"/>
        <v>19</v>
      </c>
      <c r="AD19" s="75">
        <v>19</v>
      </c>
      <c r="AE19" s="75">
        <v>0</v>
      </c>
      <c r="AF19" s="75">
        <f t="shared" si="10"/>
        <v>0</v>
      </c>
      <c r="AG19" s="75">
        <v>0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174</v>
      </c>
      <c r="B20" s="117" t="s">
        <v>175</v>
      </c>
      <c r="C20" s="68" t="s">
        <v>176</v>
      </c>
      <c r="D20" s="75">
        <f t="shared" si="2"/>
        <v>1764</v>
      </c>
      <c r="E20" s="75">
        <f t="shared" si="3"/>
        <v>695</v>
      </c>
      <c r="F20" s="75">
        <v>695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1069</v>
      </c>
      <c r="L20" s="75">
        <v>0</v>
      </c>
      <c r="M20" s="75">
        <v>1069</v>
      </c>
      <c r="N20" s="75">
        <f t="shared" si="6"/>
        <v>1764</v>
      </c>
      <c r="O20" s="75">
        <f t="shared" si="7"/>
        <v>695</v>
      </c>
      <c r="P20" s="75">
        <v>695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1069</v>
      </c>
      <c r="W20" s="75">
        <v>1069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6</v>
      </c>
      <c r="AG20" s="75">
        <v>6</v>
      </c>
      <c r="AH20" s="75">
        <v>0</v>
      </c>
      <c r="AI20" s="75">
        <v>0</v>
      </c>
      <c r="AJ20" s="75">
        <f t="shared" si="11"/>
        <v>6</v>
      </c>
      <c r="AK20" s="75">
        <v>6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6</v>
      </c>
      <c r="AU20" s="75">
        <v>6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86</v>
      </c>
      <c r="B21" s="117" t="s">
        <v>116</v>
      </c>
      <c r="C21" s="68" t="s">
        <v>117</v>
      </c>
      <c r="D21" s="75">
        <f t="shared" si="2"/>
        <v>4913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4913</v>
      </c>
      <c r="L21" s="75">
        <v>2075</v>
      </c>
      <c r="M21" s="75">
        <v>2838</v>
      </c>
      <c r="N21" s="75">
        <f t="shared" si="6"/>
        <v>4913</v>
      </c>
      <c r="O21" s="75">
        <f t="shared" si="7"/>
        <v>2075</v>
      </c>
      <c r="P21" s="75">
        <v>2075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2838</v>
      </c>
      <c r="W21" s="75">
        <v>2838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0</v>
      </c>
      <c r="AG21" s="75">
        <v>0</v>
      </c>
      <c r="AH21" s="75">
        <v>0</v>
      </c>
      <c r="AI21" s="75">
        <v>0</v>
      </c>
      <c r="AJ21" s="75">
        <f t="shared" si="11"/>
        <v>0</v>
      </c>
      <c r="AK21" s="74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2498</v>
      </c>
      <c r="E22" s="75">
        <f t="shared" si="3"/>
        <v>0</v>
      </c>
      <c r="F22" s="75">
        <v>0</v>
      </c>
      <c r="G22" s="75">
        <v>0</v>
      </c>
      <c r="H22" s="75">
        <f t="shared" si="4"/>
        <v>1575</v>
      </c>
      <c r="I22" s="75">
        <v>1575</v>
      </c>
      <c r="J22" s="75">
        <v>0</v>
      </c>
      <c r="K22" s="75">
        <f t="shared" si="5"/>
        <v>923</v>
      </c>
      <c r="L22" s="75">
        <v>0</v>
      </c>
      <c r="M22" s="75">
        <v>923</v>
      </c>
      <c r="N22" s="75">
        <f t="shared" si="6"/>
        <v>2498</v>
      </c>
      <c r="O22" s="75">
        <f t="shared" si="7"/>
        <v>1575</v>
      </c>
      <c r="P22" s="75">
        <v>1575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923</v>
      </c>
      <c r="W22" s="75">
        <v>923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0</v>
      </c>
      <c r="AG22" s="75">
        <v>0</v>
      </c>
      <c r="AH22" s="75">
        <v>0</v>
      </c>
      <c r="AI22" s="75">
        <v>0</v>
      </c>
      <c r="AJ22" s="75">
        <f t="shared" si="11"/>
        <v>0</v>
      </c>
      <c r="AK22" s="74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169</v>
      </c>
      <c r="B23" s="117" t="s">
        <v>177</v>
      </c>
      <c r="C23" s="68" t="s">
        <v>178</v>
      </c>
      <c r="D23" s="75">
        <f t="shared" si="2"/>
        <v>3951</v>
      </c>
      <c r="E23" s="75">
        <f t="shared" si="3"/>
        <v>2416</v>
      </c>
      <c r="F23" s="75">
        <v>2416</v>
      </c>
      <c r="G23" s="75">
        <v>0</v>
      </c>
      <c r="H23" s="75">
        <f t="shared" si="4"/>
        <v>0</v>
      </c>
      <c r="I23" s="75">
        <v>0</v>
      </c>
      <c r="J23" s="75">
        <v>0</v>
      </c>
      <c r="K23" s="75">
        <f t="shared" si="5"/>
        <v>1535</v>
      </c>
      <c r="L23" s="75">
        <v>0</v>
      </c>
      <c r="M23" s="75">
        <v>1535</v>
      </c>
      <c r="N23" s="75">
        <f t="shared" si="6"/>
        <v>3945</v>
      </c>
      <c r="O23" s="75">
        <f t="shared" si="7"/>
        <v>2410</v>
      </c>
      <c r="P23" s="75">
        <v>2410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1535</v>
      </c>
      <c r="W23" s="75">
        <v>1535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8</v>
      </c>
      <c r="AG23" s="75">
        <v>8</v>
      </c>
      <c r="AH23" s="75">
        <v>0</v>
      </c>
      <c r="AI23" s="75">
        <v>0</v>
      </c>
      <c r="AJ23" s="75">
        <f t="shared" si="11"/>
        <v>8</v>
      </c>
      <c r="AK23" s="74">
        <v>0</v>
      </c>
      <c r="AL23" s="75">
        <v>0</v>
      </c>
      <c r="AM23" s="75">
        <v>8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1</v>
      </c>
      <c r="AU23" s="75">
        <v>0</v>
      </c>
      <c r="AV23" s="75">
        <v>0</v>
      </c>
      <c r="AW23" s="75">
        <v>1</v>
      </c>
      <c r="AX23" s="75">
        <v>0</v>
      </c>
      <c r="AY23" s="75">
        <v>0</v>
      </c>
      <c r="AZ23" s="75">
        <f t="shared" si="13"/>
        <v>71</v>
      </c>
      <c r="BA23" s="75">
        <v>71</v>
      </c>
      <c r="BB23" s="75">
        <v>0</v>
      </c>
      <c r="BC23" s="75">
        <v>0</v>
      </c>
    </row>
    <row r="24" spans="1:55" s="59" customFormat="1" ht="12" customHeight="1">
      <c r="A24" s="68" t="s">
        <v>169</v>
      </c>
      <c r="B24" s="117" t="s">
        <v>179</v>
      </c>
      <c r="C24" s="68" t="s">
        <v>180</v>
      </c>
      <c r="D24" s="75">
        <f t="shared" si="2"/>
        <v>3913</v>
      </c>
      <c r="E24" s="75">
        <f t="shared" si="3"/>
        <v>1611</v>
      </c>
      <c r="F24" s="75">
        <v>1611</v>
      </c>
      <c r="G24" s="75">
        <v>0</v>
      </c>
      <c r="H24" s="75">
        <f t="shared" si="4"/>
        <v>640</v>
      </c>
      <c r="I24" s="75">
        <v>312</v>
      </c>
      <c r="J24" s="75">
        <v>328</v>
      </c>
      <c r="K24" s="75">
        <f t="shared" si="5"/>
        <v>1662</v>
      </c>
      <c r="L24" s="75">
        <v>0</v>
      </c>
      <c r="M24" s="75">
        <v>1662</v>
      </c>
      <c r="N24" s="75">
        <f t="shared" si="6"/>
        <v>3924</v>
      </c>
      <c r="O24" s="75">
        <f t="shared" si="7"/>
        <v>1923</v>
      </c>
      <c r="P24" s="75">
        <v>1923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1990</v>
      </c>
      <c r="W24" s="75">
        <v>1990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11</v>
      </c>
      <c r="AD24" s="75">
        <v>11</v>
      </c>
      <c r="AE24" s="75">
        <v>0</v>
      </c>
      <c r="AF24" s="75">
        <f t="shared" si="10"/>
        <v>8</v>
      </c>
      <c r="AG24" s="75">
        <v>8</v>
      </c>
      <c r="AH24" s="75">
        <v>0</v>
      </c>
      <c r="AI24" s="75">
        <v>0</v>
      </c>
      <c r="AJ24" s="75">
        <f t="shared" si="11"/>
        <v>8</v>
      </c>
      <c r="AK24" s="74">
        <v>0</v>
      </c>
      <c r="AL24" s="75">
        <v>0</v>
      </c>
      <c r="AM24" s="75">
        <v>8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1</v>
      </c>
      <c r="AU24" s="75">
        <v>0</v>
      </c>
      <c r="AV24" s="75">
        <v>0</v>
      </c>
      <c r="AW24" s="75">
        <v>1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181</v>
      </c>
      <c r="C2" s="127" t="s">
        <v>87</v>
      </c>
      <c r="D2" s="123" t="s">
        <v>182</v>
      </c>
      <c r="E2" s="3"/>
      <c r="F2" s="3"/>
      <c r="G2" s="3"/>
      <c r="H2" s="3"/>
      <c r="I2" s="3"/>
      <c r="J2" s="3"/>
      <c r="K2" s="3"/>
      <c r="L2" s="3" t="str">
        <f>LEFT(C2,2)</f>
        <v>37</v>
      </c>
      <c r="M2" s="3" t="str">
        <f>IF(L2&lt;&gt;"",VLOOKUP(L2,$AI$6:$AJ$52,2,FALSE),"-")</f>
        <v>香川県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24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183</v>
      </c>
      <c r="G6" s="160"/>
      <c r="H6" s="38" t="s">
        <v>184</v>
      </c>
      <c r="I6" s="38" t="s">
        <v>185</v>
      </c>
      <c r="J6" s="38" t="s">
        <v>186</v>
      </c>
      <c r="K6" s="5" t="s">
        <v>187</v>
      </c>
      <c r="L6" s="15" t="s">
        <v>188</v>
      </c>
      <c r="M6" s="39" t="s">
        <v>189</v>
      </c>
      <c r="AF6" s="11">
        <f>+'水洗化人口等'!B6</f>
        <v>0</v>
      </c>
      <c r="AG6" s="11">
        <v>6</v>
      </c>
      <c r="AI6" s="42" t="s">
        <v>190</v>
      </c>
      <c r="AJ6" s="3" t="s">
        <v>53</v>
      </c>
    </row>
    <row r="7" spans="2:36" ht="16.5" customHeight="1">
      <c r="B7" s="161" t="s">
        <v>191</v>
      </c>
      <c r="C7" s="6" t="s">
        <v>192</v>
      </c>
      <c r="D7" s="16">
        <f>AD7</f>
        <v>141211</v>
      </c>
      <c r="F7" s="169" t="s">
        <v>193</v>
      </c>
      <c r="G7" s="7" t="s">
        <v>136</v>
      </c>
      <c r="H7" s="17">
        <f aca="true" t="shared" si="0" ref="H7:H12">AD14</f>
        <v>74083</v>
      </c>
      <c r="I7" s="17">
        <f aca="true" t="shared" si="1" ref="I7:I12">AD24</f>
        <v>115788</v>
      </c>
      <c r="J7" s="17">
        <f aca="true" t="shared" si="2" ref="J7:J12">SUM(H7:I7)</f>
        <v>189871</v>
      </c>
      <c r="K7" s="18">
        <f aca="true" t="shared" si="3" ref="K7:K12">IF(J$13&gt;0,J7/J$13,0)</f>
        <v>0.9973892671037149</v>
      </c>
      <c r="L7" s="19">
        <f>AD34</f>
        <v>4221</v>
      </c>
      <c r="M7" s="20">
        <f>AD37</f>
        <v>2232</v>
      </c>
      <c r="AA7" s="4" t="s">
        <v>192</v>
      </c>
      <c r="AB7" s="45" t="s">
        <v>194</v>
      </c>
      <c r="AC7" s="45" t="s">
        <v>195</v>
      </c>
      <c r="AD7" s="11">
        <f aca="true" ca="1" t="shared" si="4" ref="AD7:AD53">IF(AD$2=0,INDIRECT(AB7&amp;"!"&amp;AC7&amp;$AG$2),0)</f>
        <v>141211</v>
      </c>
      <c r="AF7" s="42" t="str">
        <f>+'水洗化人口等'!B7</f>
        <v>37000</v>
      </c>
      <c r="AG7" s="11">
        <v>7</v>
      </c>
      <c r="AI7" s="42" t="s">
        <v>196</v>
      </c>
      <c r="AJ7" s="3" t="s">
        <v>52</v>
      </c>
    </row>
    <row r="8" spans="2:36" ht="16.5" customHeight="1">
      <c r="B8" s="162"/>
      <c r="C8" s="7" t="s">
        <v>70</v>
      </c>
      <c r="D8" s="21">
        <f>AD8</f>
        <v>1501</v>
      </c>
      <c r="F8" s="170"/>
      <c r="G8" s="7" t="s">
        <v>138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194</v>
      </c>
      <c r="AC8" s="45" t="s">
        <v>197</v>
      </c>
      <c r="AD8" s="11">
        <f ca="1" t="shared" si="4"/>
        <v>1501</v>
      </c>
      <c r="AF8" s="42" t="str">
        <f>+'水洗化人口等'!B8</f>
        <v>37201</v>
      </c>
      <c r="AG8" s="11">
        <v>8</v>
      </c>
      <c r="AI8" s="42" t="s">
        <v>198</v>
      </c>
      <c r="AJ8" s="3" t="s">
        <v>51</v>
      </c>
    </row>
    <row r="9" spans="2:36" ht="16.5" customHeight="1">
      <c r="B9" s="163"/>
      <c r="C9" s="8" t="s">
        <v>199</v>
      </c>
      <c r="D9" s="22">
        <f>SUM(D7:D8)</f>
        <v>142712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200</v>
      </c>
      <c r="AB9" s="45" t="s">
        <v>194</v>
      </c>
      <c r="AC9" s="45" t="s">
        <v>201</v>
      </c>
      <c r="AD9" s="11">
        <f ca="1" t="shared" si="4"/>
        <v>376301</v>
      </c>
      <c r="AF9" s="42" t="str">
        <f>+'水洗化人口等'!B9</f>
        <v>37202</v>
      </c>
      <c r="AG9" s="11">
        <v>9</v>
      </c>
      <c r="AI9" s="42" t="s">
        <v>202</v>
      </c>
      <c r="AJ9" s="3" t="s">
        <v>50</v>
      </c>
    </row>
    <row r="10" spans="2:36" ht="16.5" customHeight="1">
      <c r="B10" s="164" t="s">
        <v>203</v>
      </c>
      <c r="C10" s="124" t="s">
        <v>200</v>
      </c>
      <c r="D10" s="21">
        <f>AD9</f>
        <v>376301</v>
      </c>
      <c r="F10" s="170"/>
      <c r="G10" s="7" t="s">
        <v>151</v>
      </c>
      <c r="H10" s="17">
        <f t="shared" si="0"/>
        <v>169</v>
      </c>
      <c r="I10" s="17">
        <f t="shared" si="1"/>
        <v>328</v>
      </c>
      <c r="J10" s="17">
        <f t="shared" si="2"/>
        <v>497</v>
      </c>
      <c r="K10" s="18">
        <f t="shared" si="3"/>
        <v>0.00261073289628509</v>
      </c>
      <c r="L10" s="23" t="s">
        <v>204</v>
      </c>
      <c r="M10" s="24" t="s">
        <v>204</v>
      </c>
      <c r="AA10" s="4" t="s">
        <v>205</v>
      </c>
      <c r="AB10" s="45" t="s">
        <v>194</v>
      </c>
      <c r="AC10" s="45" t="s">
        <v>206</v>
      </c>
      <c r="AD10" s="11">
        <f ca="1" t="shared" si="4"/>
        <v>444</v>
      </c>
      <c r="AF10" s="42" t="str">
        <f>+'水洗化人口等'!B10</f>
        <v>37203</v>
      </c>
      <c r="AG10" s="11">
        <v>10</v>
      </c>
      <c r="AI10" s="42" t="s">
        <v>207</v>
      </c>
      <c r="AJ10" s="3" t="s">
        <v>49</v>
      </c>
    </row>
    <row r="11" spans="2:36" ht="16.5" customHeight="1">
      <c r="B11" s="165"/>
      <c r="C11" s="7" t="s">
        <v>205</v>
      </c>
      <c r="D11" s="21">
        <f>AD10</f>
        <v>444</v>
      </c>
      <c r="F11" s="170"/>
      <c r="G11" s="7" t="s">
        <v>153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204</v>
      </c>
      <c r="M11" s="24" t="s">
        <v>204</v>
      </c>
      <c r="AA11" s="4" t="s">
        <v>208</v>
      </c>
      <c r="AB11" s="45" t="s">
        <v>194</v>
      </c>
      <c r="AC11" s="45" t="s">
        <v>209</v>
      </c>
      <c r="AD11" s="11">
        <f ca="1" t="shared" si="4"/>
        <v>490065</v>
      </c>
      <c r="AF11" s="42" t="str">
        <f>+'水洗化人口等'!B11</f>
        <v>37204</v>
      </c>
      <c r="AG11" s="11">
        <v>11</v>
      </c>
      <c r="AI11" s="42" t="s">
        <v>210</v>
      </c>
      <c r="AJ11" s="3" t="s">
        <v>48</v>
      </c>
    </row>
    <row r="12" spans="2:36" ht="16.5" customHeight="1">
      <c r="B12" s="165"/>
      <c r="C12" s="7" t="s">
        <v>208</v>
      </c>
      <c r="D12" s="21">
        <f>AD11</f>
        <v>490065</v>
      </c>
      <c r="F12" s="170"/>
      <c r="G12" s="7" t="s">
        <v>155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204</v>
      </c>
      <c r="M12" s="24" t="s">
        <v>204</v>
      </c>
      <c r="AA12" s="4" t="s">
        <v>211</v>
      </c>
      <c r="AB12" s="45" t="s">
        <v>194</v>
      </c>
      <c r="AC12" s="45" t="s">
        <v>212</v>
      </c>
      <c r="AD12" s="11">
        <f ca="1" t="shared" si="4"/>
        <v>257512</v>
      </c>
      <c r="AF12" s="42" t="str">
        <f>+'水洗化人口等'!B12</f>
        <v>37205</v>
      </c>
      <c r="AG12" s="11">
        <v>12</v>
      </c>
      <c r="AI12" s="42" t="s">
        <v>213</v>
      </c>
      <c r="AJ12" s="3" t="s">
        <v>47</v>
      </c>
    </row>
    <row r="13" spans="2:36" ht="16.5" customHeight="1">
      <c r="B13" s="166"/>
      <c r="C13" s="8" t="s">
        <v>199</v>
      </c>
      <c r="D13" s="22">
        <f>SUM(D10:D12)</f>
        <v>866810</v>
      </c>
      <c r="F13" s="171"/>
      <c r="G13" s="7" t="s">
        <v>199</v>
      </c>
      <c r="H13" s="17">
        <f>SUM(H7:H12)</f>
        <v>74252</v>
      </c>
      <c r="I13" s="17">
        <f>SUM(I7:I12)</f>
        <v>116116</v>
      </c>
      <c r="J13" s="17">
        <f>SUM(J7:J12)</f>
        <v>190368</v>
      </c>
      <c r="K13" s="18">
        <v>1</v>
      </c>
      <c r="L13" s="23" t="s">
        <v>204</v>
      </c>
      <c r="M13" s="24" t="s">
        <v>204</v>
      </c>
      <c r="AA13" s="4" t="s">
        <v>61</v>
      </c>
      <c r="AB13" s="45" t="s">
        <v>194</v>
      </c>
      <c r="AC13" s="45" t="s">
        <v>214</v>
      </c>
      <c r="AD13" s="11">
        <f ca="1" t="shared" si="4"/>
        <v>5040</v>
      </c>
      <c r="AF13" s="42" t="str">
        <f>+'水洗化人口等'!B13</f>
        <v>37206</v>
      </c>
      <c r="AG13" s="11">
        <v>13</v>
      </c>
      <c r="AI13" s="42" t="s">
        <v>215</v>
      </c>
      <c r="AJ13" s="3" t="s">
        <v>46</v>
      </c>
    </row>
    <row r="14" spans="2:36" ht="16.5" customHeight="1" thickBot="1">
      <c r="B14" s="167" t="s">
        <v>216</v>
      </c>
      <c r="C14" s="168"/>
      <c r="D14" s="25">
        <f>SUM(D9,D13)</f>
        <v>1009522</v>
      </c>
      <c r="F14" s="172" t="s">
        <v>217</v>
      </c>
      <c r="G14" s="173"/>
      <c r="H14" s="17">
        <f>AD20</f>
        <v>322</v>
      </c>
      <c r="I14" s="17">
        <f>AD30</f>
        <v>0</v>
      </c>
      <c r="J14" s="17">
        <f>SUM(H14:I14)</f>
        <v>322</v>
      </c>
      <c r="K14" s="26" t="s">
        <v>204</v>
      </c>
      <c r="L14" s="23" t="s">
        <v>204</v>
      </c>
      <c r="M14" s="24" t="s">
        <v>204</v>
      </c>
      <c r="AA14" s="4" t="s">
        <v>136</v>
      </c>
      <c r="AB14" s="45" t="s">
        <v>218</v>
      </c>
      <c r="AC14" s="45" t="s">
        <v>212</v>
      </c>
      <c r="AD14" s="11">
        <f ca="1" t="shared" si="4"/>
        <v>74083</v>
      </c>
      <c r="AF14" s="42" t="str">
        <f>+'水洗化人口等'!B14</f>
        <v>37207</v>
      </c>
      <c r="AG14" s="11">
        <v>14</v>
      </c>
      <c r="AI14" s="42" t="s">
        <v>219</v>
      </c>
      <c r="AJ14" s="3" t="s">
        <v>45</v>
      </c>
    </row>
    <row r="15" spans="2:36" ht="16.5" customHeight="1" thickBot="1">
      <c r="B15" s="167" t="s">
        <v>61</v>
      </c>
      <c r="C15" s="168"/>
      <c r="D15" s="25">
        <f>AD13</f>
        <v>5040</v>
      </c>
      <c r="F15" s="167" t="s">
        <v>54</v>
      </c>
      <c r="G15" s="168"/>
      <c r="H15" s="27">
        <f>SUM(H13:H14)</f>
        <v>74574</v>
      </c>
      <c r="I15" s="27">
        <f>SUM(I13:I14)</f>
        <v>116116</v>
      </c>
      <c r="J15" s="27">
        <f>SUM(J13:J14)</f>
        <v>190690</v>
      </c>
      <c r="K15" s="28" t="s">
        <v>204</v>
      </c>
      <c r="L15" s="29">
        <f>SUM(L7:L9)</f>
        <v>4221</v>
      </c>
      <c r="M15" s="30">
        <f>SUM(M7:M9)</f>
        <v>2232</v>
      </c>
      <c r="AA15" s="4" t="s">
        <v>138</v>
      </c>
      <c r="AB15" s="45" t="s">
        <v>218</v>
      </c>
      <c r="AC15" s="45" t="s">
        <v>220</v>
      </c>
      <c r="AD15" s="11">
        <f ca="1" t="shared" si="4"/>
        <v>0</v>
      </c>
      <c r="AF15" s="42" t="str">
        <f>+'水洗化人口等'!B15</f>
        <v>37208</v>
      </c>
      <c r="AG15" s="11">
        <v>15</v>
      </c>
      <c r="AI15" s="42" t="s">
        <v>221</v>
      </c>
      <c r="AJ15" s="3" t="s">
        <v>44</v>
      </c>
    </row>
    <row r="16" spans="2:36" ht="16.5" customHeight="1" thickBot="1">
      <c r="B16" s="125" t="s">
        <v>222</v>
      </c>
      <c r="AA16" s="4" t="s">
        <v>1</v>
      </c>
      <c r="AB16" s="45" t="s">
        <v>218</v>
      </c>
      <c r="AC16" s="45" t="s">
        <v>214</v>
      </c>
      <c r="AD16" s="11">
        <f ca="1" t="shared" si="4"/>
        <v>0</v>
      </c>
      <c r="AF16" s="42" t="str">
        <f>+'水洗化人口等'!B16</f>
        <v>37322</v>
      </c>
      <c r="AG16" s="11">
        <v>16</v>
      </c>
      <c r="AI16" s="42" t="s">
        <v>223</v>
      </c>
      <c r="AJ16" s="3" t="s">
        <v>43</v>
      </c>
    </row>
    <row r="17" spans="3:36" ht="16.5" customHeight="1" thickBot="1">
      <c r="C17" s="31">
        <f>AD12</f>
        <v>257512</v>
      </c>
      <c r="D17" s="4" t="s">
        <v>224</v>
      </c>
      <c r="J17" s="14"/>
      <c r="AA17" s="4" t="s">
        <v>151</v>
      </c>
      <c r="AB17" s="45" t="s">
        <v>218</v>
      </c>
      <c r="AC17" s="45" t="s">
        <v>225</v>
      </c>
      <c r="AD17" s="11">
        <f ca="1" t="shared" si="4"/>
        <v>169</v>
      </c>
      <c r="AF17" s="42" t="str">
        <f>+'水洗化人口等'!B17</f>
        <v>37324</v>
      </c>
      <c r="AG17" s="11">
        <v>17</v>
      </c>
      <c r="AI17" s="42" t="s">
        <v>226</v>
      </c>
      <c r="AJ17" s="3" t="s">
        <v>42</v>
      </c>
    </row>
    <row r="18" spans="6:36" ht="30" customHeight="1">
      <c r="F18" s="159" t="s">
        <v>227</v>
      </c>
      <c r="G18" s="160"/>
      <c r="H18" s="38" t="s">
        <v>184</v>
      </c>
      <c r="I18" s="38" t="s">
        <v>185</v>
      </c>
      <c r="J18" s="41" t="s">
        <v>186</v>
      </c>
      <c r="AA18" s="4" t="s">
        <v>153</v>
      </c>
      <c r="AB18" s="45" t="s">
        <v>218</v>
      </c>
      <c r="AC18" s="45" t="s">
        <v>228</v>
      </c>
      <c r="AD18" s="11">
        <f ca="1" t="shared" si="4"/>
        <v>0</v>
      </c>
      <c r="AF18" s="42" t="str">
        <f>+'水洗化人口等'!B18</f>
        <v>37341</v>
      </c>
      <c r="AG18" s="11">
        <v>18</v>
      </c>
      <c r="AI18" s="42" t="s">
        <v>229</v>
      </c>
      <c r="AJ18" s="3" t="s">
        <v>41</v>
      </c>
    </row>
    <row r="19" spans="3:36" ht="16.5" customHeight="1">
      <c r="C19" s="40" t="s">
        <v>230</v>
      </c>
      <c r="D19" s="10">
        <f>IF(D$14&gt;0,D13/D$14,0)</f>
        <v>0.8586340862309093</v>
      </c>
      <c r="F19" s="172" t="s">
        <v>231</v>
      </c>
      <c r="G19" s="173"/>
      <c r="H19" s="17">
        <f>AD21</f>
        <v>24555</v>
      </c>
      <c r="I19" s="17">
        <f>AD31</f>
        <v>2184</v>
      </c>
      <c r="J19" s="21">
        <f>SUM(H19:I19)</f>
        <v>26739</v>
      </c>
      <c r="AA19" s="4" t="s">
        <v>155</v>
      </c>
      <c r="AB19" s="45" t="s">
        <v>218</v>
      </c>
      <c r="AC19" s="45" t="s">
        <v>232</v>
      </c>
      <c r="AD19" s="11">
        <f ca="1" t="shared" si="4"/>
        <v>0</v>
      </c>
      <c r="AF19" s="42" t="str">
        <f>+'水洗化人口等'!B19</f>
        <v>37364</v>
      </c>
      <c r="AG19" s="11">
        <v>19</v>
      </c>
      <c r="AI19" s="42" t="s">
        <v>233</v>
      </c>
      <c r="AJ19" s="3" t="s">
        <v>40</v>
      </c>
    </row>
    <row r="20" spans="3:36" ht="16.5" customHeight="1">
      <c r="C20" s="40" t="s">
        <v>234</v>
      </c>
      <c r="D20" s="10">
        <f>IF(D$14&gt;0,D9/D$14,0)</f>
        <v>0.14136591376909072</v>
      </c>
      <c r="F20" s="172" t="s">
        <v>235</v>
      </c>
      <c r="G20" s="173"/>
      <c r="H20" s="17">
        <f>AD22</f>
        <v>26921</v>
      </c>
      <c r="I20" s="17">
        <f>AD32</f>
        <v>328</v>
      </c>
      <c r="J20" s="21">
        <f>SUM(H20:I20)</f>
        <v>27249</v>
      </c>
      <c r="AA20" s="4" t="s">
        <v>217</v>
      </c>
      <c r="AB20" s="45" t="s">
        <v>218</v>
      </c>
      <c r="AC20" s="45" t="s">
        <v>236</v>
      </c>
      <c r="AD20" s="11">
        <f ca="1" t="shared" si="4"/>
        <v>322</v>
      </c>
      <c r="AF20" s="42" t="str">
        <f>+'水洗化人口等'!B20</f>
        <v>37386</v>
      </c>
      <c r="AG20" s="11">
        <v>20</v>
      </c>
      <c r="AI20" s="42" t="s">
        <v>237</v>
      </c>
      <c r="AJ20" s="3" t="s">
        <v>39</v>
      </c>
    </row>
    <row r="21" spans="3:36" ht="16.5" customHeight="1">
      <c r="C21" s="40" t="s">
        <v>238</v>
      </c>
      <c r="D21" s="10">
        <f>IF(D$14&gt;0,D10/D$14,0)</f>
        <v>0.37275165870580335</v>
      </c>
      <c r="F21" s="172" t="s">
        <v>239</v>
      </c>
      <c r="G21" s="173"/>
      <c r="H21" s="17">
        <f>AD23</f>
        <v>22782</v>
      </c>
      <c r="I21" s="17">
        <f>AD33</f>
        <v>113604</v>
      </c>
      <c r="J21" s="21">
        <f>SUM(H21:I21)</f>
        <v>136386</v>
      </c>
      <c r="AA21" s="4" t="s">
        <v>231</v>
      </c>
      <c r="AB21" s="45" t="s">
        <v>218</v>
      </c>
      <c r="AC21" s="45" t="s">
        <v>240</v>
      </c>
      <c r="AD21" s="11">
        <f ca="1" t="shared" si="4"/>
        <v>24555</v>
      </c>
      <c r="AF21" s="42" t="str">
        <f>+'水洗化人口等'!B21</f>
        <v>37387</v>
      </c>
      <c r="AG21" s="11">
        <v>21</v>
      </c>
      <c r="AI21" s="42" t="s">
        <v>241</v>
      </c>
      <c r="AJ21" s="3" t="s">
        <v>38</v>
      </c>
    </row>
    <row r="22" spans="3:36" ht="16.5" customHeight="1" thickBot="1">
      <c r="C22" s="40" t="s">
        <v>242</v>
      </c>
      <c r="D22" s="10">
        <f>IF(D$14&gt;0,D12/D$14,0)</f>
        <v>0.48544261541600875</v>
      </c>
      <c r="F22" s="167" t="s">
        <v>54</v>
      </c>
      <c r="G22" s="168"/>
      <c r="H22" s="27">
        <f>SUM(H19:H21)</f>
        <v>74258</v>
      </c>
      <c r="I22" s="27">
        <f>SUM(I19:I21)</f>
        <v>116116</v>
      </c>
      <c r="J22" s="32">
        <f>SUM(J19:J21)</f>
        <v>190374</v>
      </c>
      <c r="AA22" s="4" t="s">
        <v>235</v>
      </c>
      <c r="AB22" s="45" t="s">
        <v>218</v>
      </c>
      <c r="AC22" s="45" t="s">
        <v>243</v>
      </c>
      <c r="AD22" s="11">
        <f ca="1" t="shared" si="4"/>
        <v>26921</v>
      </c>
      <c r="AF22" s="42" t="str">
        <f>+'水洗化人口等'!B22</f>
        <v>37403</v>
      </c>
      <c r="AG22" s="11">
        <v>22</v>
      </c>
      <c r="AI22" s="42" t="s">
        <v>244</v>
      </c>
      <c r="AJ22" s="3" t="s">
        <v>37</v>
      </c>
    </row>
    <row r="23" spans="3:36" ht="16.5" customHeight="1">
      <c r="C23" s="40" t="s">
        <v>245</v>
      </c>
      <c r="D23" s="10">
        <f>IF(D$14&gt;0,C17/D$14,0)</f>
        <v>0.2550830987338562</v>
      </c>
      <c r="F23" s="9"/>
      <c r="J23" s="33"/>
      <c r="AA23" s="4" t="s">
        <v>239</v>
      </c>
      <c r="AB23" s="45" t="s">
        <v>218</v>
      </c>
      <c r="AC23" s="45" t="s">
        <v>246</v>
      </c>
      <c r="AD23" s="11">
        <f ca="1" t="shared" si="4"/>
        <v>22782</v>
      </c>
      <c r="AF23" s="42" t="str">
        <f>+'水洗化人口等'!B23</f>
        <v>37404</v>
      </c>
      <c r="AG23" s="11">
        <v>23</v>
      </c>
      <c r="AI23" s="42" t="s">
        <v>247</v>
      </c>
      <c r="AJ23" s="3" t="s">
        <v>36</v>
      </c>
    </row>
    <row r="24" spans="3:36" ht="16.5" customHeight="1" thickBot="1">
      <c r="C24" s="40" t="s">
        <v>248</v>
      </c>
      <c r="D24" s="10">
        <f>IF(D$9&gt;0,D7/D$9,0)</f>
        <v>0.9894823140310556</v>
      </c>
      <c r="J24" s="34" t="s">
        <v>249</v>
      </c>
      <c r="AA24" s="4" t="s">
        <v>136</v>
      </c>
      <c r="AB24" s="45" t="s">
        <v>218</v>
      </c>
      <c r="AC24" s="45" t="s">
        <v>250</v>
      </c>
      <c r="AD24" s="11">
        <f ca="1" t="shared" si="4"/>
        <v>115788</v>
      </c>
      <c r="AF24" s="42" t="str">
        <f>+'水洗化人口等'!B24</f>
        <v>37406</v>
      </c>
      <c r="AG24" s="11">
        <v>24</v>
      </c>
      <c r="AI24" s="42" t="s">
        <v>251</v>
      </c>
      <c r="AJ24" s="3" t="s">
        <v>35</v>
      </c>
    </row>
    <row r="25" spans="3:36" ht="16.5" customHeight="1">
      <c r="C25" s="40" t="s">
        <v>252</v>
      </c>
      <c r="D25" s="10">
        <f>IF(D$9&gt;0,D8/D$9,0)</f>
        <v>0.010517685968944448</v>
      </c>
      <c r="F25" s="187" t="s">
        <v>6</v>
      </c>
      <c r="G25" s="188"/>
      <c r="H25" s="188"/>
      <c r="I25" s="180" t="s">
        <v>253</v>
      </c>
      <c r="J25" s="182" t="s">
        <v>254</v>
      </c>
      <c r="AA25" s="4" t="s">
        <v>138</v>
      </c>
      <c r="AB25" s="45" t="s">
        <v>218</v>
      </c>
      <c r="AC25" s="45" t="s">
        <v>255</v>
      </c>
      <c r="AD25" s="11">
        <f ca="1" t="shared" si="4"/>
        <v>0</v>
      </c>
      <c r="AF25" s="42">
        <f>+'水洗化人口等'!B25</f>
        <v>0</v>
      </c>
      <c r="AG25" s="11">
        <v>25</v>
      </c>
      <c r="AI25" s="42" t="s">
        <v>256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218</v>
      </c>
      <c r="AC26" s="45" t="s">
        <v>257</v>
      </c>
      <c r="AD26" s="11">
        <f ca="1" t="shared" si="4"/>
        <v>0</v>
      </c>
      <c r="AF26" s="42">
        <f>+'水洗化人口等'!B26</f>
        <v>0</v>
      </c>
      <c r="AG26" s="11">
        <v>26</v>
      </c>
      <c r="AI26" s="42" t="s">
        <v>258</v>
      </c>
      <c r="AJ26" s="3" t="s">
        <v>33</v>
      </c>
    </row>
    <row r="27" spans="6:36" ht="16.5" customHeight="1">
      <c r="F27" s="177" t="s">
        <v>141</v>
      </c>
      <c r="G27" s="178"/>
      <c r="H27" s="179"/>
      <c r="I27" s="19">
        <f aca="true" t="shared" si="5" ref="I27:I35">AD40</f>
        <v>415</v>
      </c>
      <c r="J27" s="35">
        <f>AD49</f>
        <v>262</v>
      </c>
      <c r="AA27" s="4" t="s">
        <v>151</v>
      </c>
      <c r="AB27" s="45" t="s">
        <v>218</v>
      </c>
      <c r="AC27" s="45" t="s">
        <v>259</v>
      </c>
      <c r="AD27" s="11">
        <f ca="1" t="shared" si="4"/>
        <v>328</v>
      </c>
      <c r="AF27" s="42">
        <f>+'水洗化人口等'!B27</f>
        <v>0</v>
      </c>
      <c r="AG27" s="11">
        <v>27</v>
      </c>
      <c r="AI27" s="42" t="s">
        <v>260</v>
      </c>
      <c r="AJ27" s="3" t="s">
        <v>32</v>
      </c>
    </row>
    <row r="28" spans="6:36" ht="16.5" customHeight="1">
      <c r="F28" s="184" t="s">
        <v>261</v>
      </c>
      <c r="G28" s="185"/>
      <c r="H28" s="186"/>
      <c r="I28" s="19">
        <f t="shared" si="5"/>
        <v>2</v>
      </c>
      <c r="J28" s="35">
        <f>AD50</f>
        <v>0</v>
      </c>
      <c r="AA28" s="4" t="s">
        <v>153</v>
      </c>
      <c r="AB28" s="45" t="s">
        <v>218</v>
      </c>
      <c r="AC28" s="45" t="s">
        <v>262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263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185</v>
      </c>
      <c r="J29" s="35">
        <f>AD51</f>
        <v>2</v>
      </c>
      <c r="AA29" s="4" t="s">
        <v>155</v>
      </c>
      <c r="AB29" s="45" t="s">
        <v>218</v>
      </c>
      <c r="AC29" s="45" t="s">
        <v>264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265</v>
      </c>
      <c r="AJ29" s="3" t="s">
        <v>30</v>
      </c>
    </row>
    <row r="30" spans="6:36" ht="16.5" customHeight="1">
      <c r="F30" s="177" t="s">
        <v>138</v>
      </c>
      <c r="G30" s="178"/>
      <c r="H30" s="179"/>
      <c r="I30" s="19">
        <f t="shared" si="5"/>
        <v>506</v>
      </c>
      <c r="J30" s="35">
        <f>AD52</f>
        <v>0</v>
      </c>
      <c r="AA30" s="4" t="s">
        <v>217</v>
      </c>
      <c r="AB30" s="45" t="s">
        <v>218</v>
      </c>
      <c r="AC30" s="45" t="s">
        <v>266</v>
      </c>
      <c r="AD30" s="11">
        <f ca="1" t="shared" si="4"/>
        <v>0</v>
      </c>
      <c r="AF30" s="42">
        <f>+'水洗化人口等'!B30</f>
        <v>0</v>
      </c>
      <c r="AG30" s="11">
        <v>30</v>
      </c>
      <c r="AI30" s="42" t="s">
        <v>267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231</v>
      </c>
      <c r="AB31" s="45" t="s">
        <v>218</v>
      </c>
      <c r="AC31" s="45" t="s">
        <v>195</v>
      </c>
      <c r="AD31" s="11">
        <f ca="1" t="shared" si="4"/>
        <v>2184</v>
      </c>
      <c r="AF31" s="42">
        <f>+'水洗化人口等'!B31</f>
        <v>0</v>
      </c>
      <c r="AG31" s="11">
        <v>31</v>
      </c>
      <c r="AI31" s="42" t="s">
        <v>268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204</v>
      </c>
      <c r="AA32" s="4" t="s">
        <v>235</v>
      </c>
      <c r="AB32" s="45" t="s">
        <v>218</v>
      </c>
      <c r="AC32" s="45" t="s">
        <v>269</v>
      </c>
      <c r="AD32" s="11">
        <f ca="1" t="shared" si="4"/>
        <v>328</v>
      </c>
      <c r="AF32" s="42">
        <f>+'水洗化人口等'!B32</f>
        <v>0</v>
      </c>
      <c r="AG32" s="11">
        <v>32</v>
      </c>
      <c r="AI32" s="42" t="s">
        <v>270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1029</v>
      </c>
      <c r="J33" s="24" t="s">
        <v>204</v>
      </c>
      <c r="AA33" s="4" t="s">
        <v>239</v>
      </c>
      <c r="AB33" s="45" t="s">
        <v>218</v>
      </c>
      <c r="AC33" s="45" t="s">
        <v>206</v>
      </c>
      <c r="AD33" s="11">
        <f ca="1" t="shared" si="4"/>
        <v>113604</v>
      </c>
      <c r="AF33" s="42">
        <f>+'水洗化人口等'!B33</f>
        <v>0</v>
      </c>
      <c r="AG33" s="11">
        <v>33</v>
      </c>
      <c r="AI33" s="42" t="s">
        <v>271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71</v>
      </c>
      <c r="J34" s="24" t="s">
        <v>204</v>
      </c>
      <c r="AA34" s="4" t="s">
        <v>136</v>
      </c>
      <c r="AB34" s="45" t="s">
        <v>218</v>
      </c>
      <c r="AC34" s="45" t="s">
        <v>272</v>
      </c>
      <c r="AD34" s="45">
        <f ca="1" t="shared" si="4"/>
        <v>4221</v>
      </c>
      <c r="AF34" s="42">
        <f>+'水洗化人口等'!B34</f>
        <v>0</v>
      </c>
      <c r="AG34" s="11">
        <v>34</v>
      </c>
      <c r="AI34" s="42" t="s">
        <v>273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2168</v>
      </c>
      <c r="J35" s="24" t="s">
        <v>204</v>
      </c>
      <c r="AA35" s="4" t="s">
        <v>138</v>
      </c>
      <c r="AB35" s="45" t="s">
        <v>218</v>
      </c>
      <c r="AC35" s="45" t="s">
        <v>274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275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4376</v>
      </c>
      <c r="J36" s="37">
        <f>SUM(J27:J31)</f>
        <v>264</v>
      </c>
      <c r="AA36" s="4" t="s">
        <v>1</v>
      </c>
      <c r="AB36" s="45" t="s">
        <v>218</v>
      </c>
      <c r="AC36" s="45" t="s">
        <v>276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277</v>
      </c>
      <c r="AJ36" s="3" t="s">
        <v>23</v>
      </c>
    </row>
    <row r="37" spans="27:36" ht="13.5" hidden="1">
      <c r="AA37" s="4" t="s">
        <v>136</v>
      </c>
      <c r="AB37" s="45" t="s">
        <v>218</v>
      </c>
      <c r="AC37" s="45" t="s">
        <v>278</v>
      </c>
      <c r="AD37" s="45">
        <f ca="1" t="shared" si="4"/>
        <v>2232</v>
      </c>
      <c r="AF37" s="42">
        <f>+'水洗化人口等'!B37</f>
        <v>0</v>
      </c>
      <c r="AG37" s="11">
        <v>37</v>
      </c>
      <c r="AI37" s="42" t="s">
        <v>279</v>
      </c>
      <c r="AJ37" s="3" t="s">
        <v>22</v>
      </c>
    </row>
    <row r="38" spans="27:36" ht="13.5" hidden="1">
      <c r="AA38" s="4" t="s">
        <v>138</v>
      </c>
      <c r="AB38" s="45" t="s">
        <v>218</v>
      </c>
      <c r="AC38" s="45" t="s">
        <v>280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281</v>
      </c>
      <c r="AJ38" s="3" t="s">
        <v>21</v>
      </c>
    </row>
    <row r="39" spans="27:36" ht="13.5" hidden="1">
      <c r="AA39" s="4" t="s">
        <v>1</v>
      </c>
      <c r="AB39" s="45" t="s">
        <v>218</v>
      </c>
      <c r="AC39" s="45" t="s">
        <v>282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283</v>
      </c>
      <c r="AJ39" s="3" t="s">
        <v>20</v>
      </c>
    </row>
    <row r="40" spans="27:36" ht="13.5" hidden="1">
      <c r="AA40" s="4" t="s">
        <v>141</v>
      </c>
      <c r="AB40" s="45" t="s">
        <v>218</v>
      </c>
      <c r="AC40" s="45" t="s">
        <v>284</v>
      </c>
      <c r="AD40" s="45">
        <f ca="1" t="shared" si="4"/>
        <v>415</v>
      </c>
      <c r="AF40" s="42">
        <f>+'水洗化人口等'!B40</f>
        <v>0</v>
      </c>
      <c r="AG40" s="11">
        <v>40</v>
      </c>
      <c r="AI40" s="42" t="s">
        <v>285</v>
      </c>
      <c r="AJ40" s="3" t="s">
        <v>19</v>
      </c>
    </row>
    <row r="41" spans="27:36" ht="13.5" hidden="1">
      <c r="AA41" s="4" t="s">
        <v>261</v>
      </c>
      <c r="AB41" s="45" t="s">
        <v>218</v>
      </c>
      <c r="AC41" s="45" t="s">
        <v>286</v>
      </c>
      <c r="AD41" s="45">
        <f ca="1" t="shared" si="4"/>
        <v>2</v>
      </c>
      <c r="AF41" s="42">
        <f>+'水洗化人口等'!B41</f>
        <v>0</v>
      </c>
      <c r="AG41" s="11">
        <v>41</v>
      </c>
      <c r="AI41" s="42" t="s">
        <v>287</v>
      </c>
      <c r="AJ41" s="3" t="s">
        <v>18</v>
      </c>
    </row>
    <row r="42" spans="27:36" ht="13.5" hidden="1">
      <c r="AA42" s="4" t="s">
        <v>0</v>
      </c>
      <c r="AB42" s="45" t="s">
        <v>218</v>
      </c>
      <c r="AC42" s="45" t="s">
        <v>288</v>
      </c>
      <c r="AD42" s="45">
        <f ca="1" t="shared" si="4"/>
        <v>185</v>
      </c>
      <c r="AF42" s="42">
        <f>+'水洗化人口等'!B42</f>
        <v>0</v>
      </c>
      <c r="AG42" s="11">
        <v>42</v>
      </c>
      <c r="AI42" s="42" t="s">
        <v>289</v>
      </c>
      <c r="AJ42" s="3" t="s">
        <v>17</v>
      </c>
    </row>
    <row r="43" spans="27:36" ht="13.5" hidden="1">
      <c r="AA43" s="4" t="s">
        <v>138</v>
      </c>
      <c r="AB43" s="45" t="s">
        <v>218</v>
      </c>
      <c r="AC43" s="45" t="s">
        <v>290</v>
      </c>
      <c r="AD43" s="45">
        <f ca="1" t="shared" si="4"/>
        <v>506</v>
      </c>
      <c r="AF43" s="42">
        <f>+'水洗化人口等'!B43</f>
        <v>0</v>
      </c>
      <c r="AG43" s="11">
        <v>43</v>
      </c>
      <c r="AI43" s="42" t="s">
        <v>291</v>
      </c>
      <c r="AJ43" s="3" t="s">
        <v>16</v>
      </c>
    </row>
    <row r="44" spans="27:36" ht="13.5" hidden="1">
      <c r="AA44" s="4" t="s">
        <v>1</v>
      </c>
      <c r="AB44" s="45" t="s">
        <v>218</v>
      </c>
      <c r="AC44" s="45" t="s">
        <v>292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293</v>
      </c>
      <c r="AJ44" s="3" t="s">
        <v>15</v>
      </c>
    </row>
    <row r="45" spans="27:36" ht="13.5" hidden="1">
      <c r="AA45" s="4" t="s">
        <v>2</v>
      </c>
      <c r="AB45" s="45" t="s">
        <v>218</v>
      </c>
      <c r="AC45" s="45" t="s">
        <v>294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295</v>
      </c>
      <c r="AJ45" s="3" t="s">
        <v>14</v>
      </c>
    </row>
    <row r="46" spans="27:36" ht="13.5" hidden="1">
      <c r="AA46" s="4" t="s">
        <v>3</v>
      </c>
      <c r="AB46" s="45" t="s">
        <v>218</v>
      </c>
      <c r="AC46" s="45" t="s">
        <v>296</v>
      </c>
      <c r="AD46" s="45">
        <f ca="1" t="shared" si="4"/>
        <v>1029</v>
      </c>
      <c r="AF46" s="42">
        <f>+'水洗化人口等'!B46</f>
        <v>0</v>
      </c>
      <c r="AG46" s="11">
        <v>46</v>
      </c>
      <c r="AI46" s="42" t="s">
        <v>297</v>
      </c>
      <c r="AJ46" s="3" t="s">
        <v>13</v>
      </c>
    </row>
    <row r="47" spans="27:36" ht="13.5" hidden="1">
      <c r="AA47" s="4" t="s">
        <v>4</v>
      </c>
      <c r="AB47" s="45" t="s">
        <v>218</v>
      </c>
      <c r="AC47" s="45" t="s">
        <v>298</v>
      </c>
      <c r="AD47" s="45">
        <f ca="1" t="shared" si="4"/>
        <v>71</v>
      </c>
      <c r="AF47" s="42">
        <f>+'水洗化人口等'!B47</f>
        <v>0</v>
      </c>
      <c r="AG47" s="11">
        <v>47</v>
      </c>
      <c r="AI47" s="42" t="s">
        <v>299</v>
      </c>
      <c r="AJ47" s="3" t="s">
        <v>12</v>
      </c>
    </row>
    <row r="48" spans="27:36" ht="13.5" hidden="1">
      <c r="AA48" s="4" t="s">
        <v>5</v>
      </c>
      <c r="AB48" s="45" t="s">
        <v>218</v>
      </c>
      <c r="AC48" s="45" t="s">
        <v>300</v>
      </c>
      <c r="AD48" s="45">
        <f ca="1" t="shared" si="4"/>
        <v>2168</v>
      </c>
      <c r="AF48" s="42">
        <f>+'水洗化人口等'!B48</f>
        <v>0</v>
      </c>
      <c r="AG48" s="11">
        <v>48</v>
      </c>
      <c r="AI48" s="42" t="s">
        <v>301</v>
      </c>
      <c r="AJ48" s="3" t="s">
        <v>11</v>
      </c>
    </row>
    <row r="49" spans="27:36" ht="13.5" hidden="1">
      <c r="AA49" s="4" t="s">
        <v>141</v>
      </c>
      <c r="AB49" s="45" t="s">
        <v>218</v>
      </c>
      <c r="AC49" s="45" t="s">
        <v>302</v>
      </c>
      <c r="AD49" s="45">
        <f ca="1" t="shared" si="4"/>
        <v>262</v>
      </c>
      <c r="AF49" s="42">
        <f>+'水洗化人口等'!B49</f>
        <v>0</v>
      </c>
      <c r="AG49" s="11">
        <v>49</v>
      </c>
      <c r="AI49" s="42" t="s">
        <v>303</v>
      </c>
      <c r="AJ49" s="3" t="s">
        <v>10</v>
      </c>
    </row>
    <row r="50" spans="27:36" ht="13.5" hidden="1">
      <c r="AA50" s="4" t="s">
        <v>261</v>
      </c>
      <c r="AB50" s="45" t="s">
        <v>218</v>
      </c>
      <c r="AC50" s="45" t="s">
        <v>304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305</v>
      </c>
      <c r="AJ50" s="3" t="s">
        <v>9</v>
      </c>
    </row>
    <row r="51" spans="27:36" ht="13.5" hidden="1">
      <c r="AA51" s="4" t="s">
        <v>0</v>
      </c>
      <c r="AB51" s="45" t="s">
        <v>218</v>
      </c>
      <c r="AC51" s="45" t="s">
        <v>306</v>
      </c>
      <c r="AD51" s="45">
        <f ca="1" t="shared" si="4"/>
        <v>2</v>
      </c>
      <c r="AF51" s="42">
        <f>+'水洗化人口等'!B51</f>
        <v>0</v>
      </c>
      <c r="AG51" s="11">
        <v>51</v>
      </c>
      <c r="AI51" s="42" t="s">
        <v>307</v>
      </c>
      <c r="AJ51" s="3" t="s">
        <v>8</v>
      </c>
    </row>
    <row r="52" spans="27:36" ht="13.5" hidden="1">
      <c r="AA52" s="4" t="s">
        <v>138</v>
      </c>
      <c r="AB52" s="45" t="s">
        <v>218</v>
      </c>
      <c r="AC52" s="45" t="s">
        <v>308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309</v>
      </c>
      <c r="AJ52" s="3" t="s">
        <v>7</v>
      </c>
    </row>
    <row r="53" spans="27:33" ht="13.5" hidden="1">
      <c r="AA53" s="4" t="s">
        <v>1</v>
      </c>
      <c r="AB53" s="45" t="s">
        <v>218</v>
      </c>
      <c r="AC53" s="45" t="s">
        <v>310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2013-10-21T07:49:57Z</dcterms:modified>
  <cp:category/>
  <cp:version/>
  <cp:contentType/>
  <cp:contentStatus/>
</cp:coreProperties>
</file>