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'し尿処理状況'!$2:$31</definedName>
    <definedName name="_xlnm.Print_Area" localSheetId="0">'水洗化人口等'!$2:$31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<sst xmlns="http://schemas.openxmlformats.org/spreadsheetml/2006/main" count="678" uniqueCount="335">
  <si>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</si>
  <si>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</si>
  <si>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</si>
  <si>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</si>
  <si>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</si>
  <si>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</si>
  <si>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</si>
  <si>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</si>
  <si>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</si>
  <si>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</si>
  <si>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</si>
  <si>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</si>
  <si>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</si>
  <si>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</si>
  <si>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</si>
  <si>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</si>
  <si>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</si>
  <si>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</si>
  <si>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</si>
  <si>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</si>
  <si>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</si>
  <si>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</si>
  <si>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</si>
  <si>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</si>
  <si>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</si>
  <si>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</si>
  <si>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</si>
  <si>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</si>
  <si>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</si>
  <si>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</si>
  <si>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</si>
  <si>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</si>
  <si>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</si>
  <si>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</si>
  <si>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</si>
  <si>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</si>
  <si>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</si>
  <si>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</si>
  <si>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</si>
  <si>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</si>
  <si>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</si>
  <si>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</si>
  <si>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</si>
  <si>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</si>
  <si>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</si>
  <si>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</si>
  <si>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</si>
  <si>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</si>
  <si>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</si>
  <si>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</si>
  <si>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</si>
  <si>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</si>
  <si>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</si>
  <si>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</si>
  <si>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</si>
  <si>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</si>
  <si>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</si>
  <si>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</si>
  <si>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</si>
  <si>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</si>
  <si>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</si>
  <si>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</si>
  <si>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</si>
  <si>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</si>
  <si>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</si>
  <si>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</si>
  <si>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</si>
  <si>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</si>
  <si>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</si>
  <si>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</si>
  <si>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</si>
  <si>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</si>
  <si>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</si>
  <si>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</si>
  <si>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</si>
  <si>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</si>
  <si>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</si>
  <si>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</si>
  <si>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</si>
  <si>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</si>
  <si>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</si>
  <si>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</si>
  <si>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</si>
  <si>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</si>
  <si>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</si>
  <si>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徳島県</t>
  </si>
  <si>
    <t>36000</t>
  </si>
  <si>
    <t>36000</t>
  </si>
  <si>
    <t>36201</t>
  </si>
  <si>
    <t>徳島市</t>
  </si>
  <si>
    <t>○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</si>
  <si>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</si>
  <si>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</si>
  <si>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</si>
  <si>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</si>
  <si>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</si>
  <si>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</si>
  <si>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</si>
  <si>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</si>
  <si>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</si>
  <si>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</si>
  <si>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</si>
  <si>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</si>
  <si>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</si>
  <si>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</si>
  <si>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</si>
  <si>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</si>
  <si>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</si>
  <si>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</si>
  <si>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</si>
  <si>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</si>
  <si>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</si>
  <si>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</si>
  <si>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</si>
  <si>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</si>
  <si>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</si>
  <si>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</si>
  <si>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</si>
  <si>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</si>
  <si>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</si>
  <si>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</si>
  <si>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</si>
  <si>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</si>
  <si>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</si>
  <si>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</si>
  <si>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</si>
  <si>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</si>
  <si>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</si>
  <si>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</si>
  <si>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</si>
  <si>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</si>
  <si>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</si>
  <si>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</si>
  <si>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</si>
  <si>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</si>
  <si>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</si>
  <si>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</si>
  <si>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し尿処理の状況（平成23年度実績）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</si>
  <si>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</si>
  <si>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</si>
  <si>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</si>
  <si>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</si>
  <si>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</si>
  <si>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</si>
  <si>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</si>
  <si>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</si>
  <si>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</si>
  <si>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</si>
  <si>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</si>
  <si>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</si>
  <si>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</si>
  <si>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</si>
  <si>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</si>
  <si>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</si>
  <si>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</si>
  <si>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</si>
  <si>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</si>
  <si>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</si>
  <si>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</si>
  <si>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</si>
  <si>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</si>
  <si>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</si>
  <si>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</si>
  <si>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</si>
  <si>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</si>
  <si>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</si>
  <si>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</si>
  <si>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</si>
  <si>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</si>
  <si>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</si>
  <si>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</si>
  <si>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</si>
  <si>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</si>
  <si>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</si>
  <si>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</si>
  <si>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</si>
  <si>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</si>
  <si>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徳島県</t>
  </si>
  <si>
    <t>36000</t>
  </si>
  <si>
    <t>徳島県</t>
  </si>
  <si>
    <t>36204</t>
  </si>
  <si>
    <t>阿南市</t>
  </si>
  <si>
    <t>36205</t>
  </si>
  <si>
    <t>吉野川市</t>
  </si>
  <si>
    <t>徳島県</t>
  </si>
  <si>
    <t>36207</t>
  </si>
  <si>
    <t>美馬市</t>
  </si>
  <si>
    <t>36208</t>
  </si>
  <si>
    <t>三好市</t>
  </si>
  <si>
    <t>36321</t>
  </si>
  <si>
    <t>佐那河内村</t>
  </si>
  <si>
    <t>36341</t>
  </si>
  <si>
    <t>石井町</t>
  </si>
  <si>
    <t>徳島県</t>
  </si>
  <si>
    <t>36342</t>
  </si>
  <si>
    <t>神山町</t>
  </si>
  <si>
    <t>36368</t>
  </si>
  <si>
    <t>那賀町</t>
  </si>
  <si>
    <t>徳島県</t>
  </si>
  <si>
    <t>36387</t>
  </si>
  <si>
    <t>美波町</t>
  </si>
  <si>
    <t>36388</t>
  </si>
  <si>
    <t>海陽町</t>
  </si>
  <si>
    <t>36403</t>
  </si>
  <si>
    <t>藍住町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</si>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</sst>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34" t="s">
        <v>56</v>
      </c>
      <c r="B2" s="141" t="s">
        <v>57</v>
      </c>
      <c r="C2" s="141" t="s">
        <v>58</v>
      </c>
      <c r="D2" s="101" t="s">
        <v>59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9"/>
      <c r="B3" s="139"/>
      <c r="C3" s="142"/>
      <c r="D3" s="105" t="s">
        <v>64</v>
      </c>
      <c r="E3" s="120" t="s">
        <v>65</v>
      </c>
      <c r="F3" s="102"/>
      <c r="G3" s="102"/>
      <c r="H3" s="103"/>
      <c r="I3" s="120" t="s">
        <v>66</v>
      </c>
      <c r="J3" s="102"/>
      <c r="K3" s="102"/>
      <c r="L3" s="102"/>
      <c r="M3" s="102"/>
      <c r="N3" s="102"/>
      <c r="O3" s="102"/>
      <c r="P3" s="102"/>
      <c r="Q3" s="103"/>
      <c r="R3" s="106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9"/>
      <c r="B4" s="139"/>
      <c r="C4" s="142"/>
      <c r="D4" s="105"/>
      <c r="E4" s="137" t="s">
        <v>64</v>
      </c>
      <c r="F4" s="134" t="s">
        <v>67</v>
      </c>
      <c r="G4" s="134" t="s">
        <v>68</v>
      </c>
      <c r="H4" s="134" t="s">
        <v>70</v>
      </c>
      <c r="I4" s="137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38" t="s">
        <v>76</v>
      </c>
      <c r="P4" s="107"/>
      <c r="Q4" s="134" t="s">
        <v>77</v>
      </c>
      <c r="R4" s="108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9"/>
      <c r="B5" s="139"/>
      <c r="C5" s="142"/>
      <c r="D5" s="105"/>
      <c r="E5" s="137"/>
      <c r="F5" s="136"/>
      <c r="G5" s="136"/>
      <c r="H5" s="136"/>
      <c r="I5" s="137"/>
      <c r="J5" s="136"/>
      <c r="K5" s="136"/>
      <c r="L5" s="136"/>
      <c r="M5" s="136"/>
      <c r="N5" s="136"/>
      <c r="O5" s="136"/>
      <c r="P5" s="109" t="s">
        <v>82</v>
      </c>
      <c r="Q5" s="136"/>
      <c r="R5" s="110"/>
      <c r="S5" s="136"/>
      <c r="T5" s="136"/>
      <c r="U5" s="135"/>
      <c r="V5" s="135"/>
      <c r="W5" s="136"/>
      <c r="X5" s="136"/>
      <c r="Y5" s="135"/>
      <c r="Z5" s="135"/>
    </row>
    <row r="6" spans="1:26" s="111" customFormat="1" ht="18" customHeight="1">
      <c r="A6" s="140"/>
      <c r="B6" s="140"/>
      <c r="C6" s="143"/>
      <c r="D6" s="71" t="s">
        <v>83</v>
      </c>
      <c r="E6" s="71" t="s">
        <v>83</v>
      </c>
      <c r="F6" s="52" t="s">
        <v>84</v>
      </c>
      <c r="G6" s="71" t="s">
        <v>83</v>
      </c>
      <c r="H6" s="71" t="s">
        <v>83</v>
      </c>
      <c r="I6" s="71" t="s">
        <v>83</v>
      </c>
      <c r="J6" s="52" t="s">
        <v>84</v>
      </c>
      <c r="K6" s="71" t="s">
        <v>83</v>
      </c>
      <c r="L6" s="52" t="s">
        <v>84</v>
      </c>
      <c r="M6" s="71" t="s">
        <v>83</v>
      </c>
      <c r="N6" s="52" t="s">
        <v>84</v>
      </c>
      <c r="O6" s="71" t="s">
        <v>83</v>
      </c>
      <c r="P6" s="71" t="s">
        <v>83</v>
      </c>
      <c r="Q6" s="52" t="s">
        <v>84</v>
      </c>
      <c r="R6" s="72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3">
        <f>SUM(D8:D31)</f>
        <v>788116</v>
      </c>
      <c r="E7" s="73">
        <f>SUM(E8:E31)</f>
        <v>86841</v>
      </c>
      <c r="F7" s="77">
        <f aca="true" t="shared" si="0" ref="F7:F31">IF(D7&gt;0,E7/D7*100,"-")</f>
        <v>11.018809413842632</v>
      </c>
      <c r="G7" s="73">
        <f>SUM(G8:G31)</f>
        <v>79148</v>
      </c>
      <c r="H7" s="73">
        <f>SUM(H8:H31)</f>
        <v>7693</v>
      </c>
      <c r="I7" s="73">
        <f>SUM(I8:I31)</f>
        <v>701275</v>
      </c>
      <c r="J7" s="77">
        <f aca="true" t="shared" si="1" ref="J7:J31">IF($D7&gt;0,I7/$D7*100,"-")</f>
        <v>88.98119058615737</v>
      </c>
      <c r="K7" s="73">
        <f>SUM(K8:K31)</f>
        <v>101148</v>
      </c>
      <c r="L7" s="77">
        <f aca="true" t="shared" si="2" ref="L7:L31">IF($D7&gt;0,K7/$D7*100,"-")</f>
        <v>12.83415131782631</v>
      </c>
      <c r="M7" s="73">
        <f>SUM(M8:M31)</f>
        <v>7056</v>
      </c>
      <c r="N7" s="77">
        <f aca="true" t="shared" si="3" ref="N7:N31">IF($D7&gt;0,M7/$D7*100,"-")</f>
        <v>0.8952996766973389</v>
      </c>
      <c r="O7" s="73">
        <f>SUM(O8:O31)</f>
        <v>593071</v>
      </c>
      <c r="P7" s="73">
        <f>SUM(P8:P31)</f>
        <v>266448</v>
      </c>
      <c r="Q7" s="77">
        <f aca="true" t="shared" si="4" ref="Q7:Q31">IF($D7&gt;0,O7/$D7*100,"-")</f>
        <v>75.25173959163371</v>
      </c>
      <c r="R7" s="73">
        <f>SUM(R8:R31)</f>
        <v>4933</v>
      </c>
      <c r="S7" s="112">
        <f aca="true" t="shared" si="5" ref="S7:Z7">COUNTIF(S8:S31,"○")</f>
        <v>20</v>
      </c>
      <c r="T7" s="112">
        <f t="shared" si="5"/>
        <v>1</v>
      </c>
      <c r="U7" s="112">
        <f t="shared" si="5"/>
        <v>0</v>
      </c>
      <c r="V7" s="112">
        <f t="shared" si="5"/>
        <v>3</v>
      </c>
      <c r="W7" s="112">
        <f t="shared" si="5"/>
        <v>19</v>
      </c>
      <c r="X7" s="112">
        <f t="shared" si="5"/>
        <v>2</v>
      </c>
      <c r="Y7" s="112">
        <f t="shared" si="5"/>
        <v>0</v>
      </c>
      <c r="Z7" s="112">
        <f t="shared" si="5"/>
        <v>3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4">
        <f aca="true" t="shared" si="6" ref="D8:D31">+SUM(E8,+I8)</f>
        <v>257502</v>
      </c>
      <c r="E8" s="74">
        <f aca="true" t="shared" si="7" ref="E8:E31">+SUM(G8,+H8)</f>
        <v>3452</v>
      </c>
      <c r="F8" s="78">
        <f t="shared" si="0"/>
        <v>1.3405721120612657</v>
      </c>
      <c r="G8" s="74">
        <v>3447</v>
      </c>
      <c r="H8" s="74">
        <v>5</v>
      </c>
      <c r="I8" s="74">
        <f aca="true" t="shared" si="8" ref="I8:I31">+SUM(K8,+M8,+O8)</f>
        <v>254050</v>
      </c>
      <c r="J8" s="78">
        <f t="shared" si="1"/>
        <v>98.65942788793873</v>
      </c>
      <c r="K8" s="74">
        <v>74656</v>
      </c>
      <c r="L8" s="78">
        <f t="shared" si="2"/>
        <v>28.992396175563684</v>
      </c>
      <c r="M8" s="74">
        <v>0</v>
      </c>
      <c r="N8" s="78">
        <f t="shared" si="3"/>
        <v>0</v>
      </c>
      <c r="O8" s="74">
        <v>179394</v>
      </c>
      <c r="P8" s="74">
        <v>101667</v>
      </c>
      <c r="Q8" s="78">
        <f t="shared" si="4"/>
        <v>69.66703171237505</v>
      </c>
      <c r="R8" s="74">
        <v>1631</v>
      </c>
      <c r="S8" s="66"/>
      <c r="T8" s="66" t="s">
        <v>90</v>
      </c>
      <c r="U8" s="66"/>
      <c r="V8" s="66"/>
      <c r="W8" s="67" t="s">
        <v>90</v>
      </c>
      <c r="X8" s="67"/>
      <c r="Y8" s="67"/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4">
        <f t="shared" si="6"/>
        <v>62081</v>
      </c>
      <c r="E9" s="74">
        <f t="shared" si="7"/>
        <v>6261</v>
      </c>
      <c r="F9" s="78">
        <f t="shared" si="0"/>
        <v>10.08521125626198</v>
      </c>
      <c r="G9" s="74">
        <v>6261</v>
      </c>
      <c r="H9" s="74">
        <v>0</v>
      </c>
      <c r="I9" s="74">
        <f t="shared" si="8"/>
        <v>55820</v>
      </c>
      <c r="J9" s="78">
        <f t="shared" si="1"/>
        <v>89.91478874373801</v>
      </c>
      <c r="K9" s="74">
        <v>648</v>
      </c>
      <c r="L9" s="78">
        <f t="shared" si="2"/>
        <v>1.0437976192393807</v>
      </c>
      <c r="M9" s="74">
        <v>468</v>
      </c>
      <c r="N9" s="78">
        <f t="shared" si="3"/>
        <v>0.7538538361173306</v>
      </c>
      <c r="O9" s="74">
        <v>54704</v>
      </c>
      <c r="P9" s="74">
        <v>17354</v>
      </c>
      <c r="Q9" s="78">
        <f t="shared" si="4"/>
        <v>88.11713728838131</v>
      </c>
      <c r="R9" s="74">
        <v>384</v>
      </c>
      <c r="S9" s="66" t="s">
        <v>90</v>
      </c>
      <c r="T9" s="66"/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4">
        <f t="shared" si="6"/>
        <v>40239</v>
      </c>
      <c r="E10" s="74">
        <f t="shared" si="7"/>
        <v>3509</v>
      </c>
      <c r="F10" s="78">
        <f t="shared" si="0"/>
        <v>8.720395636074455</v>
      </c>
      <c r="G10" s="74">
        <v>3469</v>
      </c>
      <c r="H10" s="74">
        <v>40</v>
      </c>
      <c r="I10" s="74">
        <f t="shared" si="8"/>
        <v>36730</v>
      </c>
      <c r="J10" s="78">
        <f t="shared" si="1"/>
        <v>91.27960436392554</v>
      </c>
      <c r="K10" s="74">
        <v>0</v>
      </c>
      <c r="L10" s="78">
        <f t="shared" si="2"/>
        <v>0</v>
      </c>
      <c r="M10" s="74">
        <v>0</v>
      </c>
      <c r="N10" s="78">
        <f t="shared" si="3"/>
        <v>0</v>
      </c>
      <c r="O10" s="74">
        <v>36730</v>
      </c>
      <c r="P10" s="74">
        <v>11055</v>
      </c>
      <c r="Q10" s="78">
        <f t="shared" si="4"/>
        <v>91.27960436392554</v>
      </c>
      <c r="R10" s="74">
        <v>155</v>
      </c>
      <c r="S10" s="66" t="s">
        <v>90</v>
      </c>
      <c r="T10" s="66"/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4">
        <f t="shared" si="6"/>
        <v>77451</v>
      </c>
      <c r="E11" s="74">
        <f t="shared" si="7"/>
        <v>15562</v>
      </c>
      <c r="F11" s="78">
        <f t="shared" si="0"/>
        <v>20.092703773999045</v>
      </c>
      <c r="G11" s="74">
        <v>14927</v>
      </c>
      <c r="H11" s="74">
        <v>635</v>
      </c>
      <c r="I11" s="74">
        <f t="shared" si="8"/>
        <v>61889</v>
      </c>
      <c r="J11" s="78">
        <f t="shared" si="1"/>
        <v>79.90729622600095</v>
      </c>
      <c r="K11" s="74">
        <v>1638</v>
      </c>
      <c r="L11" s="78">
        <f t="shared" si="2"/>
        <v>2.114885540535306</v>
      </c>
      <c r="M11" s="74">
        <v>5005</v>
      </c>
      <c r="N11" s="78">
        <f t="shared" si="3"/>
        <v>6.462150262746769</v>
      </c>
      <c r="O11" s="74">
        <v>55246</v>
      </c>
      <c r="P11" s="74">
        <v>18864</v>
      </c>
      <c r="Q11" s="78">
        <f t="shared" si="4"/>
        <v>71.33026042271888</v>
      </c>
      <c r="R11" s="74">
        <v>326</v>
      </c>
      <c r="S11" s="66" t="s">
        <v>90</v>
      </c>
      <c r="T11" s="66"/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5">
        <f t="shared" si="6"/>
        <v>44593</v>
      </c>
      <c r="E12" s="75">
        <f t="shared" si="7"/>
        <v>4740</v>
      </c>
      <c r="F12" s="95">
        <f t="shared" si="0"/>
        <v>10.629470993205212</v>
      </c>
      <c r="G12" s="75">
        <v>4703</v>
      </c>
      <c r="H12" s="75">
        <v>37</v>
      </c>
      <c r="I12" s="75">
        <f t="shared" si="8"/>
        <v>39853</v>
      </c>
      <c r="J12" s="95">
        <f t="shared" si="1"/>
        <v>89.37052900679478</v>
      </c>
      <c r="K12" s="75">
        <v>14217</v>
      </c>
      <c r="L12" s="95">
        <f t="shared" si="2"/>
        <v>31.881685466328797</v>
      </c>
      <c r="M12" s="75">
        <v>0</v>
      </c>
      <c r="N12" s="95">
        <f t="shared" si="3"/>
        <v>0</v>
      </c>
      <c r="O12" s="75">
        <v>25636</v>
      </c>
      <c r="P12" s="75">
        <v>8441</v>
      </c>
      <c r="Q12" s="95">
        <f t="shared" si="4"/>
        <v>57.48884354046599</v>
      </c>
      <c r="R12" s="75">
        <v>308</v>
      </c>
      <c r="S12" s="68"/>
      <c r="T12" s="68"/>
      <c r="U12" s="68"/>
      <c r="V12" s="68" t="s">
        <v>90</v>
      </c>
      <c r="W12" s="68"/>
      <c r="X12" s="68"/>
      <c r="Y12" s="68"/>
      <c r="Z12" s="68" t="s">
        <v>90</v>
      </c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5">
        <f t="shared" si="6"/>
        <v>40842</v>
      </c>
      <c r="E13" s="75">
        <f t="shared" si="7"/>
        <v>6373</v>
      </c>
      <c r="F13" s="95">
        <f t="shared" si="0"/>
        <v>15.604035061946037</v>
      </c>
      <c r="G13" s="75">
        <v>6323</v>
      </c>
      <c r="H13" s="75">
        <v>50</v>
      </c>
      <c r="I13" s="75">
        <f t="shared" si="8"/>
        <v>34469</v>
      </c>
      <c r="J13" s="95">
        <f t="shared" si="1"/>
        <v>84.39596493805396</v>
      </c>
      <c r="K13" s="75">
        <v>0</v>
      </c>
      <c r="L13" s="95">
        <f t="shared" si="2"/>
        <v>0</v>
      </c>
      <c r="M13" s="75">
        <v>0</v>
      </c>
      <c r="N13" s="95">
        <f t="shared" si="3"/>
        <v>0</v>
      </c>
      <c r="O13" s="75">
        <v>34469</v>
      </c>
      <c r="P13" s="75">
        <v>16339</v>
      </c>
      <c r="Q13" s="95">
        <f t="shared" si="4"/>
        <v>84.39596493805396</v>
      </c>
      <c r="R13" s="75">
        <v>375</v>
      </c>
      <c r="S13" s="68"/>
      <c r="T13" s="68"/>
      <c r="U13" s="68"/>
      <c r="V13" s="68" t="s">
        <v>90</v>
      </c>
      <c r="W13" s="68"/>
      <c r="X13" s="68"/>
      <c r="Y13" s="68"/>
      <c r="Z13" s="68" t="s">
        <v>90</v>
      </c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5">
        <f t="shared" si="6"/>
        <v>32416</v>
      </c>
      <c r="E14" s="75">
        <f t="shared" si="7"/>
        <v>7598</v>
      </c>
      <c r="F14" s="95">
        <f t="shared" si="0"/>
        <v>23.43904244817374</v>
      </c>
      <c r="G14" s="75">
        <v>7534</v>
      </c>
      <c r="H14" s="75">
        <v>64</v>
      </c>
      <c r="I14" s="75">
        <f t="shared" si="8"/>
        <v>24818</v>
      </c>
      <c r="J14" s="95">
        <f t="shared" si="1"/>
        <v>76.56095755182626</v>
      </c>
      <c r="K14" s="75">
        <v>2335</v>
      </c>
      <c r="L14" s="95">
        <f t="shared" si="2"/>
        <v>7.203232971372161</v>
      </c>
      <c r="M14" s="75">
        <v>0</v>
      </c>
      <c r="N14" s="95">
        <f t="shared" si="3"/>
        <v>0</v>
      </c>
      <c r="O14" s="75">
        <v>22483</v>
      </c>
      <c r="P14" s="75">
        <v>12213</v>
      </c>
      <c r="Q14" s="95">
        <f t="shared" si="4"/>
        <v>69.35772458045409</v>
      </c>
      <c r="R14" s="75">
        <v>330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5">
        <f t="shared" si="6"/>
        <v>30885</v>
      </c>
      <c r="E15" s="75">
        <f t="shared" si="7"/>
        <v>12102</v>
      </c>
      <c r="F15" s="95">
        <f t="shared" si="0"/>
        <v>39.18406993686256</v>
      </c>
      <c r="G15" s="75">
        <v>8133</v>
      </c>
      <c r="H15" s="75">
        <v>3969</v>
      </c>
      <c r="I15" s="75">
        <f t="shared" si="8"/>
        <v>18783</v>
      </c>
      <c r="J15" s="95">
        <f t="shared" si="1"/>
        <v>60.81593006313744</v>
      </c>
      <c r="K15" s="75">
        <v>0</v>
      </c>
      <c r="L15" s="95">
        <f t="shared" si="2"/>
        <v>0</v>
      </c>
      <c r="M15" s="75">
        <v>0</v>
      </c>
      <c r="N15" s="95">
        <f t="shared" si="3"/>
        <v>0</v>
      </c>
      <c r="O15" s="75">
        <v>18783</v>
      </c>
      <c r="P15" s="75">
        <v>13086</v>
      </c>
      <c r="Q15" s="95">
        <f t="shared" si="4"/>
        <v>60.81593006313744</v>
      </c>
      <c r="R15" s="75">
        <v>169</v>
      </c>
      <c r="S15" s="68" t="s">
        <v>90</v>
      </c>
      <c r="T15" s="68"/>
      <c r="U15" s="68"/>
      <c r="V15" s="68"/>
      <c r="W15" s="68"/>
      <c r="X15" s="68" t="s">
        <v>90</v>
      </c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5">
        <f t="shared" si="6"/>
        <v>5898</v>
      </c>
      <c r="E16" s="75">
        <f t="shared" si="7"/>
        <v>1014</v>
      </c>
      <c r="F16" s="95">
        <f t="shared" si="0"/>
        <v>17.19226856561546</v>
      </c>
      <c r="G16" s="75">
        <v>805</v>
      </c>
      <c r="H16" s="75">
        <v>209</v>
      </c>
      <c r="I16" s="75">
        <f t="shared" si="8"/>
        <v>4884</v>
      </c>
      <c r="J16" s="95">
        <f t="shared" si="1"/>
        <v>82.80773143438454</v>
      </c>
      <c r="K16" s="75">
        <v>0</v>
      </c>
      <c r="L16" s="95">
        <f t="shared" si="2"/>
        <v>0</v>
      </c>
      <c r="M16" s="75">
        <v>61</v>
      </c>
      <c r="N16" s="95">
        <f t="shared" si="3"/>
        <v>1.034248897931502</v>
      </c>
      <c r="O16" s="75">
        <v>4823</v>
      </c>
      <c r="P16" s="75">
        <v>1769</v>
      </c>
      <c r="Q16" s="95">
        <f t="shared" si="4"/>
        <v>81.77348253645303</v>
      </c>
      <c r="R16" s="75">
        <v>16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5">
        <f t="shared" si="6"/>
        <v>1914</v>
      </c>
      <c r="E17" s="75">
        <f t="shared" si="7"/>
        <v>1155</v>
      </c>
      <c r="F17" s="95">
        <f t="shared" si="0"/>
        <v>60.3448275862069</v>
      </c>
      <c r="G17" s="75">
        <v>458</v>
      </c>
      <c r="H17" s="75">
        <v>697</v>
      </c>
      <c r="I17" s="75">
        <f t="shared" si="8"/>
        <v>759</v>
      </c>
      <c r="J17" s="95">
        <f t="shared" si="1"/>
        <v>39.6551724137931</v>
      </c>
      <c r="K17" s="75">
        <v>0</v>
      </c>
      <c r="L17" s="95">
        <f t="shared" si="2"/>
        <v>0</v>
      </c>
      <c r="M17" s="75">
        <v>0</v>
      </c>
      <c r="N17" s="95">
        <f t="shared" si="3"/>
        <v>0</v>
      </c>
      <c r="O17" s="75">
        <v>759</v>
      </c>
      <c r="P17" s="75">
        <v>378</v>
      </c>
      <c r="Q17" s="95">
        <f t="shared" si="4"/>
        <v>39.6551724137931</v>
      </c>
      <c r="R17" s="75">
        <v>10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5">
        <f t="shared" si="6"/>
        <v>2685</v>
      </c>
      <c r="E18" s="75">
        <f t="shared" si="7"/>
        <v>111</v>
      </c>
      <c r="F18" s="95">
        <f t="shared" si="0"/>
        <v>4.134078212290502</v>
      </c>
      <c r="G18" s="75">
        <v>55</v>
      </c>
      <c r="H18" s="75">
        <v>56</v>
      </c>
      <c r="I18" s="75">
        <f t="shared" si="8"/>
        <v>2574</v>
      </c>
      <c r="J18" s="95">
        <f t="shared" si="1"/>
        <v>95.8659217877095</v>
      </c>
      <c r="K18" s="75">
        <v>0</v>
      </c>
      <c r="L18" s="95">
        <f t="shared" si="2"/>
        <v>0</v>
      </c>
      <c r="M18" s="75">
        <v>0</v>
      </c>
      <c r="N18" s="95">
        <f t="shared" si="3"/>
        <v>0</v>
      </c>
      <c r="O18" s="75">
        <v>2574</v>
      </c>
      <c r="P18" s="75">
        <v>2434</v>
      </c>
      <c r="Q18" s="95">
        <f t="shared" si="4"/>
        <v>95.8659217877095</v>
      </c>
      <c r="R18" s="75">
        <v>13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5">
        <f t="shared" si="6"/>
        <v>26648</v>
      </c>
      <c r="E19" s="75">
        <f t="shared" si="7"/>
        <v>3339</v>
      </c>
      <c r="F19" s="95">
        <f t="shared" si="0"/>
        <v>12.530021014710297</v>
      </c>
      <c r="G19" s="75">
        <v>3339</v>
      </c>
      <c r="H19" s="75">
        <v>0</v>
      </c>
      <c r="I19" s="75">
        <f t="shared" si="8"/>
        <v>23309</v>
      </c>
      <c r="J19" s="95">
        <f t="shared" si="1"/>
        <v>87.4699789852897</v>
      </c>
      <c r="K19" s="75">
        <v>0</v>
      </c>
      <c r="L19" s="95">
        <f t="shared" si="2"/>
        <v>0</v>
      </c>
      <c r="M19" s="75">
        <v>0</v>
      </c>
      <c r="N19" s="95">
        <f t="shared" si="3"/>
        <v>0</v>
      </c>
      <c r="O19" s="75">
        <v>23309</v>
      </c>
      <c r="P19" s="75">
        <v>11241</v>
      </c>
      <c r="Q19" s="95">
        <f t="shared" si="4"/>
        <v>87.4699789852897</v>
      </c>
      <c r="R19" s="75">
        <v>129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5">
        <f t="shared" si="6"/>
        <v>6428</v>
      </c>
      <c r="E20" s="75">
        <f t="shared" si="7"/>
        <v>1003</v>
      </c>
      <c r="F20" s="95">
        <f t="shared" si="0"/>
        <v>15.60360920970753</v>
      </c>
      <c r="G20" s="75">
        <v>995</v>
      </c>
      <c r="H20" s="75">
        <v>8</v>
      </c>
      <c r="I20" s="75">
        <f t="shared" si="8"/>
        <v>5425</v>
      </c>
      <c r="J20" s="95">
        <f t="shared" si="1"/>
        <v>84.39639079029247</v>
      </c>
      <c r="K20" s="75">
        <v>0</v>
      </c>
      <c r="L20" s="95">
        <f t="shared" si="2"/>
        <v>0</v>
      </c>
      <c r="M20" s="75">
        <v>0</v>
      </c>
      <c r="N20" s="95">
        <f t="shared" si="3"/>
        <v>0</v>
      </c>
      <c r="O20" s="75">
        <v>5425</v>
      </c>
      <c r="P20" s="75">
        <v>2472</v>
      </c>
      <c r="Q20" s="95">
        <f t="shared" si="4"/>
        <v>84.39639079029247</v>
      </c>
      <c r="R20" s="75">
        <v>66</v>
      </c>
      <c r="S20" s="68"/>
      <c r="T20" s="68"/>
      <c r="U20" s="68"/>
      <c r="V20" s="68" t="s">
        <v>90</v>
      </c>
      <c r="W20" s="68"/>
      <c r="X20" s="68"/>
      <c r="Y20" s="68"/>
      <c r="Z20" s="68" t="s">
        <v>90</v>
      </c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5">
        <f t="shared" si="6"/>
        <v>10103</v>
      </c>
      <c r="E21" s="75">
        <f t="shared" si="7"/>
        <v>2336</v>
      </c>
      <c r="F21" s="95">
        <f t="shared" si="0"/>
        <v>23.121844996535682</v>
      </c>
      <c r="G21" s="75">
        <v>979</v>
      </c>
      <c r="H21" s="75">
        <v>1357</v>
      </c>
      <c r="I21" s="75">
        <f t="shared" si="8"/>
        <v>7767</v>
      </c>
      <c r="J21" s="95">
        <f t="shared" si="1"/>
        <v>76.87815500346431</v>
      </c>
      <c r="K21" s="75"/>
      <c r="L21" s="95">
        <f t="shared" si="2"/>
        <v>0</v>
      </c>
      <c r="M21" s="75">
        <v>0</v>
      </c>
      <c r="N21" s="95">
        <f t="shared" si="3"/>
        <v>0</v>
      </c>
      <c r="O21" s="75">
        <v>7767</v>
      </c>
      <c r="P21" s="75">
        <v>6120</v>
      </c>
      <c r="Q21" s="95">
        <f t="shared" si="4"/>
        <v>76.87815500346431</v>
      </c>
      <c r="R21" s="75">
        <v>12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5">
        <f t="shared" si="6"/>
        <v>4913</v>
      </c>
      <c r="E22" s="75">
        <f t="shared" si="7"/>
        <v>1288</v>
      </c>
      <c r="F22" s="95">
        <f t="shared" si="0"/>
        <v>26.216161204966415</v>
      </c>
      <c r="G22" s="75">
        <v>1288</v>
      </c>
      <c r="H22" s="75">
        <v>0</v>
      </c>
      <c r="I22" s="75">
        <f t="shared" si="8"/>
        <v>3625</v>
      </c>
      <c r="J22" s="95">
        <f t="shared" si="1"/>
        <v>73.78383879503359</v>
      </c>
      <c r="K22" s="75">
        <v>0</v>
      </c>
      <c r="L22" s="95">
        <f t="shared" si="2"/>
        <v>0</v>
      </c>
      <c r="M22" s="75">
        <v>0</v>
      </c>
      <c r="N22" s="95">
        <f t="shared" si="3"/>
        <v>0</v>
      </c>
      <c r="O22" s="75">
        <v>3625</v>
      </c>
      <c r="P22" s="75">
        <v>2140</v>
      </c>
      <c r="Q22" s="95">
        <f t="shared" si="4"/>
        <v>73.78383879503359</v>
      </c>
      <c r="R22" s="75">
        <v>37</v>
      </c>
      <c r="S22" s="68" t="s">
        <v>90</v>
      </c>
      <c r="T22" s="68"/>
      <c r="U22" s="68"/>
      <c r="V22" s="68"/>
      <c r="W22" s="68" t="s">
        <v>90</v>
      </c>
      <c r="X22" s="68"/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5">
        <f t="shared" si="6"/>
        <v>7923</v>
      </c>
      <c r="E23" s="75">
        <f t="shared" si="7"/>
        <v>3506</v>
      </c>
      <c r="F23" s="95">
        <f t="shared" si="0"/>
        <v>44.25091505742774</v>
      </c>
      <c r="G23" s="75">
        <v>3434</v>
      </c>
      <c r="H23" s="75">
        <v>72</v>
      </c>
      <c r="I23" s="75">
        <f t="shared" si="8"/>
        <v>4417</v>
      </c>
      <c r="J23" s="95">
        <f t="shared" si="1"/>
        <v>55.74908494257226</v>
      </c>
      <c r="K23" s="75">
        <v>1201</v>
      </c>
      <c r="L23" s="95">
        <f t="shared" si="2"/>
        <v>15.158399596112584</v>
      </c>
      <c r="M23" s="75">
        <v>0</v>
      </c>
      <c r="N23" s="95">
        <f t="shared" si="3"/>
        <v>0</v>
      </c>
      <c r="O23" s="75">
        <v>3216</v>
      </c>
      <c r="P23" s="75">
        <v>1090</v>
      </c>
      <c r="Q23" s="95">
        <f t="shared" si="4"/>
        <v>40.59068534645968</v>
      </c>
      <c r="R23" s="75">
        <v>50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5">
        <f t="shared" si="6"/>
        <v>10878</v>
      </c>
      <c r="E24" s="75">
        <f t="shared" si="7"/>
        <v>2443</v>
      </c>
      <c r="F24" s="95">
        <f t="shared" si="0"/>
        <v>22.45817245817246</v>
      </c>
      <c r="G24" s="75">
        <v>2428</v>
      </c>
      <c r="H24" s="75">
        <v>15</v>
      </c>
      <c r="I24" s="75">
        <f t="shared" si="8"/>
        <v>8435</v>
      </c>
      <c r="J24" s="95">
        <f t="shared" si="1"/>
        <v>77.54182754182754</v>
      </c>
      <c r="K24" s="75">
        <v>1272</v>
      </c>
      <c r="L24" s="95">
        <f t="shared" si="2"/>
        <v>11.693325979040264</v>
      </c>
      <c r="M24" s="75">
        <v>0</v>
      </c>
      <c r="N24" s="95">
        <f t="shared" si="3"/>
        <v>0</v>
      </c>
      <c r="O24" s="75">
        <v>7163</v>
      </c>
      <c r="P24" s="75">
        <v>2335</v>
      </c>
      <c r="Q24" s="95">
        <f t="shared" si="4"/>
        <v>65.84850156278728</v>
      </c>
      <c r="R24" s="75">
        <v>138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5">
        <f t="shared" si="6"/>
        <v>15305</v>
      </c>
      <c r="E25" s="75">
        <f t="shared" si="7"/>
        <v>299</v>
      </c>
      <c r="F25" s="95">
        <f t="shared" si="0"/>
        <v>1.953609931394969</v>
      </c>
      <c r="G25" s="75">
        <v>299</v>
      </c>
      <c r="H25" s="75"/>
      <c r="I25" s="75">
        <f t="shared" si="8"/>
        <v>15006</v>
      </c>
      <c r="J25" s="95">
        <f t="shared" si="1"/>
        <v>98.04639006860502</v>
      </c>
      <c r="K25" s="75">
        <v>0</v>
      </c>
      <c r="L25" s="95">
        <f t="shared" si="2"/>
        <v>0</v>
      </c>
      <c r="M25" s="75">
        <v>0</v>
      </c>
      <c r="N25" s="95">
        <f t="shared" si="3"/>
        <v>0</v>
      </c>
      <c r="O25" s="75">
        <v>15006</v>
      </c>
      <c r="P25" s="75">
        <v>4793</v>
      </c>
      <c r="Q25" s="95">
        <f t="shared" si="4"/>
        <v>98.04639006860502</v>
      </c>
      <c r="R25" s="75">
        <v>89</v>
      </c>
      <c r="S25" s="68" t="s">
        <v>90</v>
      </c>
      <c r="T25" s="68"/>
      <c r="U25" s="68"/>
      <c r="V25" s="68"/>
      <c r="W25" s="68" t="s">
        <v>90</v>
      </c>
      <c r="X25" s="68"/>
      <c r="Y25" s="68"/>
      <c r="Z25" s="68"/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5">
        <f t="shared" si="6"/>
        <v>22054</v>
      </c>
      <c r="E26" s="75">
        <f t="shared" si="7"/>
        <v>301</v>
      </c>
      <c r="F26" s="95">
        <f t="shared" si="0"/>
        <v>1.3648317765484719</v>
      </c>
      <c r="G26" s="75">
        <v>301</v>
      </c>
      <c r="H26" s="75">
        <v>0</v>
      </c>
      <c r="I26" s="75">
        <f t="shared" si="8"/>
        <v>21753</v>
      </c>
      <c r="J26" s="95">
        <f t="shared" si="1"/>
        <v>98.63516822345153</v>
      </c>
      <c r="K26" s="75">
        <v>265</v>
      </c>
      <c r="L26" s="95">
        <f t="shared" si="2"/>
        <v>1.201596082343339</v>
      </c>
      <c r="M26" s="75">
        <v>1522</v>
      </c>
      <c r="N26" s="95">
        <f t="shared" si="3"/>
        <v>6.9012424050058945</v>
      </c>
      <c r="O26" s="75">
        <v>19966</v>
      </c>
      <c r="P26" s="75">
        <v>7453</v>
      </c>
      <c r="Q26" s="95">
        <f t="shared" si="4"/>
        <v>90.53232973610228</v>
      </c>
      <c r="R26" s="75">
        <v>156</v>
      </c>
      <c r="S26" s="68" t="s">
        <v>90</v>
      </c>
      <c r="T26" s="68"/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5">
        <f t="shared" si="6"/>
        <v>33744</v>
      </c>
      <c r="E27" s="75">
        <f t="shared" si="7"/>
        <v>437</v>
      </c>
      <c r="F27" s="95">
        <f t="shared" si="0"/>
        <v>1.295045045045045</v>
      </c>
      <c r="G27" s="75">
        <v>437</v>
      </c>
      <c r="H27" s="75">
        <v>0</v>
      </c>
      <c r="I27" s="75">
        <f t="shared" si="8"/>
        <v>33307</v>
      </c>
      <c r="J27" s="95">
        <f t="shared" si="1"/>
        <v>98.70495495495496</v>
      </c>
      <c r="K27" s="75">
        <v>703</v>
      </c>
      <c r="L27" s="95">
        <f t="shared" si="2"/>
        <v>2.083333333333333</v>
      </c>
      <c r="M27" s="75">
        <v>0</v>
      </c>
      <c r="N27" s="95">
        <f t="shared" si="3"/>
        <v>0</v>
      </c>
      <c r="O27" s="75">
        <v>32604</v>
      </c>
      <c r="P27" s="75">
        <v>12410</v>
      </c>
      <c r="Q27" s="95">
        <f t="shared" si="4"/>
        <v>96.62162162162163</v>
      </c>
      <c r="R27" s="75">
        <v>168</v>
      </c>
      <c r="S27" s="68" t="s">
        <v>90</v>
      </c>
      <c r="T27" s="68"/>
      <c r="U27" s="68"/>
      <c r="V27" s="68"/>
      <c r="W27" s="68" t="s">
        <v>90</v>
      </c>
      <c r="X27" s="68"/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5">
        <f t="shared" si="6"/>
        <v>14180</v>
      </c>
      <c r="E28" s="75">
        <f t="shared" si="7"/>
        <v>1566</v>
      </c>
      <c r="F28" s="95">
        <f t="shared" si="0"/>
        <v>11.043723554301833</v>
      </c>
      <c r="G28" s="75">
        <v>1566</v>
      </c>
      <c r="H28" s="75">
        <v>0</v>
      </c>
      <c r="I28" s="75">
        <f t="shared" si="8"/>
        <v>12614</v>
      </c>
      <c r="J28" s="95">
        <f t="shared" si="1"/>
        <v>88.95627644569817</v>
      </c>
      <c r="K28" s="75">
        <v>583</v>
      </c>
      <c r="L28" s="95">
        <f t="shared" si="2"/>
        <v>4.1114245416078985</v>
      </c>
      <c r="M28" s="75">
        <v>0</v>
      </c>
      <c r="N28" s="95">
        <f t="shared" si="3"/>
        <v>0</v>
      </c>
      <c r="O28" s="75">
        <v>12031</v>
      </c>
      <c r="P28" s="75">
        <v>2918</v>
      </c>
      <c r="Q28" s="95">
        <f t="shared" si="4"/>
        <v>84.84485190409026</v>
      </c>
      <c r="R28" s="75">
        <v>93</v>
      </c>
      <c r="S28" s="68" t="s">
        <v>90</v>
      </c>
      <c r="T28" s="68"/>
      <c r="U28" s="68"/>
      <c r="V28" s="68"/>
      <c r="W28" s="68" t="s">
        <v>90</v>
      </c>
      <c r="X28" s="68"/>
      <c r="Y28" s="68"/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5">
        <f t="shared" si="6"/>
        <v>12879</v>
      </c>
      <c r="E29" s="75">
        <f t="shared" si="7"/>
        <v>1559</v>
      </c>
      <c r="F29" s="95">
        <f t="shared" si="0"/>
        <v>12.104977094494915</v>
      </c>
      <c r="G29" s="75">
        <v>1529</v>
      </c>
      <c r="H29" s="75">
        <v>30</v>
      </c>
      <c r="I29" s="75">
        <f t="shared" si="8"/>
        <v>11320</v>
      </c>
      <c r="J29" s="95">
        <f t="shared" si="1"/>
        <v>87.89502290550509</v>
      </c>
      <c r="K29" s="75">
        <v>0</v>
      </c>
      <c r="L29" s="95">
        <f t="shared" si="2"/>
        <v>0</v>
      </c>
      <c r="M29" s="75">
        <v>0</v>
      </c>
      <c r="N29" s="95">
        <f t="shared" si="3"/>
        <v>0</v>
      </c>
      <c r="O29" s="75">
        <v>11320</v>
      </c>
      <c r="P29" s="75">
        <v>4727</v>
      </c>
      <c r="Q29" s="95">
        <f t="shared" si="4"/>
        <v>87.89502290550509</v>
      </c>
      <c r="R29" s="75">
        <v>130</v>
      </c>
      <c r="S29" s="68" t="s">
        <v>90</v>
      </c>
      <c r="T29" s="68"/>
      <c r="U29" s="68"/>
      <c r="V29" s="68"/>
      <c r="W29" s="68" t="s">
        <v>90</v>
      </c>
      <c r="X29" s="68"/>
      <c r="Y29" s="68"/>
      <c r="Z29" s="68"/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5">
        <f t="shared" si="6"/>
        <v>10942</v>
      </c>
      <c r="E30" s="75">
        <f t="shared" si="7"/>
        <v>2626</v>
      </c>
      <c r="F30" s="95">
        <f t="shared" si="0"/>
        <v>23.999268872235426</v>
      </c>
      <c r="G30" s="75">
        <v>2367</v>
      </c>
      <c r="H30" s="75">
        <v>259</v>
      </c>
      <c r="I30" s="75">
        <f t="shared" si="8"/>
        <v>8316</v>
      </c>
      <c r="J30" s="95">
        <f t="shared" si="1"/>
        <v>76.00073112776458</v>
      </c>
      <c r="K30" s="75">
        <v>2160</v>
      </c>
      <c r="L30" s="95">
        <f t="shared" si="2"/>
        <v>19.740449643575214</v>
      </c>
      <c r="M30" s="75">
        <v>0</v>
      </c>
      <c r="N30" s="95">
        <f t="shared" si="3"/>
        <v>0</v>
      </c>
      <c r="O30" s="75">
        <v>6156</v>
      </c>
      <c r="P30" s="75">
        <v>2138</v>
      </c>
      <c r="Q30" s="95">
        <f t="shared" si="4"/>
        <v>56.26028148418937</v>
      </c>
      <c r="R30" s="75">
        <v>47</v>
      </c>
      <c r="S30" s="68" t="s">
        <v>90</v>
      </c>
      <c r="T30" s="68"/>
      <c r="U30" s="68"/>
      <c r="V30" s="68"/>
      <c r="W30" s="68" t="s">
        <v>90</v>
      </c>
      <c r="X30" s="68"/>
      <c r="Y30" s="68"/>
      <c r="Z30" s="68"/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5">
        <f t="shared" si="6"/>
        <v>15613</v>
      </c>
      <c r="E31" s="75">
        <f t="shared" si="7"/>
        <v>4261</v>
      </c>
      <c r="F31" s="95">
        <f t="shared" si="0"/>
        <v>27.291359764298985</v>
      </c>
      <c r="G31" s="75">
        <v>4071</v>
      </c>
      <c r="H31" s="75">
        <v>190</v>
      </c>
      <c r="I31" s="75">
        <f t="shared" si="8"/>
        <v>11352</v>
      </c>
      <c r="J31" s="95">
        <f t="shared" si="1"/>
        <v>72.70864023570101</v>
      </c>
      <c r="K31" s="75">
        <v>1470</v>
      </c>
      <c r="L31" s="95">
        <f t="shared" si="2"/>
        <v>9.415230897329149</v>
      </c>
      <c r="M31" s="75">
        <v>0</v>
      </c>
      <c r="N31" s="95">
        <f t="shared" si="3"/>
        <v>0</v>
      </c>
      <c r="O31" s="75">
        <v>9882</v>
      </c>
      <c r="P31" s="75">
        <v>3011</v>
      </c>
      <c r="Q31" s="95">
        <f t="shared" si="4"/>
        <v>63.293409338371866</v>
      </c>
      <c r="R31" s="75">
        <v>101</v>
      </c>
      <c r="S31" s="68" t="s">
        <v>90</v>
      </c>
      <c r="T31" s="68"/>
      <c r="U31" s="68"/>
      <c r="V31" s="68"/>
      <c r="W31" s="68"/>
      <c r="X31" s="68" t="s">
        <v>90</v>
      </c>
      <c r="Y31" s="68"/>
      <c r="Z31" s="68"/>
    </row>
  </sheetData>
  <sheetProtection/>
  <mergeCells count="25">
    <mergeCell ref="A2:A6"/>
    <mergeCell ref="B2:B6"/>
    <mergeCell ref="C2:C6"/>
    <mergeCell ref="F4:F5"/>
    <mergeCell ref="E4:E5"/>
    <mergeCell ref="V4:V5"/>
    <mergeCell ref="U4:U5"/>
    <mergeCell ref="J4:J5"/>
    <mergeCell ref="K4:K5"/>
    <mergeCell ref="I4:I5"/>
    <mergeCell ref="G4:G5"/>
    <mergeCell ref="L4:L5"/>
    <mergeCell ref="M4:M5"/>
    <mergeCell ref="N4:N5"/>
    <mergeCell ref="O4:O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137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138</v>
      </c>
      <c r="B2" s="144" t="s">
        <v>139</v>
      </c>
      <c r="C2" s="144" t="s">
        <v>140</v>
      </c>
      <c r="D2" s="121" t="s">
        <v>141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142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50" t="s">
        <v>143</v>
      </c>
      <c r="AG2" s="151"/>
      <c r="AH2" s="151"/>
      <c r="AI2" s="152"/>
      <c r="AJ2" s="150" t="s">
        <v>144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6" t="s">
        <v>145</v>
      </c>
      <c r="AU2" s="144"/>
      <c r="AV2" s="144"/>
      <c r="AW2" s="144"/>
      <c r="AX2" s="144"/>
      <c r="AY2" s="144"/>
      <c r="AZ2" s="150" t="s">
        <v>146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8" t="s">
        <v>147</v>
      </c>
      <c r="E3" s="153" t="s">
        <v>148</v>
      </c>
      <c r="F3" s="151"/>
      <c r="G3" s="152"/>
      <c r="H3" s="156" t="s">
        <v>149</v>
      </c>
      <c r="I3" s="157"/>
      <c r="J3" s="158"/>
      <c r="K3" s="153" t="s">
        <v>150</v>
      </c>
      <c r="L3" s="157"/>
      <c r="M3" s="158"/>
      <c r="N3" s="88" t="s">
        <v>147</v>
      </c>
      <c r="O3" s="153" t="s">
        <v>151</v>
      </c>
      <c r="P3" s="154"/>
      <c r="Q3" s="154"/>
      <c r="R3" s="154"/>
      <c r="S3" s="154"/>
      <c r="T3" s="154"/>
      <c r="U3" s="155"/>
      <c r="V3" s="153" t="s">
        <v>152</v>
      </c>
      <c r="W3" s="154"/>
      <c r="X3" s="154"/>
      <c r="Y3" s="154"/>
      <c r="Z3" s="154"/>
      <c r="AA3" s="154"/>
      <c r="AB3" s="155"/>
      <c r="AC3" s="122" t="s">
        <v>153</v>
      </c>
      <c r="AD3" s="86"/>
      <c r="AE3" s="87"/>
      <c r="AF3" s="147" t="s">
        <v>147</v>
      </c>
      <c r="AG3" s="144" t="s">
        <v>155</v>
      </c>
      <c r="AH3" s="144" t="s">
        <v>157</v>
      </c>
      <c r="AI3" s="144" t="s">
        <v>158</v>
      </c>
      <c r="AJ3" s="145" t="s">
        <v>147</v>
      </c>
      <c r="AK3" s="144" t="s">
        <v>160</v>
      </c>
      <c r="AL3" s="144" t="s">
        <v>161</v>
      </c>
      <c r="AM3" s="144" t="s">
        <v>162</v>
      </c>
      <c r="AN3" s="144" t="s">
        <v>157</v>
      </c>
      <c r="AO3" s="144" t="s">
        <v>158</v>
      </c>
      <c r="AP3" s="144" t="s">
        <v>163</v>
      </c>
      <c r="AQ3" s="144" t="s">
        <v>164</v>
      </c>
      <c r="AR3" s="144" t="s">
        <v>165</v>
      </c>
      <c r="AS3" s="144" t="s">
        <v>166</v>
      </c>
      <c r="AT3" s="147" t="s">
        <v>147</v>
      </c>
      <c r="AU3" s="144" t="s">
        <v>160</v>
      </c>
      <c r="AV3" s="144" t="s">
        <v>161</v>
      </c>
      <c r="AW3" s="144" t="s">
        <v>162</v>
      </c>
      <c r="AX3" s="144" t="s">
        <v>157</v>
      </c>
      <c r="AY3" s="144" t="s">
        <v>158</v>
      </c>
      <c r="AZ3" s="147" t="s">
        <v>147</v>
      </c>
      <c r="BA3" s="144" t="s">
        <v>155</v>
      </c>
      <c r="BB3" s="144" t="s">
        <v>157</v>
      </c>
      <c r="BC3" s="144" t="s">
        <v>158</v>
      </c>
    </row>
    <row r="4" spans="1:55" s="51" customFormat="1" ht="26.25" customHeight="1">
      <c r="A4" s="145"/>
      <c r="B4" s="145"/>
      <c r="C4" s="145"/>
      <c r="D4" s="88"/>
      <c r="E4" s="88" t="s">
        <v>147</v>
      </c>
      <c r="F4" s="70" t="s">
        <v>167</v>
      </c>
      <c r="G4" s="70" t="s">
        <v>168</v>
      </c>
      <c r="H4" s="88" t="s">
        <v>147</v>
      </c>
      <c r="I4" s="70" t="s">
        <v>167</v>
      </c>
      <c r="J4" s="70" t="s">
        <v>168</v>
      </c>
      <c r="K4" s="88" t="s">
        <v>147</v>
      </c>
      <c r="L4" s="70" t="s">
        <v>167</v>
      </c>
      <c r="M4" s="70" t="s">
        <v>168</v>
      </c>
      <c r="N4" s="88"/>
      <c r="O4" s="88" t="s">
        <v>147</v>
      </c>
      <c r="P4" s="70" t="s">
        <v>155</v>
      </c>
      <c r="Q4" s="70" t="s">
        <v>157</v>
      </c>
      <c r="R4" s="70" t="s">
        <v>158</v>
      </c>
      <c r="S4" s="70" t="s">
        <v>170</v>
      </c>
      <c r="T4" s="70" t="s">
        <v>172</v>
      </c>
      <c r="U4" s="70" t="s">
        <v>174</v>
      </c>
      <c r="V4" s="88" t="s">
        <v>147</v>
      </c>
      <c r="W4" s="70" t="s">
        <v>155</v>
      </c>
      <c r="X4" s="70" t="s">
        <v>157</v>
      </c>
      <c r="Y4" s="70" t="s">
        <v>158</v>
      </c>
      <c r="Z4" s="70" t="s">
        <v>170</v>
      </c>
      <c r="AA4" s="70" t="s">
        <v>172</v>
      </c>
      <c r="AB4" s="70" t="s">
        <v>174</v>
      </c>
      <c r="AC4" s="88" t="s">
        <v>147</v>
      </c>
      <c r="AD4" s="70" t="s">
        <v>167</v>
      </c>
      <c r="AE4" s="70" t="s">
        <v>168</v>
      </c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7"/>
      <c r="AU4" s="145"/>
      <c r="AV4" s="145"/>
      <c r="AW4" s="145"/>
      <c r="AX4" s="145"/>
      <c r="AY4" s="145"/>
      <c r="AZ4" s="147"/>
      <c r="BA4" s="145"/>
      <c r="BB4" s="145"/>
      <c r="BC4" s="145"/>
    </row>
    <row r="5" spans="1:55" s="62" customFormat="1" ht="23.25" customHeight="1">
      <c r="A5" s="145"/>
      <c r="B5" s="145"/>
      <c r="C5" s="14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3" t="s">
        <v>175</v>
      </c>
      <c r="E6" s="93" t="s">
        <v>175</v>
      </c>
      <c r="F6" s="93" t="s">
        <v>175</v>
      </c>
      <c r="G6" s="93" t="s">
        <v>175</v>
      </c>
      <c r="H6" s="93" t="s">
        <v>175</v>
      </c>
      <c r="I6" s="93" t="s">
        <v>175</v>
      </c>
      <c r="J6" s="93" t="s">
        <v>175</v>
      </c>
      <c r="K6" s="93" t="s">
        <v>175</v>
      </c>
      <c r="L6" s="93" t="s">
        <v>175</v>
      </c>
      <c r="M6" s="93" t="s">
        <v>175</v>
      </c>
      <c r="N6" s="93" t="s">
        <v>175</v>
      </c>
      <c r="O6" s="93" t="s">
        <v>175</v>
      </c>
      <c r="P6" s="93" t="s">
        <v>175</v>
      </c>
      <c r="Q6" s="93" t="s">
        <v>175</v>
      </c>
      <c r="R6" s="93" t="s">
        <v>175</v>
      </c>
      <c r="S6" s="93" t="s">
        <v>175</v>
      </c>
      <c r="T6" s="93" t="s">
        <v>175</v>
      </c>
      <c r="U6" s="93" t="s">
        <v>175</v>
      </c>
      <c r="V6" s="93" t="s">
        <v>175</v>
      </c>
      <c r="W6" s="93" t="s">
        <v>175</v>
      </c>
      <c r="X6" s="93" t="s">
        <v>175</v>
      </c>
      <c r="Y6" s="93" t="s">
        <v>175</v>
      </c>
      <c r="Z6" s="93" t="s">
        <v>175</v>
      </c>
      <c r="AA6" s="93" t="s">
        <v>175</v>
      </c>
      <c r="AB6" s="93" t="s">
        <v>175</v>
      </c>
      <c r="AC6" s="93" t="s">
        <v>175</v>
      </c>
      <c r="AD6" s="93" t="s">
        <v>175</v>
      </c>
      <c r="AE6" s="93" t="s">
        <v>175</v>
      </c>
      <c r="AF6" s="94" t="s">
        <v>176</v>
      </c>
      <c r="AG6" s="94" t="s">
        <v>176</v>
      </c>
      <c r="AH6" s="94" t="s">
        <v>176</v>
      </c>
      <c r="AI6" s="94" t="s">
        <v>176</v>
      </c>
      <c r="AJ6" s="94" t="s">
        <v>176</v>
      </c>
      <c r="AK6" s="94" t="s">
        <v>176</v>
      </c>
      <c r="AL6" s="94" t="s">
        <v>176</v>
      </c>
      <c r="AM6" s="94" t="s">
        <v>176</v>
      </c>
      <c r="AN6" s="94" t="s">
        <v>176</v>
      </c>
      <c r="AO6" s="94" t="s">
        <v>176</v>
      </c>
      <c r="AP6" s="94" t="s">
        <v>176</v>
      </c>
      <c r="AQ6" s="94" t="s">
        <v>176</v>
      </c>
      <c r="AR6" s="94" t="s">
        <v>176</v>
      </c>
      <c r="AS6" s="94" t="s">
        <v>176</v>
      </c>
      <c r="AT6" s="94" t="s">
        <v>176</v>
      </c>
      <c r="AU6" s="94" t="s">
        <v>176</v>
      </c>
      <c r="AV6" s="94" t="s">
        <v>176</v>
      </c>
      <c r="AW6" s="94" t="s">
        <v>176</v>
      </c>
      <c r="AX6" s="94" t="s">
        <v>176</v>
      </c>
      <c r="AY6" s="94" t="s">
        <v>176</v>
      </c>
      <c r="AZ6" s="94" t="s">
        <v>176</v>
      </c>
      <c r="BA6" s="94" t="s">
        <v>176</v>
      </c>
      <c r="BB6" s="94" t="s">
        <v>176</v>
      </c>
      <c r="BC6" s="94" t="s">
        <v>176</v>
      </c>
    </row>
    <row r="7" spans="1:55" s="57" customFormat="1" ht="12" customHeight="1">
      <c r="A7" s="113" t="s">
        <v>177</v>
      </c>
      <c r="B7" s="114" t="s">
        <v>178</v>
      </c>
      <c r="C7" s="113" t="s">
        <v>147</v>
      </c>
      <c r="D7" s="80">
        <f aca="true" t="shared" si="0" ref="D7:AI7">SUM(D8:D31)</f>
        <v>279186</v>
      </c>
      <c r="E7" s="80">
        <f t="shared" si="0"/>
        <v>20306</v>
      </c>
      <c r="F7" s="80">
        <f t="shared" si="0"/>
        <v>5976</v>
      </c>
      <c r="G7" s="80">
        <f t="shared" si="0"/>
        <v>14330</v>
      </c>
      <c r="H7" s="80">
        <f t="shared" si="0"/>
        <v>31874</v>
      </c>
      <c r="I7" s="80">
        <f t="shared" si="0"/>
        <v>4278</v>
      </c>
      <c r="J7" s="80">
        <f t="shared" si="0"/>
        <v>27596</v>
      </c>
      <c r="K7" s="80">
        <f t="shared" si="0"/>
        <v>227006</v>
      </c>
      <c r="L7" s="80">
        <f t="shared" si="0"/>
        <v>31348</v>
      </c>
      <c r="M7" s="80">
        <f t="shared" si="0"/>
        <v>195658</v>
      </c>
      <c r="N7" s="80">
        <f t="shared" si="0"/>
        <v>278916</v>
      </c>
      <c r="O7" s="80">
        <f t="shared" si="0"/>
        <v>41602</v>
      </c>
      <c r="P7" s="80">
        <f t="shared" si="0"/>
        <v>41331</v>
      </c>
      <c r="Q7" s="80">
        <f t="shared" si="0"/>
        <v>0</v>
      </c>
      <c r="R7" s="80">
        <f t="shared" si="0"/>
        <v>0</v>
      </c>
      <c r="S7" s="80">
        <f t="shared" si="0"/>
        <v>0</v>
      </c>
      <c r="T7" s="80">
        <f t="shared" si="0"/>
        <v>0</v>
      </c>
      <c r="U7" s="80">
        <f t="shared" si="0"/>
        <v>271</v>
      </c>
      <c r="V7" s="80">
        <f t="shared" si="0"/>
        <v>230435</v>
      </c>
      <c r="W7" s="80">
        <f t="shared" si="0"/>
        <v>228685</v>
      </c>
      <c r="X7" s="80">
        <f t="shared" si="0"/>
        <v>0</v>
      </c>
      <c r="Y7" s="80">
        <f t="shared" si="0"/>
        <v>0</v>
      </c>
      <c r="Z7" s="80">
        <f t="shared" si="0"/>
        <v>0</v>
      </c>
      <c r="AA7" s="80">
        <f t="shared" si="0"/>
        <v>0</v>
      </c>
      <c r="AB7" s="80">
        <f t="shared" si="0"/>
        <v>1750</v>
      </c>
      <c r="AC7" s="80">
        <f t="shared" si="0"/>
        <v>6879</v>
      </c>
      <c r="AD7" s="80">
        <f t="shared" si="0"/>
        <v>3202</v>
      </c>
      <c r="AE7" s="80">
        <f t="shared" si="0"/>
        <v>3677</v>
      </c>
      <c r="AF7" s="80">
        <f t="shared" si="0"/>
        <v>4053</v>
      </c>
      <c r="AG7" s="80">
        <f t="shared" si="0"/>
        <v>4053</v>
      </c>
      <c r="AH7" s="80">
        <f t="shared" si="0"/>
        <v>0</v>
      </c>
      <c r="AI7" s="80">
        <f t="shared" si="0"/>
        <v>0</v>
      </c>
      <c r="AJ7" s="80">
        <f aca="true" t="shared" si="1" ref="AJ7:BC7">SUM(AJ8:AJ31)</f>
        <v>4919</v>
      </c>
      <c r="AK7" s="80">
        <f t="shared" si="1"/>
        <v>1022</v>
      </c>
      <c r="AL7" s="80">
        <f t="shared" si="1"/>
        <v>153</v>
      </c>
      <c r="AM7" s="80">
        <f t="shared" si="1"/>
        <v>1657</v>
      </c>
      <c r="AN7" s="80">
        <f t="shared" si="1"/>
        <v>153</v>
      </c>
      <c r="AO7" s="80">
        <f t="shared" si="1"/>
        <v>0</v>
      </c>
      <c r="AP7" s="80">
        <f t="shared" si="1"/>
        <v>0</v>
      </c>
      <c r="AQ7" s="80">
        <f t="shared" si="1"/>
        <v>1256</v>
      </c>
      <c r="AR7" s="80">
        <f t="shared" si="1"/>
        <v>276</v>
      </c>
      <c r="AS7" s="80">
        <f t="shared" si="1"/>
        <v>402</v>
      </c>
      <c r="AT7" s="80">
        <f t="shared" si="1"/>
        <v>223</v>
      </c>
      <c r="AU7" s="80">
        <f t="shared" si="1"/>
        <v>221</v>
      </c>
      <c r="AV7" s="80">
        <f t="shared" si="1"/>
        <v>0</v>
      </c>
      <c r="AW7" s="80">
        <f t="shared" si="1"/>
        <v>2</v>
      </c>
      <c r="AX7" s="80">
        <f t="shared" si="1"/>
        <v>0</v>
      </c>
      <c r="AY7" s="80">
        <f t="shared" si="1"/>
        <v>0</v>
      </c>
      <c r="AZ7" s="80">
        <f t="shared" si="1"/>
        <v>0</v>
      </c>
      <c r="BA7" s="80">
        <f t="shared" si="1"/>
        <v>0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85</v>
      </c>
      <c r="B8" s="116" t="s">
        <v>88</v>
      </c>
      <c r="C8" s="115" t="s">
        <v>89</v>
      </c>
      <c r="D8" s="74">
        <f aca="true" t="shared" si="2" ref="D8:D31">SUM(E8,+H8,+K8)</f>
        <v>68017</v>
      </c>
      <c r="E8" s="74">
        <f aca="true" t="shared" si="3" ref="E8:E31">SUM(F8:G8)</f>
        <v>0</v>
      </c>
      <c r="F8" s="74">
        <v>0</v>
      </c>
      <c r="G8" s="74">
        <v>0</v>
      </c>
      <c r="H8" s="74">
        <f aca="true" t="shared" si="4" ref="H8:H31">SUM(I8:J8)</f>
        <v>0</v>
      </c>
      <c r="I8" s="74">
        <v>0</v>
      </c>
      <c r="J8" s="74">
        <v>0</v>
      </c>
      <c r="K8" s="74">
        <f aca="true" t="shared" si="5" ref="K8:K31">SUM(L8:M8)</f>
        <v>68017</v>
      </c>
      <c r="L8" s="74">
        <v>3745</v>
      </c>
      <c r="M8" s="74">
        <v>64272</v>
      </c>
      <c r="N8" s="74">
        <f aca="true" t="shared" si="6" ref="N8:N31">SUM(O8,+V8,+AC8)</f>
        <v>68022</v>
      </c>
      <c r="O8" s="74">
        <f aca="true" t="shared" si="7" ref="O8:O31">SUM(P8:U8)</f>
        <v>3745</v>
      </c>
      <c r="P8" s="74">
        <v>3745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f aca="true" t="shared" si="8" ref="V8:V31">SUM(W8:AB8)</f>
        <v>64272</v>
      </c>
      <c r="W8" s="74">
        <v>64272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f aca="true" t="shared" si="9" ref="AC8:AC31">SUM(AD8:AE8)</f>
        <v>5</v>
      </c>
      <c r="AD8" s="74">
        <v>5</v>
      </c>
      <c r="AE8" s="74">
        <v>0</v>
      </c>
      <c r="AF8" s="74">
        <f aca="true" t="shared" si="10" ref="AF8:AF31">SUM(AG8:AI8)</f>
        <v>1567</v>
      </c>
      <c r="AG8" s="74">
        <v>1567</v>
      </c>
      <c r="AH8" s="74">
        <v>0</v>
      </c>
      <c r="AI8" s="74">
        <v>0</v>
      </c>
      <c r="AJ8" s="74">
        <f aca="true" t="shared" si="11" ref="AJ8:AJ31">SUM(AK8:AS8)</f>
        <v>1567</v>
      </c>
      <c r="AK8" s="74">
        <v>0</v>
      </c>
      <c r="AL8" s="74">
        <v>0</v>
      </c>
      <c r="AM8" s="74">
        <v>1567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f aca="true" t="shared" si="12" ref="AT8:AT31">SUM(AU8:AY8)</f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31">SUM(BA8:BC8)</f>
        <v>0</v>
      </c>
      <c r="BA8" s="74">
        <v>0</v>
      </c>
      <c r="BB8" s="74">
        <v>0</v>
      </c>
      <c r="BC8" s="74">
        <v>0</v>
      </c>
    </row>
    <row r="9" spans="1:55" s="59" customFormat="1" ht="12" customHeight="1">
      <c r="A9" s="115" t="s">
        <v>85</v>
      </c>
      <c r="B9" s="116" t="s">
        <v>91</v>
      </c>
      <c r="C9" s="115" t="s">
        <v>92</v>
      </c>
      <c r="D9" s="74">
        <f t="shared" si="2"/>
        <v>29930</v>
      </c>
      <c r="E9" s="74">
        <f t="shared" si="3"/>
        <v>108</v>
      </c>
      <c r="F9" s="74">
        <v>0</v>
      </c>
      <c r="G9" s="74">
        <v>108</v>
      </c>
      <c r="H9" s="74">
        <f t="shared" si="4"/>
        <v>60</v>
      </c>
      <c r="I9" s="74">
        <v>60</v>
      </c>
      <c r="J9" s="74">
        <v>0</v>
      </c>
      <c r="K9" s="74">
        <f t="shared" si="5"/>
        <v>29762</v>
      </c>
      <c r="L9" s="74">
        <v>3585</v>
      </c>
      <c r="M9" s="74">
        <v>26177</v>
      </c>
      <c r="N9" s="74">
        <f t="shared" si="6"/>
        <v>29930</v>
      </c>
      <c r="O9" s="74">
        <f t="shared" si="7"/>
        <v>3645</v>
      </c>
      <c r="P9" s="74">
        <v>3645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f t="shared" si="8"/>
        <v>26285</v>
      </c>
      <c r="W9" s="74">
        <v>26285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f t="shared" si="9"/>
        <v>0</v>
      </c>
      <c r="AD9" s="74">
        <v>0</v>
      </c>
      <c r="AE9" s="74">
        <v>0</v>
      </c>
      <c r="AF9" s="74">
        <f t="shared" si="10"/>
        <v>30</v>
      </c>
      <c r="AG9" s="74">
        <v>30</v>
      </c>
      <c r="AH9" s="74">
        <v>0</v>
      </c>
      <c r="AI9" s="74">
        <v>0</v>
      </c>
      <c r="AJ9" s="74">
        <f t="shared" si="11"/>
        <v>30</v>
      </c>
      <c r="AK9" s="74">
        <v>0</v>
      </c>
      <c r="AL9" s="74">
        <v>0</v>
      </c>
      <c r="AM9" s="74">
        <v>0</v>
      </c>
      <c r="AN9" s="74">
        <v>30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f t="shared" si="12"/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85</v>
      </c>
      <c r="B10" s="116" t="s">
        <v>93</v>
      </c>
      <c r="C10" s="115" t="s">
        <v>94</v>
      </c>
      <c r="D10" s="74">
        <f t="shared" si="2"/>
        <v>18323</v>
      </c>
      <c r="E10" s="74">
        <f t="shared" si="3"/>
        <v>0</v>
      </c>
      <c r="F10" s="74">
        <v>0</v>
      </c>
      <c r="G10" s="74">
        <v>0</v>
      </c>
      <c r="H10" s="74">
        <f t="shared" si="4"/>
        <v>0</v>
      </c>
      <c r="I10" s="74">
        <v>0</v>
      </c>
      <c r="J10" s="74">
        <v>0</v>
      </c>
      <c r="K10" s="74">
        <f t="shared" si="5"/>
        <v>18323</v>
      </c>
      <c r="L10" s="74">
        <v>1793</v>
      </c>
      <c r="M10" s="74">
        <v>16530</v>
      </c>
      <c r="N10" s="74">
        <f t="shared" si="6"/>
        <v>18337</v>
      </c>
      <c r="O10" s="74">
        <f t="shared" si="7"/>
        <v>1793</v>
      </c>
      <c r="P10" s="74">
        <v>1793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f t="shared" si="8"/>
        <v>16530</v>
      </c>
      <c r="W10" s="74">
        <v>16530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f t="shared" si="9"/>
        <v>14</v>
      </c>
      <c r="AD10" s="74">
        <v>14</v>
      </c>
      <c r="AE10" s="74">
        <v>0</v>
      </c>
      <c r="AF10" s="74">
        <f t="shared" si="10"/>
        <v>58</v>
      </c>
      <c r="AG10" s="74">
        <v>58</v>
      </c>
      <c r="AH10" s="74">
        <v>0</v>
      </c>
      <c r="AI10" s="74">
        <v>0</v>
      </c>
      <c r="AJ10" s="74">
        <f t="shared" si="11"/>
        <v>58</v>
      </c>
      <c r="AK10" s="74">
        <v>58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f t="shared" si="12"/>
        <v>58</v>
      </c>
      <c r="AU10" s="74">
        <v>58</v>
      </c>
      <c r="AV10" s="74">
        <v>0</v>
      </c>
      <c r="AW10" s="74">
        <v>0</v>
      </c>
      <c r="AX10" s="74">
        <v>0</v>
      </c>
      <c r="AY10" s="74">
        <v>0</v>
      </c>
      <c r="AZ10" s="74">
        <f t="shared" si="13"/>
        <v>0</v>
      </c>
      <c r="BA10" s="74">
        <v>0</v>
      </c>
      <c r="BB10" s="74">
        <v>0</v>
      </c>
      <c r="BC10" s="74">
        <v>0</v>
      </c>
    </row>
    <row r="11" spans="1:55" s="59" customFormat="1" ht="12" customHeight="1">
      <c r="A11" s="115" t="s">
        <v>179</v>
      </c>
      <c r="B11" s="116" t="s">
        <v>180</v>
      </c>
      <c r="C11" s="115" t="s">
        <v>181</v>
      </c>
      <c r="D11" s="74">
        <f t="shared" si="2"/>
        <v>31814</v>
      </c>
      <c r="E11" s="74">
        <f t="shared" si="3"/>
        <v>0</v>
      </c>
      <c r="F11" s="74">
        <v>0</v>
      </c>
      <c r="G11" s="74">
        <v>0</v>
      </c>
      <c r="H11" s="74">
        <f t="shared" si="4"/>
        <v>31814</v>
      </c>
      <c r="I11" s="74">
        <v>4218</v>
      </c>
      <c r="J11" s="74">
        <v>27596</v>
      </c>
      <c r="K11" s="74">
        <f t="shared" si="5"/>
        <v>0</v>
      </c>
      <c r="L11" s="74">
        <v>0</v>
      </c>
      <c r="M11" s="74">
        <v>0</v>
      </c>
      <c r="N11" s="74">
        <f t="shared" si="6"/>
        <v>31984</v>
      </c>
      <c r="O11" s="74">
        <f t="shared" si="7"/>
        <v>4218</v>
      </c>
      <c r="P11" s="74">
        <v>4218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f t="shared" si="8"/>
        <v>27596</v>
      </c>
      <c r="W11" s="74">
        <v>27596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f t="shared" si="9"/>
        <v>170</v>
      </c>
      <c r="AD11" s="74">
        <v>170</v>
      </c>
      <c r="AE11" s="74">
        <v>0</v>
      </c>
      <c r="AF11" s="74">
        <f t="shared" si="10"/>
        <v>306</v>
      </c>
      <c r="AG11" s="74">
        <v>306</v>
      </c>
      <c r="AH11" s="74">
        <v>0</v>
      </c>
      <c r="AI11" s="74">
        <v>0</v>
      </c>
      <c r="AJ11" s="74">
        <f t="shared" si="11"/>
        <v>240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240</v>
      </c>
      <c r="AR11" s="74">
        <v>0</v>
      </c>
      <c r="AS11" s="74">
        <v>0</v>
      </c>
      <c r="AT11" s="74">
        <f t="shared" si="12"/>
        <v>66</v>
      </c>
      <c r="AU11" s="74">
        <v>66</v>
      </c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0</v>
      </c>
      <c r="BA11" s="74">
        <v>0</v>
      </c>
      <c r="BB11" s="74">
        <v>0</v>
      </c>
      <c r="BC11" s="74">
        <v>0</v>
      </c>
    </row>
    <row r="12" spans="1:55" s="59" customFormat="1" ht="12" customHeight="1">
      <c r="A12" s="68" t="s">
        <v>179</v>
      </c>
      <c r="B12" s="117" t="s">
        <v>182</v>
      </c>
      <c r="C12" s="68" t="s">
        <v>183</v>
      </c>
      <c r="D12" s="75">
        <f t="shared" si="2"/>
        <v>11791</v>
      </c>
      <c r="E12" s="75">
        <f t="shared" si="3"/>
        <v>0</v>
      </c>
      <c r="F12" s="75">
        <v>0</v>
      </c>
      <c r="G12" s="75">
        <v>0</v>
      </c>
      <c r="H12" s="75">
        <f t="shared" si="4"/>
        <v>0</v>
      </c>
      <c r="I12" s="75">
        <v>0</v>
      </c>
      <c r="J12" s="75">
        <v>0</v>
      </c>
      <c r="K12" s="75">
        <f t="shared" si="5"/>
        <v>11791</v>
      </c>
      <c r="L12" s="75">
        <v>1828</v>
      </c>
      <c r="M12" s="75">
        <v>9963</v>
      </c>
      <c r="N12" s="75">
        <f t="shared" si="6"/>
        <v>11805</v>
      </c>
      <c r="O12" s="75">
        <f t="shared" si="7"/>
        <v>1828</v>
      </c>
      <c r="P12" s="75">
        <v>1828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9963</v>
      </c>
      <c r="W12" s="75">
        <v>9963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f t="shared" si="9"/>
        <v>14</v>
      </c>
      <c r="AD12" s="75">
        <v>14</v>
      </c>
      <c r="AE12" s="75">
        <v>0</v>
      </c>
      <c r="AF12" s="75">
        <f t="shared" si="10"/>
        <v>332</v>
      </c>
      <c r="AG12" s="75">
        <v>332</v>
      </c>
      <c r="AH12" s="75">
        <v>0</v>
      </c>
      <c r="AI12" s="75">
        <v>0</v>
      </c>
      <c r="AJ12" s="75">
        <f t="shared" si="11"/>
        <v>416</v>
      </c>
      <c r="AK12" s="75">
        <v>88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328</v>
      </c>
      <c r="AR12" s="75">
        <v>0</v>
      </c>
      <c r="AS12" s="75">
        <v>0</v>
      </c>
      <c r="AT12" s="75">
        <f t="shared" si="12"/>
        <v>4</v>
      </c>
      <c r="AU12" s="75">
        <v>4</v>
      </c>
      <c r="AV12" s="75">
        <v>0</v>
      </c>
      <c r="AW12" s="75">
        <v>0</v>
      </c>
      <c r="AX12" s="75">
        <v>0</v>
      </c>
      <c r="AY12" s="75">
        <v>0</v>
      </c>
      <c r="AZ12" s="75">
        <f t="shared" si="13"/>
        <v>0</v>
      </c>
      <c r="BA12" s="75">
        <v>0</v>
      </c>
      <c r="BB12" s="75">
        <v>0</v>
      </c>
      <c r="BC12" s="75">
        <v>0</v>
      </c>
    </row>
    <row r="13" spans="1:55" s="59" customFormat="1" ht="12" customHeight="1">
      <c r="A13" s="68" t="s">
        <v>85</v>
      </c>
      <c r="B13" s="117" t="s">
        <v>99</v>
      </c>
      <c r="C13" s="68" t="s">
        <v>100</v>
      </c>
      <c r="D13" s="75">
        <f t="shared" si="2"/>
        <v>15823</v>
      </c>
      <c r="E13" s="75">
        <f t="shared" si="3"/>
        <v>0</v>
      </c>
      <c r="F13" s="75">
        <v>0</v>
      </c>
      <c r="G13" s="75">
        <v>0</v>
      </c>
      <c r="H13" s="75">
        <f t="shared" si="4"/>
        <v>0</v>
      </c>
      <c r="I13" s="75">
        <v>0</v>
      </c>
      <c r="J13" s="75">
        <v>0</v>
      </c>
      <c r="K13" s="75">
        <f t="shared" si="5"/>
        <v>15823</v>
      </c>
      <c r="L13" s="75">
        <v>2453</v>
      </c>
      <c r="M13" s="75">
        <v>13370</v>
      </c>
      <c r="N13" s="75">
        <f t="shared" si="6"/>
        <v>15842</v>
      </c>
      <c r="O13" s="75">
        <f t="shared" si="7"/>
        <v>2453</v>
      </c>
      <c r="P13" s="75">
        <v>2453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8"/>
        <v>13370</v>
      </c>
      <c r="W13" s="75">
        <v>13370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f t="shared" si="9"/>
        <v>19</v>
      </c>
      <c r="AD13" s="75">
        <v>19</v>
      </c>
      <c r="AE13" s="75">
        <v>0</v>
      </c>
      <c r="AF13" s="75">
        <f t="shared" si="10"/>
        <v>445</v>
      </c>
      <c r="AG13" s="75">
        <v>445</v>
      </c>
      <c r="AH13" s="75">
        <v>0</v>
      </c>
      <c r="AI13" s="75">
        <v>0</v>
      </c>
      <c r="AJ13" s="75">
        <f t="shared" si="11"/>
        <v>558</v>
      </c>
      <c r="AK13" s="75">
        <v>118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440</v>
      </c>
      <c r="AR13" s="75">
        <v>0</v>
      </c>
      <c r="AS13" s="75">
        <v>0</v>
      </c>
      <c r="AT13" s="75">
        <f t="shared" si="12"/>
        <v>5</v>
      </c>
      <c r="AU13" s="75">
        <v>5</v>
      </c>
      <c r="AV13" s="75">
        <v>0</v>
      </c>
      <c r="AW13" s="75">
        <v>0</v>
      </c>
      <c r="AX13" s="75">
        <v>0</v>
      </c>
      <c r="AY13" s="75">
        <v>0</v>
      </c>
      <c r="AZ13" s="75">
        <f t="shared" si="13"/>
        <v>0</v>
      </c>
      <c r="BA13" s="75">
        <v>0</v>
      </c>
      <c r="BB13" s="75">
        <v>0</v>
      </c>
      <c r="BC13" s="75">
        <v>0</v>
      </c>
    </row>
    <row r="14" spans="1:55" s="59" customFormat="1" ht="12" customHeight="1">
      <c r="A14" s="68" t="s">
        <v>184</v>
      </c>
      <c r="B14" s="117" t="s">
        <v>185</v>
      </c>
      <c r="C14" s="68" t="s">
        <v>186</v>
      </c>
      <c r="D14" s="75">
        <f t="shared" si="2"/>
        <v>13611</v>
      </c>
      <c r="E14" s="75">
        <f t="shared" si="3"/>
        <v>0</v>
      </c>
      <c r="F14" s="75">
        <v>0</v>
      </c>
      <c r="G14" s="75">
        <v>0</v>
      </c>
      <c r="H14" s="75">
        <f t="shared" si="4"/>
        <v>0</v>
      </c>
      <c r="I14" s="75">
        <v>0</v>
      </c>
      <c r="J14" s="75">
        <v>0</v>
      </c>
      <c r="K14" s="75">
        <f t="shared" si="5"/>
        <v>13611</v>
      </c>
      <c r="L14" s="75">
        <v>6462</v>
      </c>
      <c r="M14" s="75">
        <v>7149</v>
      </c>
      <c r="N14" s="75">
        <f t="shared" si="6"/>
        <v>6517</v>
      </c>
      <c r="O14" s="75">
        <f t="shared" si="7"/>
        <v>6462</v>
      </c>
      <c r="P14" s="75">
        <v>6462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55</v>
      </c>
      <c r="AD14" s="75">
        <v>55</v>
      </c>
      <c r="AE14" s="75">
        <v>0</v>
      </c>
      <c r="AF14" s="75">
        <f t="shared" si="10"/>
        <v>184</v>
      </c>
      <c r="AG14" s="75">
        <v>184</v>
      </c>
      <c r="AH14" s="75">
        <v>0</v>
      </c>
      <c r="AI14" s="75">
        <v>0</v>
      </c>
      <c r="AJ14" s="75">
        <f t="shared" si="11"/>
        <v>184</v>
      </c>
      <c r="AK14" s="74">
        <v>0</v>
      </c>
      <c r="AL14" s="75">
        <v>0</v>
      </c>
      <c r="AM14" s="75">
        <v>19</v>
      </c>
      <c r="AN14" s="75">
        <v>0</v>
      </c>
      <c r="AO14" s="75">
        <v>0</v>
      </c>
      <c r="AP14" s="75">
        <v>0</v>
      </c>
      <c r="AQ14" s="75">
        <v>20</v>
      </c>
      <c r="AR14" s="75">
        <v>145</v>
      </c>
      <c r="AS14" s="75">
        <v>0</v>
      </c>
      <c r="AT14" s="75">
        <f t="shared" si="12"/>
        <v>2</v>
      </c>
      <c r="AU14" s="75">
        <v>0</v>
      </c>
      <c r="AV14" s="75">
        <v>0</v>
      </c>
      <c r="AW14" s="75">
        <v>2</v>
      </c>
      <c r="AX14" s="75">
        <v>0</v>
      </c>
      <c r="AY14" s="75">
        <v>0</v>
      </c>
      <c r="AZ14" s="75">
        <f t="shared" si="13"/>
        <v>0</v>
      </c>
      <c r="BA14" s="75">
        <v>0</v>
      </c>
      <c r="BB14" s="75">
        <v>0</v>
      </c>
      <c r="BC14" s="75">
        <v>0</v>
      </c>
    </row>
    <row r="15" spans="1:55" s="59" customFormat="1" ht="12" customHeight="1">
      <c r="A15" s="68" t="s">
        <v>184</v>
      </c>
      <c r="B15" s="117" t="s">
        <v>187</v>
      </c>
      <c r="C15" s="68" t="s">
        <v>188</v>
      </c>
      <c r="D15" s="75">
        <f t="shared" si="2"/>
        <v>15075</v>
      </c>
      <c r="E15" s="75">
        <f t="shared" si="3"/>
        <v>2141</v>
      </c>
      <c r="F15" s="75">
        <v>1073</v>
      </c>
      <c r="G15" s="75">
        <v>1068</v>
      </c>
      <c r="H15" s="75">
        <f t="shared" si="4"/>
        <v>0</v>
      </c>
      <c r="I15" s="75">
        <v>0</v>
      </c>
      <c r="J15" s="75">
        <v>0</v>
      </c>
      <c r="K15" s="75">
        <f t="shared" si="5"/>
        <v>12934</v>
      </c>
      <c r="L15" s="75">
        <v>3825</v>
      </c>
      <c r="M15" s="75">
        <v>9109</v>
      </c>
      <c r="N15" s="75">
        <f t="shared" si="6"/>
        <v>17103</v>
      </c>
      <c r="O15" s="75">
        <f t="shared" si="7"/>
        <v>4898</v>
      </c>
      <c r="P15" s="75">
        <v>4898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8"/>
        <v>10177</v>
      </c>
      <c r="W15" s="75">
        <v>10177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f t="shared" si="9"/>
        <v>2028</v>
      </c>
      <c r="AD15" s="75">
        <v>2028</v>
      </c>
      <c r="AE15" s="75">
        <v>0</v>
      </c>
      <c r="AF15" s="75">
        <f t="shared" si="10"/>
        <v>0</v>
      </c>
      <c r="AG15" s="75">
        <v>0</v>
      </c>
      <c r="AH15" s="75">
        <v>0</v>
      </c>
      <c r="AI15" s="75">
        <v>0</v>
      </c>
      <c r="AJ15" s="75">
        <f t="shared" si="11"/>
        <v>226</v>
      </c>
      <c r="AK15" s="75">
        <v>122</v>
      </c>
      <c r="AL15" s="75">
        <v>104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2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0</v>
      </c>
      <c r="BA15" s="75">
        <v>0</v>
      </c>
      <c r="BB15" s="75">
        <v>0</v>
      </c>
      <c r="BC15" s="75">
        <v>0</v>
      </c>
    </row>
    <row r="16" spans="1:55" s="59" customFormat="1" ht="12" customHeight="1">
      <c r="A16" s="68" t="s">
        <v>85</v>
      </c>
      <c r="B16" s="117" t="s">
        <v>105</v>
      </c>
      <c r="C16" s="68" t="s">
        <v>106</v>
      </c>
      <c r="D16" s="75">
        <f t="shared" si="2"/>
        <v>1782</v>
      </c>
      <c r="E16" s="75">
        <f t="shared" si="3"/>
        <v>0</v>
      </c>
      <c r="F16" s="75">
        <v>0</v>
      </c>
      <c r="G16" s="75">
        <v>0</v>
      </c>
      <c r="H16" s="75">
        <f t="shared" si="4"/>
        <v>0</v>
      </c>
      <c r="I16" s="75">
        <v>0</v>
      </c>
      <c r="J16" s="75">
        <v>0</v>
      </c>
      <c r="K16" s="75">
        <f t="shared" si="5"/>
        <v>1782</v>
      </c>
      <c r="L16" s="75">
        <v>261</v>
      </c>
      <c r="M16" s="75">
        <v>1521</v>
      </c>
      <c r="N16" s="75">
        <f t="shared" si="6"/>
        <v>1820</v>
      </c>
      <c r="O16" s="75">
        <f t="shared" si="7"/>
        <v>261</v>
      </c>
      <c r="P16" s="75">
        <v>261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8"/>
        <v>1521</v>
      </c>
      <c r="W16" s="75">
        <v>1521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f t="shared" si="9"/>
        <v>38</v>
      </c>
      <c r="AD16" s="75">
        <v>0</v>
      </c>
      <c r="AE16" s="75">
        <v>38</v>
      </c>
      <c r="AF16" s="75">
        <f t="shared" si="10"/>
        <v>6</v>
      </c>
      <c r="AG16" s="75">
        <v>6</v>
      </c>
      <c r="AH16" s="75">
        <v>0</v>
      </c>
      <c r="AI16" s="75">
        <v>0</v>
      </c>
      <c r="AJ16" s="75">
        <f t="shared" si="11"/>
        <v>0</v>
      </c>
      <c r="AK16" s="74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2"/>
        <v>6</v>
      </c>
      <c r="AU16" s="75">
        <v>6</v>
      </c>
      <c r="AV16" s="75">
        <v>0</v>
      </c>
      <c r="AW16" s="75">
        <v>0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85</v>
      </c>
      <c r="B17" s="117" t="s">
        <v>107</v>
      </c>
      <c r="C17" s="68" t="s">
        <v>108</v>
      </c>
      <c r="D17" s="75">
        <f t="shared" si="2"/>
        <v>622</v>
      </c>
      <c r="E17" s="75">
        <f t="shared" si="3"/>
        <v>0</v>
      </c>
      <c r="F17" s="75">
        <v>0</v>
      </c>
      <c r="G17" s="75">
        <v>0</v>
      </c>
      <c r="H17" s="75">
        <f t="shared" si="4"/>
        <v>0</v>
      </c>
      <c r="I17" s="75">
        <v>0</v>
      </c>
      <c r="J17" s="75">
        <v>0</v>
      </c>
      <c r="K17" s="75">
        <f t="shared" si="5"/>
        <v>622</v>
      </c>
      <c r="L17" s="75">
        <v>106</v>
      </c>
      <c r="M17" s="75">
        <v>516</v>
      </c>
      <c r="N17" s="75">
        <f t="shared" si="6"/>
        <v>978</v>
      </c>
      <c r="O17" s="75">
        <f t="shared" si="7"/>
        <v>106</v>
      </c>
      <c r="P17" s="75">
        <v>106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8"/>
        <v>516</v>
      </c>
      <c r="W17" s="75">
        <v>516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f t="shared" si="9"/>
        <v>356</v>
      </c>
      <c r="AD17" s="75">
        <v>61</v>
      </c>
      <c r="AE17" s="75">
        <v>295</v>
      </c>
      <c r="AF17" s="75">
        <f t="shared" si="10"/>
        <v>2</v>
      </c>
      <c r="AG17" s="75">
        <v>2</v>
      </c>
      <c r="AH17" s="75">
        <v>0</v>
      </c>
      <c r="AI17" s="75">
        <v>0</v>
      </c>
      <c r="AJ17" s="75">
        <f t="shared" si="11"/>
        <v>0</v>
      </c>
      <c r="AK17" s="74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2</v>
      </c>
      <c r="AU17" s="75">
        <v>2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0</v>
      </c>
      <c r="BA17" s="75">
        <v>0</v>
      </c>
      <c r="BB17" s="75">
        <v>0</v>
      </c>
      <c r="BC17" s="75">
        <v>0</v>
      </c>
    </row>
    <row r="18" spans="1:55" s="59" customFormat="1" ht="12" customHeight="1">
      <c r="A18" s="68" t="s">
        <v>184</v>
      </c>
      <c r="B18" s="117" t="s">
        <v>189</v>
      </c>
      <c r="C18" s="68" t="s">
        <v>190</v>
      </c>
      <c r="D18" s="75">
        <f t="shared" si="2"/>
        <v>441</v>
      </c>
      <c r="E18" s="75">
        <f t="shared" si="3"/>
        <v>0</v>
      </c>
      <c r="F18" s="75">
        <v>0</v>
      </c>
      <c r="G18" s="75">
        <v>0</v>
      </c>
      <c r="H18" s="75">
        <f t="shared" si="4"/>
        <v>0</v>
      </c>
      <c r="I18" s="75">
        <v>0</v>
      </c>
      <c r="J18" s="75">
        <v>0</v>
      </c>
      <c r="K18" s="75">
        <f t="shared" si="5"/>
        <v>441</v>
      </c>
      <c r="L18" s="75">
        <v>13</v>
      </c>
      <c r="M18" s="75">
        <v>428</v>
      </c>
      <c r="N18" s="75">
        <f t="shared" si="6"/>
        <v>446</v>
      </c>
      <c r="O18" s="75">
        <f t="shared" si="7"/>
        <v>13</v>
      </c>
      <c r="P18" s="75">
        <v>13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8"/>
        <v>428</v>
      </c>
      <c r="W18" s="75">
        <v>428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f t="shared" si="9"/>
        <v>5</v>
      </c>
      <c r="AD18" s="75">
        <v>5</v>
      </c>
      <c r="AE18" s="75"/>
      <c r="AF18" s="75">
        <f t="shared" si="10"/>
        <v>1</v>
      </c>
      <c r="AG18" s="75">
        <v>1</v>
      </c>
      <c r="AH18" s="75">
        <v>0</v>
      </c>
      <c r="AI18" s="75">
        <v>0</v>
      </c>
      <c r="AJ18" s="75">
        <f t="shared" si="11"/>
        <v>1</v>
      </c>
      <c r="AK18" s="75">
        <v>1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2"/>
        <v>1</v>
      </c>
      <c r="AU18" s="75">
        <v>1</v>
      </c>
      <c r="AV18" s="75">
        <v>0</v>
      </c>
      <c r="AW18" s="75">
        <v>0</v>
      </c>
      <c r="AX18" s="75">
        <v>0</v>
      </c>
      <c r="AY18" s="75">
        <v>0</v>
      </c>
      <c r="AZ18" s="75">
        <f t="shared" si="13"/>
        <v>0</v>
      </c>
      <c r="BA18" s="75">
        <v>0</v>
      </c>
      <c r="BB18" s="75">
        <v>0</v>
      </c>
      <c r="BC18" s="75">
        <v>0</v>
      </c>
    </row>
    <row r="19" spans="1:55" s="59" customFormat="1" ht="12" customHeight="1">
      <c r="A19" s="68" t="s">
        <v>184</v>
      </c>
      <c r="B19" s="117" t="s">
        <v>191</v>
      </c>
      <c r="C19" s="68" t="s">
        <v>192</v>
      </c>
      <c r="D19" s="75">
        <f t="shared" si="2"/>
        <v>10308</v>
      </c>
      <c r="E19" s="75">
        <f t="shared" si="3"/>
        <v>0</v>
      </c>
      <c r="F19" s="75">
        <v>0</v>
      </c>
      <c r="G19" s="75">
        <v>0</v>
      </c>
      <c r="H19" s="75">
        <f t="shared" si="4"/>
        <v>0</v>
      </c>
      <c r="I19" s="75">
        <v>0</v>
      </c>
      <c r="J19" s="75">
        <v>0</v>
      </c>
      <c r="K19" s="75">
        <f t="shared" si="5"/>
        <v>10308</v>
      </c>
      <c r="L19" s="75">
        <v>1253</v>
      </c>
      <c r="M19" s="75">
        <v>9055</v>
      </c>
      <c r="N19" s="75">
        <f t="shared" si="6"/>
        <v>10308</v>
      </c>
      <c r="O19" s="75">
        <f t="shared" si="7"/>
        <v>1253</v>
      </c>
      <c r="P19" s="75">
        <v>1253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f t="shared" si="8"/>
        <v>9055</v>
      </c>
      <c r="W19" s="75">
        <v>9055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f t="shared" si="9"/>
        <v>0</v>
      </c>
      <c r="AD19" s="75">
        <v>0</v>
      </c>
      <c r="AE19" s="75">
        <v>0</v>
      </c>
      <c r="AF19" s="75">
        <f t="shared" si="10"/>
        <v>41</v>
      </c>
      <c r="AG19" s="75">
        <v>41</v>
      </c>
      <c r="AH19" s="75">
        <v>0</v>
      </c>
      <c r="AI19" s="75">
        <v>0</v>
      </c>
      <c r="AJ19" s="75">
        <f t="shared" si="11"/>
        <v>0</v>
      </c>
      <c r="AK19" s="74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2"/>
        <v>41</v>
      </c>
      <c r="AU19" s="75">
        <v>41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0</v>
      </c>
      <c r="BA19" s="75">
        <v>0</v>
      </c>
      <c r="BB19" s="75">
        <v>0</v>
      </c>
      <c r="BC19" s="75">
        <v>0</v>
      </c>
    </row>
    <row r="20" spans="1:55" s="59" customFormat="1" ht="12" customHeight="1">
      <c r="A20" s="68" t="s">
        <v>193</v>
      </c>
      <c r="B20" s="117" t="s">
        <v>194</v>
      </c>
      <c r="C20" s="68" t="s">
        <v>195</v>
      </c>
      <c r="D20" s="75">
        <f t="shared" si="2"/>
        <v>2640</v>
      </c>
      <c r="E20" s="75">
        <f t="shared" si="3"/>
        <v>0</v>
      </c>
      <c r="F20" s="75">
        <v>0</v>
      </c>
      <c r="G20" s="75">
        <v>0</v>
      </c>
      <c r="H20" s="75">
        <f t="shared" si="4"/>
        <v>0</v>
      </c>
      <c r="I20" s="75">
        <v>0</v>
      </c>
      <c r="J20" s="75">
        <v>0</v>
      </c>
      <c r="K20" s="75">
        <f t="shared" si="5"/>
        <v>2640</v>
      </c>
      <c r="L20" s="75">
        <v>409</v>
      </c>
      <c r="M20" s="75">
        <v>2231</v>
      </c>
      <c r="N20" s="75">
        <f t="shared" si="6"/>
        <v>2643</v>
      </c>
      <c r="O20" s="75">
        <f t="shared" si="7"/>
        <v>409</v>
      </c>
      <c r="P20" s="75">
        <v>409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2231</v>
      </c>
      <c r="W20" s="75">
        <v>2231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3</v>
      </c>
      <c r="AD20" s="75">
        <v>3</v>
      </c>
      <c r="AE20" s="75">
        <v>0</v>
      </c>
      <c r="AF20" s="75">
        <f t="shared" si="10"/>
        <v>74</v>
      </c>
      <c r="AG20" s="75">
        <v>74</v>
      </c>
      <c r="AH20" s="75">
        <v>0</v>
      </c>
      <c r="AI20" s="75">
        <v>0</v>
      </c>
      <c r="AJ20" s="75">
        <f t="shared" si="11"/>
        <v>93</v>
      </c>
      <c r="AK20" s="75">
        <v>20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73</v>
      </c>
      <c r="AR20" s="75">
        <v>0</v>
      </c>
      <c r="AS20" s="75">
        <v>0</v>
      </c>
      <c r="AT20" s="75">
        <f t="shared" si="12"/>
        <v>1</v>
      </c>
      <c r="AU20" s="75">
        <v>1</v>
      </c>
      <c r="AV20" s="75">
        <v>0</v>
      </c>
      <c r="AW20" s="75">
        <v>0</v>
      </c>
      <c r="AX20" s="75">
        <v>0</v>
      </c>
      <c r="AY20" s="75">
        <v>0</v>
      </c>
      <c r="AZ20" s="75">
        <f t="shared" si="13"/>
        <v>0</v>
      </c>
      <c r="BA20" s="75">
        <v>0</v>
      </c>
      <c r="BB20" s="75">
        <v>0</v>
      </c>
      <c r="BC20" s="75">
        <v>0</v>
      </c>
    </row>
    <row r="21" spans="1:55" s="59" customFormat="1" ht="12" customHeight="1">
      <c r="A21" s="68" t="s">
        <v>193</v>
      </c>
      <c r="B21" s="117" t="s">
        <v>196</v>
      </c>
      <c r="C21" s="68" t="s">
        <v>197</v>
      </c>
      <c r="D21" s="75">
        <f t="shared" si="2"/>
        <v>3556</v>
      </c>
      <c r="E21" s="75">
        <f t="shared" si="3"/>
        <v>0</v>
      </c>
      <c r="F21" s="75">
        <v>0</v>
      </c>
      <c r="G21" s="75">
        <v>0</v>
      </c>
      <c r="H21" s="75">
        <f t="shared" si="4"/>
        <v>0</v>
      </c>
      <c r="I21" s="75">
        <v>0</v>
      </c>
      <c r="J21" s="75">
        <v>0</v>
      </c>
      <c r="K21" s="75">
        <f t="shared" si="5"/>
        <v>3556</v>
      </c>
      <c r="L21" s="75">
        <v>437</v>
      </c>
      <c r="M21" s="75">
        <v>3119</v>
      </c>
      <c r="N21" s="75">
        <f t="shared" si="6"/>
        <v>7459</v>
      </c>
      <c r="O21" s="75">
        <f t="shared" si="7"/>
        <v>437</v>
      </c>
      <c r="P21" s="75">
        <v>166</v>
      </c>
      <c r="Q21" s="75">
        <v>0</v>
      </c>
      <c r="R21" s="75">
        <v>0</v>
      </c>
      <c r="S21" s="75">
        <v>0</v>
      </c>
      <c r="T21" s="75">
        <v>0</v>
      </c>
      <c r="U21" s="75">
        <v>271</v>
      </c>
      <c r="V21" s="75">
        <f t="shared" si="8"/>
        <v>3119</v>
      </c>
      <c r="W21" s="75">
        <v>1369</v>
      </c>
      <c r="X21" s="75">
        <v>0</v>
      </c>
      <c r="Y21" s="75">
        <v>0</v>
      </c>
      <c r="Z21" s="75">
        <v>0</v>
      </c>
      <c r="AA21" s="75">
        <v>0</v>
      </c>
      <c r="AB21" s="75">
        <v>1750</v>
      </c>
      <c r="AC21" s="75">
        <f t="shared" si="9"/>
        <v>3903</v>
      </c>
      <c r="AD21" s="75">
        <v>559</v>
      </c>
      <c r="AE21" s="75">
        <v>3344</v>
      </c>
      <c r="AF21" s="75">
        <f t="shared" si="10"/>
        <v>40</v>
      </c>
      <c r="AG21" s="75">
        <v>40</v>
      </c>
      <c r="AH21" s="75">
        <v>0</v>
      </c>
      <c r="AI21" s="75">
        <v>0</v>
      </c>
      <c r="AJ21" s="75">
        <f t="shared" si="11"/>
        <v>36</v>
      </c>
      <c r="AK21" s="74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2</v>
      </c>
      <c r="AR21" s="75">
        <v>0</v>
      </c>
      <c r="AS21" s="75">
        <v>34</v>
      </c>
      <c r="AT21" s="75">
        <f t="shared" si="12"/>
        <v>4</v>
      </c>
      <c r="AU21" s="75">
        <v>4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0</v>
      </c>
      <c r="BA21" s="75">
        <v>0</v>
      </c>
      <c r="BB21" s="75">
        <v>0</v>
      </c>
      <c r="BC21" s="75">
        <v>0</v>
      </c>
    </row>
    <row r="22" spans="1:55" s="59" customFormat="1" ht="12" customHeight="1">
      <c r="A22" s="68" t="s">
        <v>85</v>
      </c>
      <c r="B22" s="117" t="s">
        <v>117</v>
      </c>
      <c r="C22" s="68" t="s">
        <v>118</v>
      </c>
      <c r="D22" s="75">
        <f t="shared" si="2"/>
        <v>2074</v>
      </c>
      <c r="E22" s="75">
        <f t="shared" si="3"/>
        <v>2074</v>
      </c>
      <c r="F22" s="75">
        <v>1159</v>
      </c>
      <c r="G22" s="75">
        <v>915</v>
      </c>
      <c r="H22" s="75">
        <f t="shared" si="4"/>
        <v>0</v>
      </c>
      <c r="I22" s="75">
        <v>0</v>
      </c>
      <c r="J22" s="75">
        <v>0</v>
      </c>
      <c r="K22" s="75">
        <f t="shared" si="5"/>
        <v>0</v>
      </c>
      <c r="L22" s="75">
        <v>0</v>
      </c>
      <c r="M22" s="75">
        <v>0</v>
      </c>
      <c r="N22" s="75">
        <f t="shared" si="6"/>
        <v>2074</v>
      </c>
      <c r="O22" s="75">
        <f t="shared" si="7"/>
        <v>1159</v>
      </c>
      <c r="P22" s="75">
        <v>1159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8"/>
        <v>915</v>
      </c>
      <c r="W22" s="75">
        <v>915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0</v>
      </c>
      <c r="AD22" s="75">
        <v>0</v>
      </c>
      <c r="AE22" s="75">
        <v>0</v>
      </c>
      <c r="AF22" s="75">
        <f t="shared" si="10"/>
        <v>41</v>
      </c>
      <c r="AG22" s="75">
        <v>41</v>
      </c>
      <c r="AH22" s="75">
        <v>0</v>
      </c>
      <c r="AI22" s="75">
        <v>0</v>
      </c>
      <c r="AJ22" s="75">
        <f t="shared" si="11"/>
        <v>41</v>
      </c>
      <c r="AK22" s="74">
        <v>0</v>
      </c>
      <c r="AL22" s="75">
        <v>0</v>
      </c>
      <c r="AM22" s="75">
        <v>34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7</v>
      </c>
      <c r="AT22" s="75">
        <f t="shared" si="12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0</v>
      </c>
      <c r="BA22" s="75">
        <v>0</v>
      </c>
      <c r="BB22" s="75">
        <v>0</v>
      </c>
      <c r="BC22" s="75">
        <v>0</v>
      </c>
    </row>
    <row r="23" spans="1:55" s="59" customFormat="1" ht="12" customHeight="1">
      <c r="A23" s="68" t="s">
        <v>198</v>
      </c>
      <c r="B23" s="117" t="s">
        <v>199</v>
      </c>
      <c r="C23" s="68" t="s">
        <v>200</v>
      </c>
      <c r="D23" s="75">
        <f t="shared" si="2"/>
        <v>3107</v>
      </c>
      <c r="E23" s="75">
        <f t="shared" si="3"/>
        <v>3107</v>
      </c>
      <c r="F23" s="75">
        <v>1699</v>
      </c>
      <c r="G23" s="75">
        <v>1408</v>
      </c>
      <c r="H23" s="75">
        <f t="shared" si="4"/>
        <v>0</v>
      </c>
      <c r="I23" s="75">
        <v>0</v>
      </c>
      <c r="J23" s="75">
        <v>0</v>
      </c>
      <c r="K23" s="75">
        <f t="shared" si="5"/>
        <v>0</v>
      </c>
      <c r="L23" s="75">
        <v>0</v>
      </c>
      <c r="M23" s="75">
        <v>0</v>
      </c>
      <c r="N23" s="75">
        <f t="shared" si="6"/>
        <v>3144</v>
      </c>
      <c r="O23" s="75">
        <f t="shared" si="7"/>
        <v>1699</v>
      </c>
      <c r="P23" s="75">
        <v>1699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1408</v>
      </c>
      <c r="W23" s="75">
        <v>1408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37</v>
      </c>
      <c r="AD23" s="75">
        <v>37</v>
      </c>
      <c r="AE23" s="75">
        <v>0</v>
      </c>
      <c r="AF23" s="75">
        <f t="shared" si="10"/>
        <v>0</v>
      </c>
      <c r="AG23" s="75"/>
      <c r="AH23" s="75">
        <v>0</v>
      </c>
      <c r="AI23" s="75">
        <v>0</v>
      </c>
      <c r="AJ23" s="75">
        <f t="shared" si="11"/>
        <v>0</v>
      </c>
      <c r="AK23" s="74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2"/>
        <v>0</v>
      </c>
      <c r="AU23" s="75"/>
      <c r="AV23" s="75">
        <v>0</v>
      </c>
      <c r="AW23" s="75">
        <v>0</v>
      </c>
      <c r="AX23" s="75">
        <v>0</v>
      </c>
      <c r="AY23" s="75">
        <v>0</v>
      </c>
      <c r="AZ23" s="75">
        <f t="shared" si="13"/>
        <v>0</v>
      </c>
      <c r="BA23" s="75">
        <v>0</v>
      </c>
      <c r="BB23" s="75">
        <v>0</v>
      </c>
      <c r="BC23" s="75">
        <v>0</v>
      </c>
    </row>
    <row r="24" spans="1:55" s="59" customFormat="1" ht="12" customHeight="1">
      <c r="A24" s="68" t="s">
        <v>198</v>
      </c>
      <c r="B24" s="117" t="s">
        <v>201</v>
      </c>
      <c r="C24" s="68" t="s">
        <v>202</v>
      </c>
      <c r="D24" s="75">
        <f t="shared" si="2"/>
        <v>3380</v>
      </c>
      <c r="E24" s="75">
        <f t="shared" si="3"/>
        <v>3380</v>
      </c>
      <c r="F24" s="75">
        <v>1325</v>
      </c>
      <c r="G24" s="75">
        <v>2055</v>
      </c>
      <c r="H24" s="75">
        <f t="shared" si="4"/>
        <v>0</v>
      </c>
      <c r="I24" s="75">
        <v>0</v>
      </c>
      <c r="J24" s="75">
        <v>0</v>
      </c>
      <c r="K24" s="75">
        <f t="shared" si="5"/>
        <v>0</v>
      </c>
      <c r="L24" s="75">
        <v>0</v>
      </c>
      <c r="M24" s="75">
        <v>0</v>
      </c>
      <c r="N24" s="75">
        <f t="shared" si="6"/>
        <v>3388</v>
      </c>
      <c r="O24" s="75">
        <f t="shared" si="7"/>
        <v>1325</v>
      </c>
      <c r="P24" s="75">
        <v>1325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8"/>
        <v>2055</v>
      </c>
      <c r="W24" s="75">
        <v>2055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f t="shared" si="9"/>
        <v>8</v>
      </c>
      <c r="AD24" s="75">
        <v>8</v>
      </c>
      <c r="AE24" s="75">
        <v>0</v>
      </c>
      <c r="AF24" s="75">
        <f t="shared" si="10"/>
        <v>144</v>
      </c>
      <c r="AG24" s="75">
        <v>144</v>
      </c>
      <c r="AH24" s="75">
        <v>0</v>
      </c>
      <c r="AI24" s="75">
        <v>0</v>
      </c>
      <c r="AJ24" s="75">
        <f t="shared" si="11"/>
        <v>144</v>
      </c>
      <c r="AK24" s="74">
        <v>0</v>
      </c>
      <c r="AL24" s="75">
        <v>0</v>
      </c>
      <c r="AM24" s="75">
        <v>21</v>
      </c>
      <c r="AN24" s="75">
        <v>123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2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f t="shared" si="13"/>
        <v>0</v>
      </c>
      <c r="BA24" s="75">
        <v>0</v>
      </c>
      <c r="BB24" s="75">
        <v>0</v>
      </c>
      <c r="BC24" s="75">
        <v>0</v>
      </c>
    </row>
    <row r="25" spans="1:55" s="59" customFormat="1" ht="12" customHeight="1">
      <c r="A25" s="68" t="s">
        <v>85</v>
      </c>
      <c r="B25" s="117" t="s">
        <v>123</v>
      </c>
      <c r="C25" s="68" t="s">
        <v>124</v>
      </c>
      <c r="D25" s="75">
        <f t="shared" si="2"/>
        <v>6195</v>
      </c>
      <c r="E25" s="75">
        <f t="shared" si="3"/>
        <v>0</v>
      </c>
      <c r="F25" s="75">
        <v>0</v>
      </c>
      <c r="G25" s="75">
        <v>0</v>
      </c>
      <c r="H25" s="75">
        <f t="shared" si="4"/>
        <v>0</v>
      </c>
      <c r="I25" s="75">
        <v>0</v>
      </c>
      <c r="J25" s="75">
        <v>0</v>
      </c>
      <c r="K25" s="75">
        <f t="shared" si="5"/>
        <v>6195</v>
      </c>
      <c r="L25" s="75">
        <v>356</v>
      </c>
      <c r="M25" s="75">
        <v>5839</v>
      </c>
      <c r="N25" s="75">
        <f t="shared" si="6"/>
        <v>6195</v>
      </c>
      <c r="O25" s="75">
        <f t="shared" si="7"/>
        <v>356</v>
      </c>
      <c r="P25" s="75">
        <v>356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8"/>
        <v>5839</v>
      </c>
      <c r="W25" s="75">
        <v>5839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f t="shared" si="9"/>
        <v>0</v>
      </c>
      <c r="AD25" s="75">
        <v>0</v>
      </c>
      <c r="AE25" s="75">
        <v>0</v>
      </c>
      <c r="AF25" s="75">
        <f t="shared" si="10"/>
        <v>53</v>
      </c>
      <c r="AG25" s="75">
        <v>53</v>
      </c>
      <c r="AH25" s="75">
        <v>0</v>
      </c>
      <c r="AI25" s="75">
        <v>0</v>
      </c>
      <c r="AJ25" s="75">
        <f t="shared" si="11"/>
        <v>53</v>
      </c>
      <c r="AK25" s="74">
        <v>0</v>
      </c>
      <c r="AL25" s="75">
        <v>0</v>
      </c>
      <c r="AM25" s="75">
        <v>13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40</v>
      </c>
      <c r="AT25" s="75">
        <f t="shared" si="12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f t="shared" si="13"/>
        <v>0</v>
      </c>
      <c r="BA25" s="75">
        <v>0</v>
      </c>
      <c r="BB25" s="75">
        <v>0</v>
      </c>
      <c r="BC25" s="75">
        <v>0</v>
      </c>
    </row>
    <row r="26" spans="1:55" s="59" customFormat="1" ht="12" customHeight="1">
      <c r="A26" s="68" t="s">
        <v>85</v>
      </c>
      <c r="B26" s="117" t="s">
        <v>125</v>
      </c>
      <c r="C26" s="68" t="s">
        <v>126</v>
      </c>
      <c r="D26" s="75">
        <f t="shared" si="2"/>
        <v>8205</v>
      </c>
      <c r="E26" s="75">
        <f t="shared" si="3"/>
        <v>0</v>
      </c>
      <c r="F26" s="75">
        <v>0</v>
      </c>
      <c r="G26" s="75">
        <v>0</v>
      </c>
      <c r="H26" s="75">
        <f t="shared" si="4"/>
        <v>0</v>
      </c>
      <c r="I26" s="75">
        <v>0</v>
      </c>
      <c r="J26" s="75">
        <v>0</v>
      </c>
      <c r="K26" s="75">
        <f t="shared" si="5"/>
        <v>8205</v>
      </c>
      <c r="L26" s="75">
        <v>272</v>
      </c>
      <c r="M26" s="75">
        <v>7933</v>
      </c>
      <c r="N26" s="75">
        <f t="shared" si="6"/>
        <v>8205</v>
      </c>
      <c r="O26" s="75">
        <f t="shared" si="7"/>
        <v>272</v>
      </c>
      <c r="P26" s="75">
        <v>272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f t="shared" si="8"/>
        <v>7933</v>
      </c>
      <c r="W26" s="75">
        <v>7933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f t="shared" si="9"/>
        <v>0</v>
      </c>
      <c r="AD26" s="75">
        <v>0</v>
      </c>
      <c r="AE26" s="75">
        <v>0</v>
      </c>
      <c r="AF26" s="75">
        <f t="shared" si="10"/>
        <v>75</v>
      </c>
      <c r="AG26" s="75">
        <v>75</v>
      </c>
      <c r="AH26" s="75">
        <v>0</v>
      </c>
      <c r="AI26" s="75">
        <v>0</v>
      </c>
      <c r="AJ26" s="75">
        <f t="shared" si="11"/>
        <v>474</v>
      </c>
      <c r="AK26" s="75">
        <v>430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44</v>
      </c>
      <c r="AT26" s="75">
        <f t="shared" si="12"/>
        <v>31</v>
      </c>
      <c r="AU26" s="75">
        <v>31</v>
      </c>
      <c r="AV26" s="75">
        <v>0</v>
      </c>
      <c r="AW26" s="75">
        <v>0</v>
      </c>
      <c r="AX26" s="75">
        <v>0</v>
      </c>
      <c r="AY26" s="75">
        <v>0</v>
      </c>
      <c r="AZ26" s="75">
        <f t="shared" si="13"/>
        <v>0</v>
      </c>
      <c r="BA26" s="75">
        <v>0</v>
      </c>
      <c r="BB26" s="75">
        <v>0</v>
      </c>
      <c r="BC26" s="75">
        <v>0</v>
      </c>
    </row>
    <row r="27" spans="1:55" s="59" customFormat="1" ht="12" customHeight="1">
      <c r="A27" s="68" t="s">
        <v>198</v>
      </c>
      <c r="B27" s="117" t="s">
        <v>203</v>
      </c>
      <c r="C27" s="68" t="s">
        <v>204</v>
      </c>
      <c r="D27" s="75">
        <f t="shared" si="2"/>
        <v>9191</v>
      </c>
      <c r="E27" s="75">
        <f t="shared" si="3"/>
        <v>9191</v>
      </c>
      <c r="F27" s="75">
        <v>686</v>
      </c>
      <c r="G27" s="75">
        <v>8505</v>
      </c>
      <c r="H27" s="75">
        <f t="shared" si="4"/>
        <v>0</v>
      </c>
      <c r="I27" s="75">
        <v>0</v>
      </c>
      <c r="J27" s="75">
        <v>0</v>
      </c>
      <c r="K27" s="75">
        <f t="shared" si="5"/>
        <v>0</v>
      </c>
      <c r="L27" s="75">
        <v>0</v>
      </c>
      <c r="M27" s="75">
        <v>0</v>
      </c>
      <c r="N27" s="75">
        <f t="shared" si="6"/>
        <v>9191</v>
      </c>
      <c r="O27" s="75">
        <f t="shared" si="7"/>
        <v>686</v>
      </c>
      <c r="P27" s="75">
        <v>686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f t="shared" si="8"/>
        <v>8505</v>
      </c>
      <c r="W27" s="75">
        <v>8505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f t="shared" si="9"/>
        <v>0</v>
      </c>
      <c r="AD27" s="75">
        <v>0</v>
      </c>
      <c r="AE27" s="75">
        <v>0</v>
      </c>
      <c r="AF27" s="75">
        <f t="shared" si="10"/>
        <v>192</v>
      </c>
      <c r="AG27" s="75">
        <v>192</v>
      </c>
      <c r="AH27" s="75">
        <v>0</v>
      </c>
      <c r="AI27" s="75">
        <v>0</v>
      </c>
      <c r="AJ27" s="75">
        <f t="shared" si="11"/>
        <v>192</v>
      </c>
      <c r="AK27" s="75">
        <v>88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104</v>
      </c>
      <c r="AS27" s="75"/>
      <c r="AT27" s="75">
        <f t="shared" si="12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f t="shared" si="13"/>
        <v>0</v>
      </c>
      <c r="BA27" s="75">
        <v>0</v>
      </c>
      <c r="BB27" s="75">
        <v>0</v>
      </c>
      <c r="BC27" s="75">
        <v>0</v>
      </c>
    </row>
    <row r="28" spans="1:55" s="59" customFormat="1" ht="12" customHeight="1">
      <c r="A28" s="68" t="s">
        <v>85</v>
      </c>
      <c r="B28" s="117" t="s">
        <v>129</v>
      </c>
      <c r="C28" s="68" t="s">
        <v>130</v>
      </c>
      <c r="D28" s="75">
        <f t="shared" si="2"/>
        <v>8204</v>
      </c>
      <c r="E28" s="75">
        <f t="shared" si="3"/>
        <v>0</v>
      </c>
      <c r="F28" s="75">
        <v>0</v>
      </c>
      <c r="G28" s="75">
        <v>0</v>
      </c>
      <c r="H28" s="75">
        <f t="shared" si="4"/>
        <v>0</v>
      </c>
      <c r="I28" s="75">
        <v>0</v>
      </c>
      <c r="J28" s="75">
        <v>0</v>
      </c>
      <c r="K28" s="75">
        <f t="shared" si="5"/>
        <v>8204</v>
      </c>
      <c r="L28" s="75">
        <v>993</v>
      </c>
      <c r="M28" s="75">
        <v>7211</v>
      </c>
      <c r="N28" s="75">
        <f t="shared" si="6"/>
        <v>8204</v>
      </c>
      <c r="O28" s="75">
        <f t="shared" si="7"/>
        <v>993</v>
      </c>
      <c r="P28" s="75">
        <v>993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f t="shared" si="8"/>
        <v>7211</v>
      </c>
      <c r="W28" s="75">
        <v>7211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f t="shared" si="9"/>
        <v>0</v>
      </c>
      <c r="AD28" s="75">
        <v>0</v>
      </c>
      <c r="AE28" s="75">
        <v>0</v>
      </c>
      <c r="AF28" s="75">
        <f t="shared" si="10"/>
        <v>277</v>
      </c>
      <c r="AG28" s="75">
        <v>277</v>
      </c>
      <c r="AH28" s="75">
        <v>0</v>
      </c>
      <c r="AI28" s="75">
        <v>0</v>
      </c>
      <c r="AJ28" s="75">
        <f t="shared" si="11"/>
        <v>277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277</v>
      </c>
      <c r="AT28" s="75">
        <f t="shared" si="12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f t="shared" si="13"/>
        <v>0</v>
      </c>
      <c r="BA28" s="75">
        <v>0</v>
      </c>
      <c r="BB28" s="75">
        <v>0</v>
      </c>
      <c r="BC28" s="75">
        <v>0</v>
      </c>
    </row>
    <row r="29" spans="1:55" s="59" customFormat="1" ht="12" customHeight="1">
      <c r="A29" s="68" t="s">
        <v>85</v>
      </c>
      <c r="B29" s="117" t="s">
        <v>131</v>
      </c>
      <c r="C29" s="68" t="s">
        <v>132</v>
      </c>
      <c r="D29" s="75">
        <f t="shared" si="2"/>
        <v>5402</v>
      </c>
      <c r="E29" s="75">
        <f t="shared" si="3"/>
        <v>0</v>
      </c>
      <c r="F29" s="75">
        <v>0</v>
      </c>
      <c r="G29" s="75">
        <v>0</v>
      </c>
      <c r="H29" s="75">
        <f t="shared" si="4"/>
        <v>0</v>
      </c>
      <c r="I29" s="75">
        <v>0</v>
      </c>
      <c r="J29" s="75">
        <v>0</v>
      </c>
      <c r="K29" s="75">
        <f t="shared" si="5"/>
        <v>5402</v>
      </c>
      <c r="L29" s="75">
        <v>643</v>
      </c>
      <c r="M29" s="75">
        <v>4759</v>
      </c>
      <c r="N29" s="75">
        <f t="shared" si="6"/>
        <v>5415</v>
      </c>
      <c r="O29" s="75">
        <f t="shared" si="7"/>
        <v>643</v>
      </c>
      <c r="P29" s="75">
        <v>643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f t="shared" si="8"/>
        <v>4759</v>
      </c>
      <c r="W29" s="75">
        <v>4759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f t="shared" si="9"/>
        <v>13</v>
      </c>
      <c r="AD29" s="75">
        <v>13</v>
      </c>
      <c r="AE29" s="75">
        <v>0</v>
      </c>
      <c r="AF29" s="75">
        <f t="shared" si="10"/>
        <v>151</v>
      </c>
      <c r="AG29" s="75">
        <v>151</v>
      </c>
      <c r="AH29" s="75">
        <v>0</v>
      </c>
      <c r="AI29" s="75">
        <v>0</v>
      </c>
      <c r="AJ29" s="75">
        <f t="shared" si="11"/>
        <v>189</v>
      </c>
      <c r="AK29" s="75">
        <v>40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149</v>
      </c>
      <c r="AR29" s="75">
        <v>0</v>
      </c>
      <c r="AS29" s="75">
        <v>0</v>
      </c>
      <c r="AT29" s="75">
        <f t="shared" si="12"/>
        <v>2</v>
      </c>
      <c r="AU29" s="75">
        <v>2</v>
      </c>
      <c r="AV29" s="75">
        <v>0</v>
      </c>
      <c r="AW29" s="75">
        <v>0</v>
      </c>
      <c r="AX29" s="75">
        <v>0</v>
      </c>
      <c r="AY29" s="75">
        <v>0</v>
      </c>
      <c r="AZ29" s="75">
        <f t="shared" si="13"/>
        <v>0</v>
      </c>
      <c r="BA29" s="75">
        <v>0</v>
      </c>
      <c r="BB29" s="75">
        <v>0</v>
      </c>
      <c r="BC29" s="75">
        <v>0</v>
      </c>
    </row>
    <row r="30" spans="1:55" s="59" customFormat="1" ht="12" customHeight="1">
      <c r="A30" s="68" t="s">
        <v>85</v>
      </c>
      <c r="B30" s="117" t="s">
        <v>133</v>
      </c>
      <c r="C30" s="68" t="s">
        <v>134</v>
      </c>
      <c r="D30" s="75">
        <f t="shared" si="2"/>
        <v>2559</v>
      </c>
      <c r="E30" s="75">
        <f t="shared" si="3"/>
        <v>0</v>
      </c>
      <c r="F30" s="75">
        <v>0</v>
      </c>
      <c r="G30" s="75">
        <v>0</v>
      </c>
      <c r="H30" s="75">
        <f t="shared" si="4"/>
        <v>0</v>
      </c>
      <c r="I30" s="75">
        <v>0</v>
      </c>
      <c r="J30" s="75">
        <v>0</v>
      </c>
      <c r="K30" s="75">
        <f t="shared" si="5"/>
        <v>2559</v>
      </c>
      <c r="L30" s="75">
        <v>1041</v>
      </c>
      <c r="M30" s="75">
        <v>1518</v>
      </c>
      <c r="N30" s="75">
        <f t="shared" si="6"/>
        <v>2673</v>
      </c>
      <c r="O30" s="75">
        <f t="shared" si="7"/>
        <v>1041</v>
      </c>
      <c r="P30" s="75">
        <v>1041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f t="shared" si="8"/>
        <v>1518</v>
      </c>
      <c r="W30" s="75">
        <v>1518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f t="shared" si="9"/>
        <v>114</v>
      </c>
      <c r="AD30" s="75">
        <v>114</v>
      </c>
      <c r="AE30" s="75">
        <v>0</v>
      </c>
      <c r="AF30" s="75">
        <f t="shared" si="10"/>
        <v>34</v>
      </c>
      <c r="AG30" s="75">
        <v>34</v>
      </c>
      <c r="AH30" s="75">
        <v>0</v>
      </c>
      <c r="AI30" s="75">
        <v>0</v>
      </c>
      <c r="AJ30" s="75">
        <f t="shared" si="11"/>
        <v>34</v>
      </c>
      <c r="AK30" s="74">
        <v>0</v>
      </c>
      <c r="AL30" s="75">
        <v>0</v>
      </c>
      <c r="AM30" s="75">
        <v>3</v>
      </c>
      <c r="AN30" s="75">
        <v>0</v>
      </c>
      <c r="AO30" s="75">
        <v>0</v>
      </c>
      <c r="AP30" s="75">
        <v>0</v>
      </c>
      <c r="AQ30" s="75">
        <v>4</v>
      </c>
      <c r="AR30" s="75">
        <v>27</v>
      </c>
      <c r="AS30" s="75">
        <v>0</v>
      </c>
      <c r="AT30" s="75">
        <f t="shared" si="12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f t="shared" si="13"/>
        <v>0</v>
      </c>
      <c r="BA30" s="75">
        <v>0</v>
      </c>
      <c r="BB30" s="75">
        <v>0</v>
      </c>
      <c r="BC30" s="75">
        <v>0</v>
      </c>
    </row>
    <row r="31" spans="1:55" s="59" customFormat="1" ht="12" customHeight="1">
      <c r="A31" s="68" t="s">
        <v>85</v>
      </c>
      <c r="B31" s="117" t="s">
        <v>135</v>
      </c>
      <c r="C31" s="68" t="s">
        <v>136</v>
      </c>
      <c r="D31" s="75">
        <f t="shared" si="2"/>
        <v>7136</v>
      </c>
      <c r="E31" s="75">
        <f t="shared" si="3"/>
        <v>305</v>
      </c>
      <c r="F31" s="75">
        <v>34</v>
      </c>
      <c r="G31" s="75">
        <v>271</v>
      </c>
      <c r="H31" s="75">
        <f t="shared" si="4"/>
        <v>0</v>
      </c>
      <c r="I31" s="75">
        <v>0</v>
      </c>
      <c r="J31" s="75">
        <v>0</v>
      </c>
      <c r="K31" s="75">
        <f t="shared" si="5"/>
        <v>6831</v>
      </c>
      <c r="L31" s="75">
        <v>1873</v>
      </c>
      <c r="M31" s="75">
        <v>4958</v>
      </c>
      <c r="N31" s="75">
        <f t="shared" si="6"/>
        <v>7233</v>
      </c>
      <c r="O31" s="75">
        <f t="shared" si="7"/>
        <v>1907</v>
      </c>
      <c r="P31" s="75">
        <v>1907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f t="shared" si="8"/>
        <v>5229</v>
      </c>
      <c r="W31" s="75">
        <v>5229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f t="shared" si="9"/>
        <v>97</v>
      </c>
      <c r="AD31" s="75">
        <v>97</v>
      </c>
      <c r="AE31" s="75">
        <v>0</v>
      </c>
      <c r="AF31" s="75">
        <f t="shared" si="10"/>
        <v>0</v>
      </c>
      <c r="AG31" s="75">
        <v>0</v>
      </c>
      <c r="AH31" s="75">
        <v>0</v>
      </c>
      <c r="AI31" s="75">
        <v>0</v>
      </c>
      <c r="AJ31" s="75">
        <f t="shared" si="11"/>
        <v>106</v>
      </c>
      <c r="AK31" s="75">
        <v>57</v>
      </c>
      <c r="AL31" s="75">
        <v>49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2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f t="shared" si="13"/>
        <v>0</v>
      </c>
      <c r="BA31" s="75">
        <v>0</v>
      </c>
      <c r="BB31" s="75">
        <v>0</v>
      </c>
      <c r="BC31" s="7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205</v>
      </c>
      <c r="C2" s="127" t="s">
        <v>86</v>
      </c>
      <c r="D2" s="123" t="s">
        <v>206</v>
      </c>
      <c r="E2" s="3"/>
      <c r="F2" s="3"/>
      <c r="G2" s="3"/>
      <c r="H2" s="3"/>
      <c r="I2" s="3"/>
      <c r="J2" s="3"/>
      <c r="K2" s="3"/>
      <c r="L2" s="3" t="str">
        <f>LEFT(C2,2)</f>
        <v>36</v>
      </c>
      <c r="M2" s="3" t="str">
        <f>IF(L2&lt;&gt;"",VLOOKUP(L2,$AI$6:$AJ$52,2,FALSE),"-")</f>
        <v>徳島県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31</v>
      </c>
      <c r="AG2" s="11">
        <f>IF(AA2=0,0,VLOOKUP(C2,AF5:AG300,2,FALSE))</f>
        <v>7</v>
      </c>
    </row>
    <row r="3" ht="13.5">
      <c r="AD3" s="46"/>
    </row>
    <row r="4" spans="2:30" ht="19.5" customHeight="1">
      <c r="B4" s="126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207</v>
      </c>
      <c r="G6" s="160"/>
      <c r="H6" s="38" t="s">
        <v>208</v>
      </c>
      <c r="I6" s="38" t="s">
        <v>209</v>
      </c>
      <c r="J6" s="38" t="s">
        <v>210</v>
      </c>
      <c r="K6" s="5" t="s">
        <v>211</v>
      </c>
      <c r="L6" s="15" t="s">
        <v>212</v>
      </c>
      <c r="M6" s="39" t="s">
        <v>213</v>
      </c>
      <c r="AF6" s="11">
        <f>+'水洗化人口等'!B6</f>
        <v>0</v>
      </c>
      <c r="AG6" s="11">
        <v>6</v>
      </c>
      <c r="AI6" s="42" t="s">
        <v>214</v>
      </c>
      <c r="AJ6" s="3" t="s">
        <v>53</v>
      </c>
    </row>
    <row r="7" spans="2:36" ht="16.5" customHeight="1">
      <c r="B7" s="161" t="s">
        <v>215</v>
      </c>
      <c r="C7" s="6" t="s">
        <v>216</v>
      </c>
      <c r="D7" s="16">
        <f>AD7</f>
        <v>79148</v>
      </c>
      <c r="F7" s="169" t="s">
        <v>217</v>
      </c>
      <c r="G7" s="7" t="s">
        <v>154</v>
      </c>
      <c r="H7" s="17">
        <f aca="true" t="shared" si="0" ref="H7:H12">AD14</f>
        <v>41331</v>
      </c>
      <c r="I7" s="17">
        <f aca="true" t="shared" si="1" ref="I7:I12">AD24</f>
        <v>228685</v>
      </c>
      <c r="J7" s="17">
        <f aca="true" t="shared" si="2" ref="J7:J12">SUM(H7:I7)</f>
        <v>270016</v>
      </c>
      <c r="K7" s="18">
        <f aca="true" t="shared" si="3" ref="K7:K12">IF(J$13&gt;0,J7/J$13,0)</f>
        <v>0.9925708635222414</v>
      </c>
      <c r="L7" s="19">
        <f>AD34</f>
        <v>4053</v>
      </c>
      <c r="M7" s="20">
        <f>AD37</f>
        <v>0</v>
      </c>
      <c r="AA7" s="4" t="s">
        <v>216</v>
      </c>
      <c r="AB7" s="45" t="s">
        <v>218</v>
      </c>
      <c r="AC7" s="45" t="s">
        <v>219</v>
      </c>
      <c r="AD7" s="11">
        <f aca="true" ca="1" t="shared" si="4" ref="AD7:AD53">IF(AD$2=0,INDIRECT(AB7&amp;"!"&amp;AC7&amp;$AG$2),0)</f>
        <v>79148</v>
      </c>
      <c r="AF7" s="42" t="str">
        <f>+'水洗化人口等'!B7</f>
        <v>36000</v>
      </c>
      <c r="AG7" s="11">
        <v>7</v>
      </c>
      <c r="AI7" s="42" t="s">
        <v>220</v>
      </c>
      <c r="AJ7" s="3" t="s">
        <v>52</v>
      </c>
    </row>
    <row r="8" spans="2:36" ht="16.5" customHeight="1">
      <c r="B8" s="162"/>
      <c r="C8" s="7" t="s">
        <v>69</v>
      </c>
      <c r="D8" s="21">
        <f>AD8</f>
        <v>7693</v>
      </c>
      <c r="F8" s="170"/>
      <c r="G8" s="7" t="s">
        <v>156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218</v>
      </c>
      <c r="AC8" s="45" t="s">
        <v>221</v>
      </c>
      <c r="AD8" s="11">
        <f ca="1" t="shared" si="4"/>
        <v>7693</v>
      </c>
      <c r="AF8" s="42" t="str">
        <f>+'水洗化人口等'!B8</f>
        <v>36201</v>
      </c>
      <c r="AG8" s="11">
        <v>8</v>
      </c>
      <c r="AI8" s="42" t="s">
        <v>222</v>
      </c>
      <c r="AJ8" s="3" t="s">
        <v>51</v>
      </c>
    </row>
    <row r="9" spans="2:36" ht="16.5" customHeight="1">
      <c r="B9" s="163"/>
      <c r="C9" s="8" t="s">
        <v>223</v>
      </c>
      <c r="D9" s="22">
        <f>SUM(D7:D8)</f>
        <v>86841</v>
      </c>
      <c r="F9" s="170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224</v>
      </c>
      <c r="AB9" s="45" t="s">
        <v>218</v>
      </c>
      <c r="AC9" s="45" t="s">
        <v>225</v>
      </c>
      <c r="AD9" s="11">
        <f ca="1" t="shared" si="4"/>
        <v>101148</v>
      </c>
      <c r="AF9" s="42" t="str">
        <f>+'水洗化人口等'!B9</f>
        <v>36202</v>
      </c>
      <c r="AG9" s="11">
        <v>9</v>
      </c>
      <c r="AI9" s="42" t="s">
        <v>226</v>
      </c>
      <c r="AJ9" s="3" t="s">
        <v>50</v>
      </c>
    </row>
    <row r="10" spans="2:36" ht="16.5" customHeight="1">
      <c r="B10" s="164" t="s">
        <v>227</v>
      </c>
      <c r="C10" s="124" t="s">
        <v>224</v>
      </c>
      <c r="D10" s="21">
        <f>AD9</f>
        <v>101148</v>
      </c>
      <c r="F10" s="170"/>
      <c r="G10" s="7" t="s">
        <v>169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8">
        <f t="shared" si="3"/>
        <v>0</v>
      </c>
      <c r="L10" s="23" t="s">
        <v>228</v>
      </c>
      <c r="M10" s="24" t="s">
        <v>228</v>
      </c>
      <c r="AA10" s="4" t="s">
        <v>229</v>
      </c>
      <c r="AB10" s="45" t="s">
        <v>218</v>
      </c>
      <c r="AC10" s="45" t="s">
        <v>230</v>
      </c>
      <c r="AD10" s="11">
        <f ca="1" t="shared" si="4"/>
        <v>7056</v>
      </c>
      <c r="AF10" s="42" t="str">
        <f>+'水洗化人口等'!B10</f>
        <v>36203</v>
      </c>
      <c r="AG10" s="11">
        <v>10</v>
      </c>
      <c r="AI10" s="42" t="s">
        <v>231</v>
      </c>
      <c r="AJ10" s="3" t="s">
        <v>49</v>
      </c>
    </row>
    <row r="11" spans="2:36" ht="16.5" customHeight="1">
      <c r="B11" s="165"/>
      <c r="C11" s="7" t="s">
        <v>229</v>
      </c>
      <c r="D11" s="21">
        <f>AD10</f>
        <v>7056</v>
      </c>
      <c r="F11" s="170"/>
      <c r="G11" s="7" t="s">
        <v>171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228</v>
      </c>
      <c r="M11" s="24" t="s">
        <v>228</v>
      </c>
      <c r="AA11" s="4" t="s">
        <v>232</v>
      </c>
      <c r="AB11" s="45" t="s">
        <v>218</v>
      </c>
      <c r="AC11" s="45" t="s">
        <v>233</v>
      </c>
      <c r="AD11" s="11">
        <f ca="1" t="shared" si="4"/>
        <v>593071</v>
      </c>
      <c r="AF11" s="42" t="str">
        <f>+'水洗化人口等'!B11</f>
        <v>36204</v>
      </c>
      <c r="AG11" s="11">
        <v>11</v>
      </c>
      <c r="AI11" s="42" t="s">
        <v>234</v>
      </c>
      <c r="AJ11" s="3" t="s">
        <v>48</v>
      </c>
    </row>
    <row r="12" spans="2:36" ht="16.5" customHeight="1">
      <c r="B12" s="165"/>
      <c r="C12" s="7" t="s">
        <v>232</v>
      </c>
      <c r="D12" s="21">
        <f>AD11</f>
        <v>593071</v>
      </c>
      <c r="F12" s="170"/>
      <c r="G12" s="7" t="s">
        <v>173</v>
      </c>
      <c r="H12" s="17">
        <f t="shared" si="0"/>
        <v>271</v>
      </c>
      <c r="I12" s="17">
        <f t="shared" si="1"/>
        <v>1750</v>
      </c>
      <c r="J12" s="17">
        <f t="shared" si="2"/>
        <v>2021</v>
      </c>
      <c r="K12" s="18">
        <f t="shared" si="3"/>
        <v>0.0074291364777585404</v>
      </c>
      <c r="L12" s="23" t="s">
        <v>228</v>
      </c>
      <c r="M12" s="24" t="s">
        <v>228</v>
      </c>
      <c r="AA12" s="4" t="s">
        <v>235</v>
      </c>
      <c r="AB12" s="45" t="s">
        <v>218</v>
      </c>
      <c r="AC12" s="45" t="s">
        <v>236</v>
      </c>
      <c r="AD12" s="11">
        <f ca="1" t="shared" si="4"/>
        <v>266448</v>
      </c>
      <c r="AF12" s="42" t="str">
        <f>+'水洗化人口等'!B12</f>
        <v>36205</v>
      </c>
      <c r="AG12" s="11">
        <v>12</v>
      </c>
      <c r="AI12" s="42" t="s">
        <v>237</v>
      </c>
      <c r="AJ12" s="3" t="s">
        <v>47</v>
      </c>
    </row>
    <row r="13" spans="2:36" ht="16.5" customHeight="1">
      <c r="B13" s="166"/>
      <c r="C13" s="8" t="s">
        <v>223</v>
      </c>
      <c r="D13" s="22">
        <f>SUM(D10:D12)</f>
        <v>701275</v>
      </c>
      <c r="F13" s="171"/>
      <c r="G13" s="7" t="s">
        <v>223</v>
      </c>
      <c r="H13" s="17">
        <f>SUM(H7:H12)</f>
        <v>41602</v>
      </c>
      <c r="I13" s="17">
        <f>SUM(I7:I12)</f>
        <v>230435</v>
      </c>
      <c r="J13" s="17">
        <f>SUM(J7:J12)</f>
        <v>272037</v>
      </c>
      <c r="K13" s="18">
        <v>1</v>
      </c>
      <c r="L13" s="23" t="s">
        <v>228</v>
      </c>
      <c r="M13" s="24" t="s">
        <v>228</v>
      </c>
      <c r="AA13" s="4" t="s">
        <v>60</v>
      </c>
      <c r="AB13" s="45" t="s">
        <v>218</v>
      </c>
      <c r="AC13" s="45" t="s">
        <v>238</v>
      </c>
      <c r="AD13" s="11">
        <f ca="1" t="shared" si="4"/>
        <v>4933</v>
      </c>
      <c r="AF13" s="42" t="str">
        <f>+'水洗化人口等'!B13</f>
        <v>36206</v>
      </c>
      <c r="AG13" s="11">
        <v>13</v>
      </c>
      <c r="AI13" s="42" t="s">
        <v>239</v>
      </c>
      <c r="AJ13" s="3" t="s">
        <v>46</v>
      </c>
    </row>
    <row r="14" spans="2:36" ht="16.5" customHeight="1" thickBot="1">
      <c r="B14" s="167" t="s">
        <v>240</v>
      </c>
      <c r="C14" s="168"/>
      <c r="D14" s="25">
        <f>SUM(D9,D13)</f>
        <v>788116</v>
      </c>
      <c r="F14" s="172" t="s">
        <v>241</v>
      </c>
      <c r="G14" s="173"/>
      <c r="H14" s="17">
        <f>AD20</f>
        <v>3202</v>
      </c>
      <c r="I14" s="17">
        <f>AD30</f>
        <v>3677</v>
      </c>
      <c r="J14" s="17">
        <f>SUM(H14:I14)</f>
        <v>6879</v>
      </c>
      <c r="K14" s="26" t="s">
        <v>228</v>
      </c>
      <c r="L14" s="23" t="s">
        <v>228</v>
      </c>
      <c r="M14" s="24" t="s">
        <v>228</v>
      </c>
      <c r="AA14" s="4" t="s">
        <v>154</v>
      </c>
      <c r="AB14" s="45" t="s">
        <v>242</v>
      </c>
      <c r="AC14" s="45" t="s">
        <v>236</v>
      </c>
      <c r="AD14" s="11">
        <f ca="1" t="shared" si="4"/>
        <v>41331</v>
      </c>
      <c r="AF14" s="42" t="str">
        <f>+'水洗化人口等'!B14</f>
        <v>36207</v>
      </c>
      <c r="AG14" s="11">
        <v>14</v>
      </c>
      <c r="AI14" s="42" t="s">
        <v>243</v>
      </c>
      <c r="AJ14" s="3" t="s">
        <v>45</v>
      </c>
    </row>
    <row r="15" spans="2:36" ht="16.5" customHeight="1" thickBot="1">
      <c r="B15" s="167" t="s">
        <v>60</v>
      </c>
      <c r="C15" s="168"/>
      <c r="D15" s="25">
        <f>AD13</f>
        <v>4933</v>
      </c>
      <c r="F15" s="167" t="s">
        <v>54</v>
      </c>
      <c r="G15" s="168"/>
      <c r="H15" s="27">
        <f>SUM(H13:H14)</f>
        <v>44804</v>
      </c>
      <c r="I15" s="27">
        <f>SUM(I13:I14)</f>
        <v>234112</v>
      </c>
      <c r="J15" s="27">
        <f>SUM(J13:J14)</f>
        <v>278916</v>
      </c>
      <c r="K15" s="28" t="s">
        <v>228</v>
      </c>
      <c r="L15" s="29">
        <f>SUM(L7:L9)</f>
        <v>4053</v>
      </c>
      <c r="M15" s="30">
        <f>SUM(M7:M9)</f>
        <v>0</v>
      </c>
      <c r="AA15" s="4" t="s">
        <v>156</v>
      </c>
      <c r="AB15" s="45" t="s">
        <v>242</v>
      </c>
      <c r="AC15" s="45" t="s">
        <v>244</v>
      </c>
      <c r="AD15" s="11">
        <f ca="1" t="shared" si="4"/>
        <v>0</v>
      </c>
      <c r="AF15" s="42" t="str">
        <f>+'水洗化人口等'!B15</f>
        <v>36208</v>
      </c>
      <c r="AG15" s="11">
        <v>15</v>
      </c>
      <c r="AI15" s="42" t="s">
        <v>245</v>
      </c>
      <c r="AJ15" s="3" t="s">
        <v>44</v>
      </c>
    </row>
    <row r="16" spans="2:36" ht="16.5" customHeight="1" thickBot="1">
      <c r="B16" s="125" t="s">
        <v>246</v>
      </c>
      <c r="AA16" s="4" t="s">
        <v>1</v>
      </c>
      <c r="AB16" s="45" t="s">
        <v>242</v>
      </c>
      <c r="AC16" s="45" t="s">
        <v>238</v>
      </c>
      <c r="AD16" s="11">
        <f ca="1" t="shared" si="4"/>
        <v>0</v>
      </c>
      <c r="AF16" s="42" t="str">
        <f>+'水洗化人口等'!B16</f>
        <v>36301</v>
      </c>
      <c r="AG16" s="11">
        <v>16</v>
      </c>
      <c r="AI16" s="42" t="s">
        <v>247</v>
      </c>
      <c r="AJ16" s="3" t="s">
        <v>43</v>
      </c>
    </row>
    <row r="17" spans="3:36" ht="16.5" customHeight="1" thickBot="1">
      <c r="C17" s="31">
        <f>AD12</f>
        <v>266448</v>
      </c>
      <c r="D17" s="4" t="s">
        <v>248</v>
      </c>
      <c r="J17" s="14"/>
      <c r="AA17" s="4" t="s">
        <v>169</v>
      </c>
      <c r="AB17" s="45" t="s">
        <v>242</v>
      </c>
      <c r="AC17" s="45" t="s">
        <v>249</v>
      </c>
      <c r="AD17" s="11">
        <f ca="1" t="shared" si="4"/>
        <v>0</v>
      </c>
      <c r="AF17" s="42" t="str">
        <f>+'水洗化人口等'!B17</f>
        <v>36302</v>
      </c>
      <c r="AG17" s="11">
        <v>17</v>
      </c>
      <c r="AI17" s="42" t="s">
        <v>250</v>
      </c>
      <c r="AJ17" s="3" t="s">
        <v>42</v>
      </c>
    </row>
    <row r="18" spans="6:36" ht="30" customHeight="1">
      <c r="F18" s="159" t="s">
        <v>251</v>
      </c>
      <c r="G18" s="160"/>
      <c r="H18" s="38" t="s">
        <v>208</v>
      </c>
      <c r="I18" s="38" t="s">
        <v>209</v>
      </c>
      <c r="J18" s="41" t="s">
        <v>210</v>
      </c>
      <c r="AA18" s="4" t="s">
        <v>171</v>
      </c>
      <c r="AB18" s="45" t="s">
        <v>242</v>
      </c>
      <c r="AC18" s="45" t="s">
        <v>252</v>
      </c>
      <c r="AD18" s="11">
        <f ca="1" t="shared" si="4"/>
        <v>0</v>
      </c>
      <c r="AF18" s="42" t="str">
        <f>+'水洗化人口等'!B18</f>
        <v>36321</v>
      </c>
      <c r="AG18" s="11">
        <v>18</v>
      </c>
      <c r="AI18" s="42" t="s">
        <v>253</v>
      </c>
      <c r="AJ18" s="3" t="s">
        <v>41</v>
      </c>
    </row>
    <row r="19" spans="3:36" ht="16.5" customHeight="1">
      <c r="C19" s="40" t="s">
        <v>254</v>
      </c>
      <c r="D19" s="10">
        <f>IF(D$14&gt;0,D13/D$14,0)</f>
        <v>0.8898119058615737</v>
      </c>
      <c r="F19" s="172" t="s">
        <v>255</v>
      </c>
      <c r="G19" s="173"/>
      <c r="H19" s="17">
        <f>AD21</f>
        <v>5976</v>
      </c>
      <c r="I19" s="17">
        <f>AD31</f>
        <v>14330</v>
      </c>
      <c r="J19" s="21">
        <f>SUM(H19:I19)</f>
        <v>20306</v>
      </c>
      <c r="AA19" s="4" t="s">
        <v>173</v>
      </c>
      <c r="AB19" s="45" t="s">
        <v>242</v>
      </c>
      <c r="AC19" s="45" t="s">
        <v>256</v>
      </c>
      <c r="AD19" s="11">
        <f ca="1" t="shared" si="4"/>
        <v>271</v>
      </c>
      <c r="AF19" s="42" t="str">
        <f>+'水洗化人口等'!B19</f>
        <v>36341</v>
      </c>
      <c r="AG19" s="11">
        <v>19</v>
      </c>
      <c r="AI19" s="42" t="s">
        <v>257</v>
      </c>
      <c r="AJ19" s="3" t="s">
        <v>40</v>
      </c>
    </row>
    <row r="20" spans="3:36" ht="16.5" customHeight="1">
      <c r="C20" s="40" t="s">
        <v>258</v>
      </c>
      <c r="D20" s="10">
        <f>IF(D$14&gt;0,D9/D$14,0)</f>
        <v>0.11018809413842633</v>
      </c>
      <c r="F20" s="172" t="s">
        <v>259</v>
      </c>
      <c r="G20" s="173"/>
      <c r="H20" s="17">
        <f>AD22</f>
        <v>4278</v>
      </c>
      <c r="I20" s="17">
        <f>AD32</f>
        <v>27596</v>
      </c>
      <c r="J20" s="21">
        <f>SUM(H20:I20)</f>
        <v>31874</v>
      </c>
      <c r="AA20" s="4" t="s">
        <v>241</v>
      </c>
      <c r="AB20" s="45" t="s">
        <v>242</v>
      </c>
      <c r="AC20" s="45" t="s">
        <v>260</v>
      </c>
      <c r="AD20" s="11">
        <f ca="1" t="shared" si="4"/>
        <v>3202</v>
      </c>
      <c r="AF20" s="42" t="str">
        <f>+'水洗化人口等'!B20</f>
        <v>36342</v>
      </c>
      <c r="AG20" s="11">
        <v>20</v>
      </c>
      <c r="AI20" s="42" t="s">
        <v>261</v>
      </c>
      <c r="AJ20" s="3" t="s">
        <v>39</v>
      </c>
    </row>
    <row r="21" spans="3:36" ht="16.5" customHeight="1">
      <c r="C21" s="40" t="s">
        <v>262</v>
      </c>
      <c r="D21" s="10">
        <f>IF(D$14&gt;0,D10/D$14,0)</f>
        <v>0.1283415131782631</v>
      </c>
      <c r="F21" s="172" t="s">
        <v>263</v>
      </c>
      <c r="G21" s="173"/>
      <c r="H21" s="17">
        <f>AD23</f>
        <v>31348</v>
      </c>
      <c r="I21" s="17">
        <f>AD33</f>
        <v>195658</v>
      </c>
      <c r="J21" s="21">
        <f>SUM(H21:I21)</f>
        <v>227006</v>
      </c>
      <c r="AA21" s="4" t="s">
        <v>255</v>
      </c>
      <c r="AB21" s="45" t="s">
        <v>242</v>
      </c>
      <c r="AC21" s="45" t="s">
        <v>264</v>
      </c>
      <c r="AD21" s="11">
        <f ca="1" t="shared" si="4"/>
        <v>5976</v>
      </c>
      <c r="AF21" s="42" t="str">
        <f>+'水洗化人口等'!B21</f>
        <v>36368</v>
      </c>
      <c r="AG21" s="11">
        <v>21</v>
      </c>
      <c r="AI21" s="42" t="s">
        <v>265</v>
      </c>
      <c r="AJ21" s="3" t="s">
        <v>38</v>
      </c>
    </row>
    <row r="22" spans="3:36" ht="16.5" customHeight="1" thickBot="1">
      <c r="C22" s="40" t="s">
        <v>266</v>
      </c>
      <c r="D22" s="10">
        <f>IF(D$14&gt;0,D12/D$14,0)</f>
        <v>0.7525173959163372</v>
      </c>
      <c r="F22" s="167" t="s">
        <v>54</v>
      </c>
      <c r="G22" s="168"/>
      <c r="H22" s="27">
        <f>SUM(H19:H21)</f>
        <v>41602</v>
      </c>
      <c r="I22" s="27">
        <f>SUM(I19:I21)</f>
        <v>237584</v>
      </c>
      <c r="J22" s="32">
        <f>SUM(J19:J21)</f>
        <v>279186</v>
      </c>
      <c r="AA22" s="4" t="s">
        <v>259</v>
      </c>
      <c r="AB22" s="45" t="s">
        <v>242</v>
      </c>
      <c r="AC22" s="45" t="s">
        <v>267</v>
      </c>
      <c r="AD22" s="11">
        <f ca="1" t="shared" si="4"/>
        <v>4278</v>
      </c>
      <c r="AF22" s="42" t="str">
        <f>+'水洗化人口等'!B22</f>
        <v>36383</v>
      </c>
      <c r="AG22" s="11">
        <v>22</v>
      </c>
      <c r="AI22" s="42" t="s">
        <v>268</v>
      </c>
      <c r="AJ22" s="3" t="s">
        <v>37</v>
      </c>
    </row>
    <row r="23" spans="3:36" ht="16.5" customHeight="1">
      <c r="C23" s="40" t="s">
        <v>269</v>
      </c>
      <c r="D23" s="10">
        <f>IF(D$14&gt;0,C17/D$14,0)</f>
        <v>0.3380822112480904</v>
      </c>
      <c r="F23" s="9"/>
      <c r="J23" s="33"/>
      <c r="AA23" s="4" t="s">
        <v>263</v>
      </c>
      <c r="AB23" s="45" t="s">
        <v>242</v>
      </c>
      <c r="AC23" s="45" t="s">
        <v>270</v>
      </c>
      <c r="AD23" s="11">
        <f ca="1" t="shared" si="4"/>
        <v>31348</v>
      </c>
      <c r="AF23" s="42" t="str">
        <f>+'水洗化人口等'!B23</f>
        <v>36387</v>
      </c>
      <c r="AG23" s="11">
        <v>23</v>
      </c>
      <c r="AI23" s="42" t="s">
        <v>271</v>
      </c>
      <c r="AJ23" s="3" t="s">
        <v>36</v>
      </c>
    </row>
    <row r="24" spans="3:36" ht="16.5" customHeight="1" thickBot="1">
      <c r="C24" s="40" t="s">
        <v>272</v>
      </c>
      <c r="D24" s="10">
        <f>IF(D$9&gt;0,D7/D$9,0)</f>
        <v>0.9114128119206366</v>
      </c>
      <c r="J24" s="34" t="s">
        <v>273</v>
      </c>
      <c r="AA24" s="4" t="s">
        <v>154</v>
      </c>
      <c r="AB24" s="45" t="s">
        <v>242</v>
      </c>
      <c r="AC24" s="45" t="s">
        <v>274</v>
      </c>
      <c r="AD24" s="11">
        <f ca="1" t="shared" si="4"/>
        <v>228685</v>
      </c>
      <c r="AF24" s="42" t="str">
        <f>+'水洗化人口等'!B24</f>
        <v>36388</v>
      </c>
      <c r="AG24" s="11">
        <v>24</v>
      </c>
      <c r="AI24" s="42" t="s">
        <v>275</v>
      </c>
      <c r="AJ24" s="3" t="s">
        <v>35</v>
      </c>
    </row>
    <row r="25" spans="3:36" ht="16.5" customHeight="1">
      <c r="C25" s="40" t="s">
        <v>276</v>
      </c>
      <c r="D25" s="10">
        <f>IF(D$9&gt;0,D8/D$9,0)</f>
        <v>0.08858718807936343</v>
      </c>
      <c r="F25" s="187" t="s">
        <v>6</v>
      </c>
      <c r="G25" s="188"/>
      <c r="H25" s="188"/>
      <c r="I25" s="180" t="s">
        <v>277</v>
      </c>
      <c r="J25" s="182" t="s">
        <v>278</v>
      </c>
      <c r="AA25" s="4" t="s">
        <v>156</v>
      </c>
      <c r="AB25" s="45" t="s">
        <v>242</v>
      </c>
      <c r="AC25" s="45" t="s">
        <v>279</v>
      </c>
      <c r="AD25" s="11">
        <f ca="1" t="shared" si="4"/>
        <v>0</v>
      </c>
      <c r="AF25" s="42" t="str">
        <f>+'水洗化人口等'!B25</f>
        <v>36401</v>
      </c>
      <c r="AG25" s="11">
        <v>25</v>
      </c>
      <c r="AI25" s="42" t="s">
        <v>280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5" t="s">
        <v>242</v>
      </c>
      <c r="AC26" s="45" t="s">
        <v>281</v>
      </c>
      <c r="AD26" s="11">
        <f ca="1" t="shared" si="4"/>
        <v>0</v>
      </c>
      <c r="AF26" s="42" t="str">
        <f>+'水洗化人口等'!B26</f>
        <v>36402</v>
      </c>
      <c r="AG26" s="11">
        <v>26</v>
      </c>
      <c r="AI26" s="42" t="s">
        <v>282</v>
      </c>
      <c r="AJ26" s="3" t="s">
        <v>33</v>
      </c>
    </row>
    <row r="27" spans="6:36" ht="16.5" customHeight="1">
      <c r="F27" s="177" t="s">
        <v>159</v>
      </c>
      <c r="G27" s="178"/>
      <c r="H27" s="179"/>
      <c r="I27" s="19">
        <f aca="true" t="shared" si="5" ref="I27:I35">AD40</f>
        <v>1022</v>
      </c>
      <c r="J27" s="35">
        <f>AD49</f>
        <v>221</v>
      </c>
      <c r="AA27" s="4" t="s">
        <v>169</v>
      </c>
      <c r="AB27" s="45" t="s">
        <v>242</v>
      </c>
      <c r="AC27" s="45" t="s">
        <v>283</v>
      </c>
      <c r="AD27" s="11">
        <f ca="1" t="shared" si="4"/>
        <v>0</v>
      </c>
      <c r="AF27" s="42" t="str">
        <f>+'水洗化人口等'!B27</f>
        <v>36403</v>
      </c>
      <c r="AG27" s="11">
        <v>27</v>
      </c>
      <c r="AI27" s="42" t="s">
        <v>284</v>
      </c>
      <c r="AJ27" s="3" t="s">
        <v>32</v>
      </c>
    </row>
    <row r="28" spans="6:36" ht="16.5" customHeight="1">
      <c r="F28" s="184" t="s">
        <v>285</v>
      </c>
      <c r="G28" s="185"/>
      <c r="H28" s="186"/>
      <c r="I28" s="19">
        <f t="shared" si="5"/>
        <v>153</v>
      </c>
      <c r="J28" s="35">
        <f>AD50</f>
        <v>0</v>
      </c>
      <c r="AA28" s="4" t="s">
        <v>171</v>
      </c>
      <c r="AB28" s="45" t="s">
        <v>242</v>
      </c>
      <c r="AC28" s="45" t="s">
        <v>286</v>
      </c>
      <c r="AD28" s="11">
        <f ca="1" t="shared" si="4"/>
        <v>0</v>
      </c>
      <c r="AF28" s="42" t="str">
        <f>+'水洗化人口等'!B28</f>
        <v>36404</v>
      </c>
      <c r="AG28" s="11">
        <v>28</v>
      </c>
      <c r="AI28" s="42" t="s">
        <v>287</v>
      </c>
      <c r="AJ28" s="3" t="s">
        <v>31</v>
      </c>
    </row>
    <row r="29" spans="6:36" ht="16.5" customHeight="1">
      <c r="F29" s="177" t="s">
        <v>0</v>
      </c>
      <c r="G29" s="178"/>
      <c r="H29" s="179"/>
      <c r="I29" s="19">
        <f t="shared" si="5"/>
        <v>1657</v>
      </c>
      <c r="J29" s="35">
        <f>AD51</f>
        <v>2</v>
      </c>
      <c r="AA29" s="4" t="s">
        <v>173</v>
      </c>
      <c r="AB29" s="45" t="s">
        <v>242</v>
      </c>
      <c r="AC29" s="45" t="s">
        <v>288</v>
      </c>
      <c r="AD29" s="11">
        <f ca="1" t="shared" si="4"/>
        <v>1750</v>
      </c>
      <c r="AF29" s="42" t="str">
        <f>+'水洗化人口等'!B29</f>
        <v>36405</v>
      </c>
      <c r="AG29" s="11">
        <v>29</v>
      </c>
      <c r="AI29" s="42" t="s">
        <v>289</v>
      </c>
      <c r="AJ29" s="3" t="s">
        <v>30</v>
      </c>
    </row>
    <row r="30" spans="6:36" ht="16.5" customHeight="1">
      <c r="F30" s="177" t="s">
        <v>156</v>
      </c>
      <c r="G30" s="178"/>
      <c r="H30" s="179"/>
      <c r="I30" s="19">
        <f t="shared" si="5"/>
        <v>153</v>
      </c>
      <c r="J30" s="35">
        <f>AD52</f>
        <v>0</v>
      </c>
      <c r="AA30" s="4" t="s">
        <v>241</v>
      </c>
      <c r="AB30" s="45" t="s">
        <v>242</v>
      </c>
      <c r="AC30" s="45" t="s">
        <v>290</v>
      </c>
      <c r="AD30" s="11">
        <f ca="1" t="shared" si="4"/>
        <v>3677</v>
      </c>
      <c r="AF30" s="42" t="str">
        <f>+'水洗化人口等'!B30</f>
        <v>36468</v>
      </c>
      <c r="AG30" s="11">
        <v>30</v>
      </c>
      <c r="AI30" s="42" t="s">
        <v>291</v>
      </c>
      <c r="AJ30" s="3" t="s">
        <v>29</v>
      </c>
    </row>
    <row r="31" spans="6:36" ht="16.5" customHeight="1">
      <c r="F31" s="177" t="s">
        <v>1</v>
      </c>
      <c r="G31" s="178"/>
      <c r="H31" s="179"/>
      <c r="I31" s="19">
        <f t="shared" si="5"/>
        <v>0</v>
      </c>
      <c r="J31" s="35">
        <f>AD53</f>
        <v>0</v>
      </c>
      <c r="AA31" s="4" t="s">
        <v>255</v>
      </c>
      <c r="AB31" s="45" t="s">
        <v>242</v>
      </c>
      <c r="AC31" s="45" t="s">
        <v>219</v>
      </c>
      <c r="AD31" s="11">
        <f ca="1" t="shared" si="4"/>
        <v>14330</v>
      </c>
      <c r="AF31" s="42" t="str">
        <f>+'水洗化人口等'!B31</f>
        <v>36489</v>
      </c>
      <c r="AG31" s="11">
        <v>31</v>
      </c>
      <c r="AI31" s="42" t="s">
        <v>292</v>
      </c>
      <c r="AJ31" s="3" t="s">
        <v>28</v>
      </c>
    </row>
    <row r="32" spans="6:36" ht="16.5" customHeight="1">
      <c r="F32" s="177" t="s">
        <v>2</v>
      </c>
      <c r="G32" s="178"/>
      <c r="H32" s="179"/>
      <c r="I32" s="19">
        <f t="shared" si="5"/>
        <v>0</v>
      </c>
      <c r="J32" s="24" t="s">
        <v>228</v>
      </c>
      <c r="AA32" s="4" t="s">
        <v>259</v>
      </c>
      <c r="AB32" s="45" t="s">
        <v>242</v>
      </c>
      <c r="AC32" s="45" t="s">
        <v>293</v>
      </c>
      <c r="AD32" s="11">
        <f ca="1" t="shared" si="4"/>
        <v>27596</v>
      </c>
      <c r="AF32" s="42">
        <f>+'水洗化人口等'!B32</f>
        <v>0</v>
      </c>
      <c r="AG32" s="11">
        <v>32</v>
      </c>
      <c r="AI32" s="42" t="s">
        <v>294</v>
      </c>
      <c r="AJ32" s="3" t="s">
        <v>27</v>
      </c>
    </row>
    <row r="33" spans="6:36" ht="16.5" customHeight="1">
      <c r="F33" s="177" t="s">
        <v>3</v>
      </c>
      <c r="G33" s="178"/>
      <c r="H33" s="179"/>
      <c r="I33" s="19">
        <f t="shared" si="5"/>
        <v>1256</v>
      </c>
      <c r="J33" s="24" t="s">
        <v>228</v>
      </c>
      <c r="AA33" s="4" t="s">
        <v>263</v>
      </c>
      <c r="AB33" s="45" t="s">
        <v>242</v>
      </c>
      <c r="AC33" s="45" t="s">
        <v>230</v>
      </c>
      <c r="AD33" s="11">
        <f ca="1" t="shared" si="4"/>
        <v>195658</v>
      </c>
      <c r="AF33" s="42">
        <f>+'水洗化人口等'!B33</f>
        <v>0</v>
      </c>
      <c r="AG33" s="11">
        <v>33</v>
      </c>
      <c r="AI33" s="42" t="s">
        <v>295</v>
      </c>
      <c r="AJ33" s="3" t="s">
        <v>26</v>
      </c>
    </row>
    <row r="34" spans="6:36" ht="16.5" customHeight="1">
      <c r="F34" s="177" t="s">
        <v>4</v>
      </c>
      <c r="G34" s="178"/>
      <c r="H34" s="179"/>
      <c r="I34" s="19">
        <f t="shared" si="5"/>
        <v>276</v>
      </c>
      <c r="J34" s="24" t="s">
        <v>228</v>
      </c>
      <c r="AA34" s="4" t="s">
        <v>154</v>
      </c>
      <c r="AB34" s="45" t="s">
        <v>242</v>
      </c>
      <c r="AC34" s="45" t="s">
        <v>296</v>
      </c>
      <c r="AD34" s="45">
        <f ca="1" t="shared" si="4"/>
        <v>4053</v>
      </c>
      <c r="AF34" s="42">
        <f>+'水洗化人口等'!B34</f>
        <v>0</v>
      </c>
      <c r="AG34" s="11">
        <v>34</v>
      </c>
      <c r="AI34" s="42" t="s">
        <v>297</v>
      </c>
      <c r="AJ34" s="3" t="s">
        <v>25</v>
      </c>
    </row>
    <row r="35" spans="6:36" ht="16.5" customHeight="1">
      <c r="F35" s="177" t="s">
        <v>5</v>
      </c>
      <c r="G35" s="178"/>
      <c r="H35" s="179"/>
      <c r="I35" s="19">
        <f t="shared" si="5"/>
        <v>402</v>
      </c>
      <c r="J35" s="24" t="s">
        <v>228</v>
      </c>
      <c r="AA35" s="4" t="s">
        <v>156</v>
      </c>
      <c r="AB35" s="45" t="s">
        <v>242</v>
      </c>
      <c r="AC35" s="45" t="s">
        <v>298</v>
      </c>
      <c r="AD35" s="45">
        <f ca="1" t="shared" si="4"/>
        <v>0</v>
      </c>
      <c r="AF35" s="42">
        <f>+'水洗化人口等'!B35</f>
        <v>0</v>
      </c>
      <c r="AG35" s="11">
        <v>35</v>
      </c>
      <c r="AI35" s="42" t="s">
        <v>299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6">
        <f>SUM(I27:I35)</f>
        <v>4919</v>
      </c>
      <c r="J36" s="37">
        <f>SUM(J27:J31)</f>
        <v>223</v>
      </c>
      <c r="AA36" s="4" t="s">
        <v>1</v>
      </c>
      <c r="AB36" s="45" t="s">
        <v>242</v>
      </c>
      <c r="AC36" s="45" t="s">
        <v>300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301</v>
      </c>
      <c r="AJ36" s="3" t="s">
        <v>23</v>
      </c>
    </row>
    <row r="37" spans="27:36" ht="13.5" hidden="1">
      <c r="AA37" s="4" t="s">
        <v>154</v>
      </c>
      <c r="AB37" s="45" t="s">
        <v>242</v>
      </c>
      <c r="AC37" s="45" t="s">
        <v>302</v>
      </c>
      <c r="AD37" s="45">
        <f ca="1" t="shared" si="4"/>
        <v>0</v>
      </c>
      <c r="AF37" s="42">
        <f>+'水洗化人口等'!B37</f>
        <v>0</v>
      </c>
      <c r="AG37" s="11">
        <v>37</v>
      </c>
      <c r="AI37" s="42" t="s">
        <v>303</v>
      </c>
      <c r="AJ37" s="3" t="s">
        <v>22</v>
      </c>
    </row>
    <row r="38" spans="27:36" ht="13.5" hidden="1">
      <c r="AA38" s="4" t="s">
        <v>156</v>
      </c>
      <c r="AB38" s="45" t="s">
        <v>242</v>
      </c>
      <c r="AC38" s="45" t="s">
        <v>304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305</v>
      </c>
      <c r="AJ38" s="3" t="s">
        <v>21</v>
      </c>
    </row>
    <row r="39" spans="27:36" ht="13.5" hidden="1">
      <c r="AA39" s="4" t="s">
        <v>1</v>
      </c>
      <c r="AB39" s="45" t="s">
        <v>242</v>
      </c>
      <c r="AC39" s="45" t="s">
        <v>306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307</v>
      </c>
      <c r="AJ39" s="3" t="s">
        <v>20</v>
      </c>
    </row>
    <row r="40" spans="27:36" ht="13.5" hidden="1">
      <c r="AA40" s="4" t="s">
        <v>159</v>
      </c>
      <c r="AB40" s="45" t="s">
        <v>242</v>
      </c>
      <c r="AC40" s="45" t="s">
        <v>308</v>
      </c>
      <c r="AD40" s="45">
        <f ca="1" t="shared" si="4"/>
        <v>1022</v>
      </c>
      <c r="AF40" s="42">
        <f>+'水洗化人口等'!B40</f>
        <v>0</v>
      </c>
      <c r="AG40" s="11">
        <v>40</v>
      </c>
      <c r="AI40" s="42" t="s">
        <v>309</v>
      </c>
      <c r="AJ40" s="3" t="s">
        <v>19</v>
      </c>
    </row>
    <row r="41" spans="27:36" ht="13.5" hidden="1">
      <c r="AA41" s="4" t="s">
        <v>285</v>
      </c>
      <c r="AB41" s="45" t="s">
        <v>242</v>
      </c>
      <c r="AC41" s="45" t="s">
        <v>310</v>
      </c>
      <c r="AD41" s="45">
        <f ca="1" t="shared" si="4"/>
        <v>153</v>
      </c>
      <c r="AF41" s="42">
        <f>+'水洗化人口等'!B41</f>
        <v>0</v>
      </c>
      <c r="AG41" s="11">
        <v>41</v>
      </c>
      <c r="AI41" s="42" t="s">
        <v>311</v>
      </c>
      <c r="AJ41" s="3" t="s">
        <v>18</v>
      </c>
    </row>
    <row r="42" spans="27:36" ht="13.5" hidden="1">
      <c r="AA42" s="4" t="s">
        <v>0</v>
      </c>
      <c r="AB42" s="45" t="s">
        <v>242</v>
      </c>
      <c r="AC42" s="45" t="s">
        <v>312</v>
      </c>
      <c r="AD42" s="45">
        <f ca="1" t="shared" si="4"/>
        <v>1657</v>
      </c>
      <c r="AF42" s="42">
        <f>+'水洗化人口等'!B42</f>
        <v>0</v>
      </c>
      <c r="AG42" s="11">
        <v>42</v>
      </c>
      <c r="AI42" s="42" t="s">
        <v>313</v>
      </c>
      <c r="AJ42" s="3" t="s">
        <v>17</v>
      </c>
    </row>
    <row r="43" spans="27:36" ht="13.5" hidden="1">
      <c r="AA43" s="4" t="s">
        <v>156</v>
      </c>
      <c r="AB43" s="45" t="s">
        <v>242</v>
      </c>
      <c r="AC43" s="45" t="s">
        <v>314</v>
      </c>
      <c r="AD43" s="45">
        <f ca="1" t="shared" si="4"/>
        <v>153</v>
      </c>
      <c r="AF43" s="42">
        <f>+'水洗化人口等'!B43</f>
        <v>0</v>
      </c>
      <c r="AG43" s="11">
        <v>43</v>
      </c>
      <c r="AI43" s="42" t="s">
        <v>315</v>
      </c>
      <c r="AJ43" s="3" t="s">
        <v>16</v>
      </c>
    </row>
    <row r="44" spans="27:36" ht="13.5" hidden="1">
      <c r="AA44" s="4" t="s">
        <v>1</v>
      </c>
      <c r="AB44" s="45" t="s">
        <v>242</v>
      </c>
      <c r="AC44" s="45" t="s">
        <v>316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317</v>
      </c>
      <c r="AJ44" s="3" t="s">
        <v>15</v>
      </c>
    </row>
    <row r="45" spans="27:36" ht="13.5" hidden="1">
      <c r="AA45" s="4" t="s">
        <v>2</v>
      </c>
      <c r="AB45" s="45" t="s">
        <v>242</v>
      </c>
      <c r="AC45" s="45" t="s">
        <v>318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319</v>
      </c>
      <c r="AJ45" s="3" t="s">
        <v>14</v>
      </c>
    </row>
    <row r="46" spans="27:36" ht="13.5" hidden="1">
      <c r="AA46" s="4" t="s">
        <v>3</v>
      </c>
      <c r="AB46" s="45" t="s">
        <v>242</v>
      </c>
      <c r="AC46" s="45" t="s">
        <v>320</v>
      </c>
      <c r="AD46" s="45">
        <f ca="1" t="shared" si="4"/>
        <v>1256</v>
      </c>
      <c r="AF46" s="42">
        <f>+'水洗化人口等'!B46</f>
        <v>0</v>
      </c>
      <c r="AG46" s="11">
        <v>46</v>
      </c>
      <c r="AI46" s="42" t="s">
        <v>321</v>
      </c>
      <c r="AJ46" s="3" t="s">
        <v>13</v>
      </c>
    </row>
    <row r="47" spans="27:36" ht="13.5" hidden="1">
      <c r="AA47" s="4" t="s">
        <v>4</v>
      </c>
      <c r="AB47" s="45" t="s">
        <v>242</v>
      </c>
      <c r="AC47" s="45" t="s">
        <v>322</v>
      </c>
      <c r="AD47" s="45">
        <f ca="1" t="shared" si="4"/>
        <v>276</v>
      </c>
      <c r="AF47" s="42">
        <f>+'水洗化人口等'!B47</f>
        <v>0</v>
      </c>
      <c r="AG47" s="11">
        <v>47</v>
      </c>
      <c r="AI47" s="42" t="s">
        <v>323</v>
      </c>
      <c r="AJ47" s="3" t="s">
        <v>12</v>
      </c>
    </row>
    <row r="48" spans="27:36" ht="13.5" hidden="1">
      <c r="AA48" s="4" t="s">
        <v>5</v>
      </c>
      <c r="AB48" s="45" t="s">
        <v>242</v>
      </c>
      <c r="AC48" s="45" t="s">
        <v>324</v>
      </c>
      <c r="AD48" s="45">
        <f ca="1" t="shared" si="4"/>
        <v>402</v>
      </c>
      <c r="AF48" s="42">
        <f>+'水洗化人口等'!B48</f>
        <v>0</v>
      </c>
      <c r="AG48" s="11">
        <v>48</v>
      </c>
      <c r="AI48" s="42" t="s">
        <v>325</v>
      </c>
      <c r="AJ48" s="3" t="s">
        <v>11</v>
      </c>
    </row>
    <row r="49" spans="27:36" ht="13.5" hidden="1">
      <c r="AA49" s="4" t="s">
        <v>159</v>
      </c>
      <c r="AB49" s="45" t="s">
        <v>242</v>
      </c>
      <c r="AC49" s="45" t="s">
        <v>326</v>
      </c>
      <c r="AD49" s="45">
        <f ca="1" t="shared" si="4"/>
        <v>221</v>
      </c>
      <c r="AF49" s="42">
        <f>+'水洗化人口等'!B49</f>
        <v>0</v>
      </c>
      <c r="AG49" s="11">
        <v>49</v>
      </c>
      <c r="AI49" s="42" t="s">
        <v>327</v>
      </c>
      <c r="AJ49" s="3" t="s">
        <v>10</v>
      </c>
    </row>
    <row r="50" spans="27:36" ht="13.5" hidden="1">
      <c r="AA50" s="4" t="s">
        <v>285</v>
      </c>
      <c r="AB50" s="45" t="s">
        <v>242</v>
      </c>
      <c r="AC50" s="45" t="s">
        <v>328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329</v>
      </c>
      <c r="AJ50" s="3" t="s">
        <v>9</v>
      </c>
    </row>
    <row r="51" spans="27:36" ht="13.5" hidden="1">
      <c r="AA51" s="4" t="s">
        <v>0</v>
      </c>
      <c r="AB51" s="45" t="s">
        <v>242</v>
      </c>
      <c r="AC51" s="45" t="s">
        <v>330</v>
      </c>
      <c r="AD51" s="45">
        <f ca="1" t="shared" si="4"/>
        <v>2</v>
      </c>
      <c r="AF51" s="42">
        <f>+'水洗化人口等'!B51</f>
        <v>0</v>
      </c>
      <c r="AG51" s="11">
        <v>51</v>
      </c>
      <c r="AI51" s="42" t="s">
        <v>331</v>
      </c>
      <c r="AJ51" s="3" t="s">
        <v>8</v>
      </c>
    </row>
    <row r="52" spans="27:36" ht="13.5" hidden="1">
      <c r="AA52" s="4" t="s">
        <v>156</v>
      </c>
      <c r="AB52" s="45" t="s">
        <v>242</v>
      </c>
      <c r="AC52" s="45" t="s">
        <v>332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333</v>
      </c>
      <c r="AJ52" s="3" t="s">
        <v>7</v>
      </c>
    </row>
    <row r="53" spans="27:33" ht="13.5" hidden="1">
      <c r="AA53" s="4" t="s">
        <v>1</v>
      </c>
      <c r="AB53" s="45" t="s">
        <v>242</v>
      </c>
      <c r="AC53" s="45" t="s">
        <v>334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2013-10-21T07:49:12Z</dcterms:modified>
  <cp:category/>
  <cp:version/>
  <cp:contentType/>
  <cp:contentStatus/>
</cp:coreProperties>
</file>