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548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'し尿処理状況'!$2:$30</definedName>
    <definedName name="_xlnm.Print_Area" localSheetId="0">'水洗化人口等'!$2:$30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<sst xmlns="http://schemas.openxmlformats.org/spreadsheetml/2006/main" count="670" uniqueCount="340">
  <si>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</si>
  <si>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</si>
  <si>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</si>
  <si>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</si>
  <si>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</si>
  <si>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</si>
  <si>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</si>
  <si>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</si>
  <si>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</si>
  <si>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</si>
  <si>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</si>
  <si>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</si>
  <si>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</si>
  <si>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</si>
  <si>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</si>
  <si>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</si>
  <si>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</si>
  <si>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</si>
  <si>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</si>
  <si>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</si>
  <si>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</si>
  <si>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</si>
  <si>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</si>
  <si>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</si>
  <si>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</si>
  <si>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</si>
  <si>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</si>
  <si>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</si>
  <si>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</si>
  <si>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</si>
  <si>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</si>
  <si>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</si>
  <si>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</si>
  <si>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</si>
  <si>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</si>
  <si>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</si>
  <si>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</si>
  <si>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</si>
  <si>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</si>
  <si>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</si>
  <si>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</si>
  <si>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</si>
  <si>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</si>
  <si>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</si>
  <si>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</si>
  <si>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</si>
  <si>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</si>
  <si>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</si>
  <si>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</si>
  <si>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</si>
  <si>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</si>
  <si>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</si>
  <si>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</si>
  <si>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</si>
  <si>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</si>
  <si>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</si>
  <si>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</si>
  <si>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</si>
  <si>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</si>
  <si>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</si>
  <si>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</si>
  <si>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</si>
  <si>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</si>
  <si>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</si>
  <si>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</si>
  <si>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</si>
  <si>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</si>
  <si>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</si>
  <si>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</si>
  <si>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</si>
  <si>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</si>
  <si>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</si>
  <si>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</si>
  <si>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</si>
  <si>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</si>
  <si>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</si>
  <si>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</si>
  <si>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</si>
  <si>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</si>
  <si>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</si>
  <si>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</si>
  <si>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</si>
  <si>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</si>
  <si>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</si>
  <si>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</si>
  <si>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広島県</t>
  </si>
  <si>
    <t>34000</t>
  </si>
  <si>
    <t>34000</t>
  </si>
  <si>
    <t>34100</t>
  </si>
  <si>
    <t>広島市</t>
  </si>
  <si>
    <t>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</si>
  <si>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</si>
  <si>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</si>
  <si>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</si>
  <si>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</si>
  <si>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</si>
  <si>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</si>
  <si>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</si>
  <si>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</si>
  <si>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</si>
  <si>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</si>
  <si>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</si>
  <si>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</si>
  <si>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</si>
  <si>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</si>
  <si>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</si>
  <si>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</si>
  <si>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</si>
  <si>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</si>
  <si>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</si>
  <si>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</si>
  <si>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</si>
  <si>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</si>
  <si>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</si>
  <si>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</si>
  <si>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</si>
  <si>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</si>
  <si>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</si>
  <si>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</si>
  <si>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</si>
  <si>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</si>
  <si>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</si>
  <si>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</si>
  <si>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</si>
  <si>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</si>
  <si>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</si>
  <si>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</si>
  <si>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</si>
  <si>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</si>
  <si>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</si>
  <si>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</si>
  <si>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</si>
  <si>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</si>
  <si>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</si>
  <si>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</si>
  <si>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し尿処理の状況（平成23年度実績）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</si>
  <si>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</si>
  <si>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</si>
  <si>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</si>
  <si>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</si>
  <si>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</si>
  <si>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</si>
  <si>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</si>
  <si>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</si>
  <si>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</si>
  <si>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</si>
  <si>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</si>
  <si>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</si>
  <si>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</si>
  <si>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</si>
  <si>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</si>
  <si>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</si>
  <si>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</si>
  <si>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</si>
  <si>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</si>
  <si>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</si>
  <si>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</si>
  <si>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</si>
  <si>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</si>
  <si>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</si>
  <si>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</si>
  <si>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</si>
  <si>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</si>
  <si>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</si>
  <si>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</si>
  <si>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</si>
  <si>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</si>
  <si>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</si>
  <si>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</si>
  <si>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</si>
  <si>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</si>
  <si>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</si>
  <si>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</si>
  <si>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</si>
  <si>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</si>
  <si>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広島県</t>
  </si>
  <si>
    <t>34000</t>
  </si>
  <si>
    <t>広島県</t>
  </si>
  <si>
    <t>34100</t>
  </si>
  <si>
    <t>広島市</t>
  </si>
  <si>
    <t>34202</t>
  </si>
  <si>
    <t>呉市</t>
  </si>
  <si>
    <t>34203</t>
  </si>
  <si>
    <t>竹原市</t>
  </si>
  <si>
    <t>広島県</t>
  </si>
  <si>
    <t>34204</t>
  </si>
  <si>
    <t>三原市</t>
  </si>
  <si>
    <t>34205</t>
  </si>
  <si>
    <t>尾道市</t>
  </si>
  <si>
    <t>広島県</t>
  </si>
  <si>
    <t>34208</t>
  </si>
  <si>
    <t>府中市</t>
  </si>
  <si>
    <t>34209</t>
  </si>
  <si>
    <t>三次市</t>
  </si>
  <si>
    <t>34212</t>
  </si>
  <si>
    <t>東広島市</t>
  </si>
  <si>
    <t>34213</t>
  </si>
  <si>
    <t>廿日市市</t>
  </si>
  <si>
    <t>広島県</t>
  </si>
  <si>
    <t>34214</t>
  </si>
  <si>
    <t>安芸高田市</t>
  </si>
  <si>
    <t>34215</t>
  </si>
  <si>
    <t>江田島市</t>
  </si>
  <si>
    <t>広島県</t>
  </si>
  <si>
    <t>34304</t>
  </si>
  <si>
    <t>海田町</t>
  </si>
  <si>
    <t>34307</t>
  </si>
  <si>
    <t>熊野町</t>
  </si>
  <si>
    <t>34369</t>
  </si>
  <si>
    <t>北広島町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</si>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</sst>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56</v>
      </c>
      <c r="B2" s="141" t="s">
        <v>57</v>
      </c>
      <c r="C2" s="141" t="s">
        <v>58</v>
      </c>
      <c r="D2" s="101" t="s">
        <v>59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64</v>
      </c>
      <c r="E3" s="120" t="s">
        <v>65</v>
      </c>
      <c r="F3" s="102"/>
      <c r="G3" s="102"/>
      <c r="H3" s="103"/>
      <c r="I3" s="120" t="s">
        <v>66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64</v>
      </c>
      <c r="F4" s="134" t="s">
        <v>67</v>
      </c>
      <c r="G4" s="134" t="s">
        <v>68</v>
      </c>
      <c r="H4" s="134" t="s">
        <v>70</v>
      </c>
      <c r="I4" s="137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38" t="s">
        <v>76</v>
      </c>
      <c r="P4" s="107"/>
      <c r="Q4" s="134" t="s">
        <v>77</v>
      </c>
      <c r="R4" s="108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82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83</v>
      </c>
      <c r="E6" s="71" t="s">
        <v>83</v>
      </c>
      <c r="F6" s="52" t="s">
        <v>84</v>
      </c>
      <c r="G6" s="71" t="s">
        <v>83</v>
      </c>
      <c r="H6" s="71" t="s">
        <v>83</v>
      </c>
      <c r="I6" s="71" t="s">
        <v>83</v>
      </c>
      <c r="J6" s="52" t="s">
        <v>84</v>
      </c>
      <c r="K6" s="71" t="s">
        <v>83</v>
      </c>
      <c r="L6" s="52" t="s">
        <v>84</v>
      </c>
      <c r="M6" s="71" t="s">
        <v>83</v>
      </c>
      <c r="N6" s="52" t="s">
        <v>84</v>
      </c>
      <c r="O6" s="71" t="s">
        <v>83</v>
      </c>
      <c r="P6" s="71" t="s">
        <v>83</v>
      </c>
      <c r="Q6" s="52" t="s">
        <v>84</v>
      </c>
      <c r="R6" s="72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3">
        <f>SUM(D8:D30)</f>
        <v>2853454</v>
      </c>
      <c r="E7" s="73">
        <f>SUM(E8:E30)</f>
        <v>368092</v>
      </c>
      <c r="F7" s="77">
        <f aca="true" t="shared" si="0" ref="F7:F30">IF(D7&gt;0,E7/D7*100,"-")</f>
        <v>12.899875028649491</v>
      </c>
      <c r="G7" s="73">
        <f>SUM(G8:G30)</f>
        <v>352763</v>
      </c>
      <c r="H7" s="73">
        <f>SUM(H8:H30)</f>
        <v>15329</v>
      </c>
      <c r="I7" s="73">
        <f>SUM(I8:I30)</f>
        <v>2485362</v>
      </c>
      <c r="J7" s="77">
        <f aca="true" t="shared" si="1" ref="J7:J30">IF($D7&gt;0,I7/$D7*100,"-")</f>
        <v>87.10012497135051</v>
      </c>
      <c r="K7" s="73">
        <f>SUM(K8:K30)</f>
        <v>1856814</v>
      </c>
      <c r="L7" s="77">
        <f aca="true" t="shared" si="2" ref="L7:L30">IF($D7&gt;0,K7/$D7*100,"-")</f>
        <v>65.07250511134927</v>
      </c>
      <c r="M7" s="73">
        <f>SUM(M8:M30)</f>
        <v>923</v>
      </c>
      <c r="N7" s="77">
        <f aca="true" t="shared" si="3" ref="N7:N30">IF($D7&gt;0,M7/$D7*100,"-")</f>
        <v>0.032346762905587405</v>
      </c>
      <c r="O7" s="73">
        <f>SUM(O8:O30)</f>
        <v>627625</v>
      </c>
      <c r="P7" s="73">
        <f>SUM(P8:P30)</f>
        <v>378546</v>
      </c>
      <c r="Q7" s="77">
        <f aca="true" t="shared" si="4" ref="Q7:Q30">IF($D7&gt;0,O7/$D7*100,"-")</f>
        <v>21.995273097095662</v>
      </c>
      <c r="R7" s="73">
        <f>SUM(R8:R30)</f>
        <v>39023</v>
      </c>
      <c r="S7" s="112">
        <f aca="true" t="shared" si="5" ref="S7:Z7">COUNTIF(S8:S30,"○")</f>
        <v>21</v>
      </c>
      <c r="T7" s="112">
        <f t="shared" si="5"/>
        <v>2</v>
      </c>
      <c r="U7" s="112">
        <f t="shared" si="5"/>
        <v>0</v>
      </c>
      <c r="V7" s="112">
        <f t="shared" si="5"/>
        <v>0</v>
      </c>
      <c r="W7" s="112">
        <f t="shared" si="5"/>
        <v>21</v>
      </c>
      <c r="X7" s="112">
        <f t="shared" si="5"/>
        <v>0</v>
      </c>
      <c r="Y7" s="112">
        <f t="shared" si="5"/>
        <v>2</v>
      </c>
      <c r="Z7" s="112">
        <f t="shared" si="5"/>
        <v>0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4">
        <f aca="true" t="shared" si="6" ref="D8:D30">+SUM(E8,+I8)</f>
        <v>1164291</v>
      </c>
      <c r="E8" s="74">
        <f aca="true" t="shared" si="7" ref="E8:E30">+SUM(G8,+H8)</f>
        <v>30069</v>
      </c>
      <c r="F8" s="78">
        <f t="shared" si="0"/>
        <v>2.5826017722373527</v>
      </c>
      <c r="G8" s="74">
        <v>30069</v>
      </c>
      <c r="H8" s="74">
        <v>0</v>
      </c>
      <c r="I8" s="74">
        <f aca="true" t="shared" si="8" ref="I8:I30">+SUM(K8,+M8,+O8)</f>
        <v>1134222</v>
      </c>
      <c r="J8" s="78">
        <f t="shared" si="1"/>
        <v>97.41739822776265</v>
      </c>
      <c r="K8" s="74">
        <v>1041074</v>
      </c>
      <c r="L8" s="78">
        <f t="shared" si="2"/>
        <v>89.41699283083008</v>
      </c>
      <c r="M8" s="74">
        <v>0</v>
      </c>
      <c r="N8" s="78">
        <f t="shared" si="3"/>
        <v>0</v>
      </c>
      <c r="O8" s="74">
        <v>93148</v>
      </c>
      <c r="P8" s="74">
        <v>56556</v>
      </c>
      <c r="Q8" s="78">
        <f t="shared" si="4"/>
        <v>8.000405396932555</v>
      </c>
      <c r="R8" s="74">
        <v>16079</v>
      </c>
      <c r="S8" s="66" t="s">
        <v>90</v>
      </c>
      <c r="T8" s="66"/>
      <c r="U8" s="66"/>
      <c r="V8" s="66"/>
      <c r="W8" s="67"/>
      <c r="X8" s="67"/>
      <c r="Y8" s="67" t="s">
        <v>90</v>
      </c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4">
        <f t="shared" si="6"/>
        <v>241344</v>
      </c>
      <c r="E9" s="74">
        <f t="shared" si="7"/>
        <v>20000</v>
      </c>
      <c r="F9" s="78">
        <f t="shared" si="0"/>
        <v>8.286926544683109</v>
      </c>
      <c r="G9" s="74">
        <v>20000</v>
      </c>
      <c r="H9" s="74">
        <v>0</v>
      </c>
      <c r="I9" s="74">
        <f t="shared" si="8"/>
        <v>221344</v>
      </c>
      <c r="J9" s="78">
        <f t="shared" si="1"/>
        <v>91.7130734553169</v>
      </c>
      <c r="K9" s="74">
        <v>194570</v>
      </c>
      <c r="L9" s="78">
        <f t="shared" si="2"/>
        <v>80.61936488994962</v>
      </c>
      <c r="M9" s="74">
        <v>856</v>
      </c>
      <c r="N9" s="78">
        <f t="shared" si="3"/>
        <v>0.35468045611243704</v>
      </c>
      <c r="O9" s="74">
        <v>25918</v>
      </c>
      <c r="P9" s="74">
        <v>11024</v>
      </c>
      <c r="Q9" s="78">
        <f t="shared" si="4"/>
        <v>10.73902810925484</v>
      </c>
      <c r="R9" s="74">
        <v>2745</v>
      </c>
      <c r="S9" s="66" t="s">
        <v>90</v>
      </c>
      <c r="T9" s="66"/>
      <c r="U9" s="66"/>
      <c r="V9" s="66"/>
      <c r="W9" s="66"/>
      <c r="X9" s="66"/>
      <c r="Y9" s="66" t="s">
        <v>90</v>
      </c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4">
        <f t="shared" si="6"/>
        <v>28924</v>
      </c>
      <c r="E10" s="74">
        <f t="shared" si="7"/>
        <v>9764</v>
      </c>
      <c r="F10" s="78">
        <f t="shared" si="0"/>
        <v>33.757433273406164</v>
      </c>
      <c r="G10" s="74">
        <v>9764</v>
      </c>
      <c r="H10" s="74">
        <v>0</v>
      </c>
      <c r="I10" s="74">
        <f t="shared" si="8"/>
        <v>19160</v>
      </c>
      <c r="J10" s="78">
        <f t="shared" si="1"/>
        <v>66.24256672659384</v>
      </c>
      <c r="K10" s="74">
        <v>2621</v>
      </c>
      <c r="L10" s="78">
        <f t="shared" si="2"/>
        <v>9.061678882588854</v>
      </c>
      <c r="M10" s="74">
        <v>0</v>
      </c>
      <c r="N10" s="78">
        <f t="shared" si="3"/>
        <v>0</v>
      </c>
      <c r="O10" s="74">
        <v>16539</v>
      </c>
      <c r="P10" s="74">
        <v>5537</v>
      </c>
      <c r="Q10" s="78">
        <f t="shared" si="4"/>
        <v>57.18088784400498</v>
      </c>
      <c r="R10" s="74">
        <v>184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4">
        <f t="shared" si="6"/>
        <v>100217</v>
      </c>
      <c r="E11" s="74">
        <f t="shared" si="7"/>
        <v>23996</v>
      </c>
      <c r="F11" s="78">
        <f t="shared" si="0"/>
        <v>23.94404143009669</v>
      </c>
      <c r="G11" s="74">
        <v>22687</v>
      </c>
      <c r="H11" s="74">
        <v>1309</v>
      </c>
      <c r="I11" s="74">
        <f t="shared" si="8"/>
        <v>76221</v>
      </c>
      <c r="J11" s="78">
        <f t="shared" si="1"/>
        <v>76.05595856990331</v>
      </c>
      <c r="K11" s="74">
        <v>29328</v>
      </c>
      <c r="L11" s="78">
        <f t="shared" si="2"/>
        <v>29.26449604358542</v>
      </c>
      <c r="M11" s="74">
        <v>0</v>
      </c>
      <c r="N11" s="78">
        <f t="shared" si="3"/>
        <v>0</v>
      </c>
      <c r="O11" s="74">
        <v>46893</v>
      </c>
      <c r="P11" s="74">
        <v>26613</v>
      </c>
      <c r="Q11" s="78">
        <f t="shared" si="4"/>
        <v>46.791462526317886</v>
      </c>
      <c r="R11" s="74">
        <v>1394</v>
      </c>
      <c r="S11" s="66"/>
      <c r="T11" s="66" t="s">
        <v>90</v>
      </c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5">
        <f t="shared" si="6"/>
        <v>146661</v>
      </c>
      <c r="E12" s="75">
        <f t="shared" si="7"/>
        <v>80630</v>
      </c>
      <c r="F12" s="95">
        <f t="shared" si="0"/>
        <v>54.97712411615904</v>
      </c>
      <c r="G12" s="75">
        <v>80630</v>
      </c>
      <c r="H12" s="75">
        <v>0</v>
      </c>
      <c r="I12" s="75">
        <f t="shared" si="8"/>
        <v>66031</v>
      </c>
      <c r="J12" s="95">
        <f t="shared" si="1"/>
        <v>45.02287588384097</v>
      </c>
      <c r="K12" s="75">
        <v>12388</v>
      </c>
      <c r="L12" s="95">
        <f t="shared" si="2"/>
        <v>8.44668998574945</v>
      </c>
      <c r="M12" s="75">
        <v>0</v>
      </c>
      <c r="N12" s="95">
        <f t="shared" si="3"/>
        <v>0</v>
      </c>
      <c r="O12" s="75">
        <v>53643</v>
      </c>
      <c r="P12" s="75">
        <v>40777</v>
      </c>
      <c r="Q12" s="95">
        <f t="shared" si="4"/>
        <v>36.576185898091516</v>
      </c>
      <c r="R12" s="75">
        <v>1885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5">
        <f t="shared" si="6"/>
        <v>466233</v>
      </c>
      <c r="E13" s="75">
        <f t="shared" si="7"/>
        <v>68275</v>
      </c>
      <c r="F13" s="95">
        <f t="shared" si="0"/>
        <v>14.643965570862639</v>
      </c>
      <c r="G13" s="75">
        <v>65374</v>
      </c>
      <c r="H13" s="75">
        <v>2901</v>
      </c>
      <c r="I13" s="75">
        <f t="shared" si="8"/>
        <v>397958</v>
      </c>
      <c r="J13" s="95">
        <f t="shared" si="1"/>
        <v>85.35603442913737</v>
      </c>
      <c r="K13" s="75">
        <v>285723</v>
      </c>
      <c r="L13" s="95">
        <f t="shared" si="2"/>
        <v>61.28330684443186</v>
      </c>
      <c r="M13" s="75">
        <v>0</v>
      </c>
      <c r="N13" s="95">
        <f t="shared" si="3"/>
        <v>0</v>
      </c>
      <c r="O13" s="75">
        <v>112235</v>
      </c>
      <c r="P13" s="75">
        <v>39648</v>
      </c>
      <c r="Q13" s="95">
        <f t="shared" si="4"/>
        <v>24.0727275847055</v>
      </c>
      <c r="R13" s="75">
        <v>6406</v>
      </c>
      <c r="S13" s="68"/>
      <c r="T13" s="68" t="s">
        <v>90</v>
      </c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5">
        <f t="shared" si="6"/>
        <v>43370</v>
      </c>
      <c r="E14" s="75">
        <f t="shared" si="7"/>
        <v>9241</v>
      </c>
      <c r="F14" s="95">
        <f t="shared" si="0"/>
        <v>21.307355314733687</v>
      </c>
      <c r="G14" s="75">
        <v>8685</v>
      </c>
      <c r="H14" s="75">
        <v>556</v>
      </c>
      <c r="I14" s="75">
        <f t="shared" si="8"/>
        <v>34129</v>
      </c>
      <c r="J14" s="95">
        <f t="shared" si="1"/>
        <v>78.69264468526632</v>
      </c>
      <c r="K14" s="75">
        <v>7732</v>
      </c>
      <c r="L14" s="95">
        <f t="shared" si="2"/>
        <v>17.827991699331335</v>
      </c>
      <c r="M14" s="75">
        <v>0</v>
      </c>
      <c r="N14" s="95">
        <f t="shared" si="3"/>
        <v>0</v>
      </c>
      <c r="O14" s="75">
        <v>26397</v>
      </c>
      <c r="P14" s="75">
        <v>9015</v>
      </c>
      <c r="Q14" s="95">
        <f t="shared" si="4"/>
        <v>60.864652985934974</v>
      </c>
      <c r="R14" s="75">
        <v>296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5">
        <f t="shared" si="6"/>
        <v>57173</v>
      </c>
      <c r="E15" s="75">
        <f t="shared" si="7"/>
        <v>18603</v>
      </c>
      <c r="F15" s="95">
        <f t="shared" si="0"/>
        <v>32.538086159550836</v>
      </c>
      <c r="G15" s="75">
        <v>13036</v>
      </c>
      <c r="H15" s="75">
        <v>5567</v>
      </c>
      <c r="I15" s="75">
        <f t="shared" si="8"/>
        <v>38570</v>
      </c>
      <c r="J15" s="95">
        <f t="shared" si="1"/>
        <v>67.46191384044916</v>
      </c>
      <c r="K15" s="75">
        <v>14168</v>
      </c>
      <c r="L15" s="95">
        <f t="shared" si="2"/>
        <v>24.78092806044811</v>
      </c>
      <c r="M15" s="75">
        <v>0</v>
      </c>
      <c r="N15" s="95">
        <f t="shared" si="3"/>
        <v>0</v>
      </c>
      <c r="O15" s="75">
        <v>24402</v>
      </c>
      <c r="P15" s="75">
        <v>18475</v>
      </c>
      <c r="Q15" s="95">
        <f t="shared" si="4"/>
        <v>42.68098578000105</v>
      </c>
      <c r="R15" s="75">
        <v>454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5">
        <f t="shared" si="6"/>
        <v>39987</v>
      </c>
      <c r="E16" s="75">
        <f t="shared" si="7"/>
        <v>14532</v>
      </c>
      <c r="F16" s="95">
        <f t="shared" si="0"/>
        <v>36.3418110886038</v>
      </c>
      <c r="G16" s="75">
        <v>11626</v>
      </c>
      <c r="H16" s="75">
        <v>2906</v>
      </c>
      <c r="I16" s="75">
        <f t="shared" si="8"/>
        <v>25455</v>
      </c>
      <c r="J16" s="95">
        <f t="shared" si="1"/>
        <v>63.65818891139621</v>
      </c>
      <c r="K16" s="75">
        <v>11758</v>
      </c>
      <c r="L16" s="95">
        <f t="shared" si="2"/>
        <v>29.404556480856282</v>
      </c>
      <c r="M16" s="75">
        <v>0</v>
      </c>
      <c r="N16" s="95">
        <f t="shared" si="3"/>
        <v>0</v>
      </c>
      <c r="O16" s="75">
        <v>13697</v>
      </c>
      <c r="P16" s="75">
        <v>11000</v>
      </c>
      <c r="Q16" s="95">
        <f t="shared" si="4"/>
        <v>34.25363243053992</v>
      </c>
      <c r="R16" s="75">
        <v>308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5">
        <f t="shared" si="6"/>
        <v>28528</v>
      </c>
      <c r="E17" s="75">
        <f t="shared" si="7"/>
        <v>257</v>
      </c>
      <c r="F17" s="95">
        <f t="shared" si="0"/>
        <v>0.9008693213684801</v>
      </c>
      <c r="G17" s="75">
        <v>257</v>
      </c>
      <c r="H17" s="75">
        <v>0</v>
      </c>
      <c r="I17" s="75">
        <f t="shared" si="8"/>
        <v>28271</v>
      </c>
      <c r="J17" s="95">
        <f t="shared" si="1"/>
        <v>99.09913067863152</v>
      </c>
      <c r="K17" s="75">
        <v>26773</v>
      </c>
      <c r="L17" s="95">
        <f t="shared" si="2"/>
        <v>93.84814918676389</v>
      </c>
      <c r="M17" s="75">
        <v>0</v>
      </c>
      <c r="N17" s="95">
        <f t="shared" si="3"/>
        <v>0</v>
      </c>
      <c r="O17" s="75">
        <v>1498</v>
      </c>
      <c r="P17" s="75">
        <v>1319</v>
      </c>
      <c r="Q17" s="95">
        <f t="shared" si="4"/>
        <v>5.2509814918676385</v>
      </c>
      <c r="R17" s="75">
        <v>263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5">
        <f t="shared" si="6"/>
        <v>179220</v>
      </c>
      <c r="E18" s="75">
        <f t="shared" si="7"/>
        <v>40571</v>
      </c>
      <c r="F18" s="95">
        <f t="shared" si="0"/>
        <v>22.637540453074433</v>
      </c>
      <c r="G18" s="75">
        <v>40571</v>
      </c>
      <c r="H18" s="75">
        <v>0</v>
      </c>
      <c r="I18" s="75">
        <f t="shared" si="8"/>
        <v>138649</v>
      </c>
      <c r="J18" s="95">
        <f t="shared" si="1"/>
        <v>77.36245954692556</v>
      </c>
      <c r="K18" s="75">
        <v>58570</v>
      </c>
      <c r="L18" s="95">
        <f t="shared" si="2"/>
        <v>32.68050440799018</v>
      </c>
      <c r="M18" s="75">
        <v>0</v>
      </c>
      <c r="N18" s="95">
        <f t="shared" si="3"/>
        <v>0</v>
      </c>
      <c r="O18" s="75">
        <v>80079</v>
      </c>
      <c r="P18" s="75">
        <v>62510</v>
      </c>
      <c r="Q18" s="95">
        <f t="shared" si="4"/>
        <v>44.681955138935386</v>
      </c>
      <c r="R18" s="75">
        <v>4830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5">
        <f t="shared" si="6"/>
        <v>117416</v>
      </c>
      <c r="E19" s="75">
        <f t="shared" si="7"/>
        <v>10885</v>
      </c>
      <c r="F19" s="95">
        <f t="shared" si="0"/>
        <v>9.27045717789739</v>
      </c>
      <c r="G19" s="75">
        <v>10653</v>
      </c>
      <c r="H19" s="75">
        <v>232</v>
      </c>
      <c r="I19" s="75">
        <f t="shared" si="8"/>
        <v>106531</v>
      </c>
      <c r="J19" s="95">
        <f t="shared" si="1"/>
        <v>90.7295428221026</v>
      </c>
      <c r="K19" s="75">
        <v>47661</v>
      </c>
      <c r="L19" s="95">
        <f t="shared" si="2"/>
        <v>40.59157184710772</v>
      </c>
      <c r="M19" s="75">
        <v>0</v>
      </c>
      <c r="N19" s="95">
        <f t="shared" si="3"/>
        <v>0</v>
      </c>
      <c r="O19" s="75">
        <v>58870</v>
      </c>
      <c r="P19" s="75">
        <v>45444</v>
      </c>
      <c r="Q19" s="95">
        <f t="shared" si="4"/>
        <v>50.13797097499489</v>
      </c>
      <c r="R19" s="75">
        <v>837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5">
        <f t="shared" si="6"/>
        <v>31468</v>
      </c>
      <c r="E20" s="75">
        <f t="shared" si="7"/>
        <v>10744</v>
      </c>
      <c r="F20" s="95">
        <f t="shared" si="0"/>
        <v>34.14262107537816</v>
      </c>
      <c r="G20" s="75">
        <v>10744</v>
      </c>
      <c r="H20" s="75">
        <v>0</v>
      </c>
      <c r="I20" s="75">
        <f t="shared" si="8"/>
        <v>20724</v>
      </c>
      <c r="J20" s="95">
        <f t="shared" si="1"/>
        <v>65.85737892462184</v>
      </c>
      <c r="K20" s="75">
        <v>6910</v>
      </c>
      <c r="L20" s="95">
        <f t="shared" si="2"/>
        <v>21.958815304436254</v>
      </c>
      <c r="M20" s="75">
        <v>67</v>
      </c>
      <c r="N20" s="95">
        <f t="shared" si="3"/>
        <v>0.2129147070039405</v>
      </c>
      <c r="O20" s="75">
        <v>13747</v>
      </c>
      <c r="P20" s="75">
        <v>11551</v>
      </c>
      <c r="Q20" s="95">
        <f t="shared" si="4"/>
        <v>43.685648913181645</v>
      </c>
      <c r="R20" s="75">
        <v>558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5">
        <f t="shared" si="6"/>
        <v>26834</v>
      </c>
      <c r="E21" s="75">
        <f t="shared" si="7"/>
        <v>9095</v>
      </c>
      <c r="F21" s="95">
        <f t="shared" si="0"/>
        <v>33.89356786166803</v>
      </c>
      <c r="G21" s="75">
        <v>9095</v>
      </c>
      <c r="H21" s="75">
        <v>0</v>
      </c>
      <c r="I21" s="75">
        <f t="shared" si="8"/>
        <v>17739</v>
      </c>
      <c r="J21" s="95">
        <f t="shared" si="1"/>
        <v>66.10643213833197</v>
      </c>
      <c r="K21" s="75">
        <v>8924</v>
      </c>
      <c r="L21" s="95">
        <f t="shared" si="2"/>
        <v>33.25631661325185</v>
      </c>
      <c r="M21" s="75">
        <v>0</v>
      </c>
      <c r="N21" s="95">
        <f t="shared" si="3"/>
        <v>0</v>
      </c>
      <c r="O21" s="75">
        <v>8815</v>
      </c>
      <c r="P21" s="75">
        <v>4011</v>
      </c>
      <c r="Q21" s="95">
        <f t="shared" si="4"/>
        <v>32.85011552508012</v>
      </c>
      <c r="R21" s="75">
        <v>399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5">
        <f t="shared" si="6"/>
        <v>50674</v>
      </c>
      <c r="E22" s="75">
        <f t="shared" si="7"/>
        <v>2012</v>
      </c>
      <c r="F22" s="95">
        <f t="shared" si="0"/>
        <v>3.970477957137783</v>
      </c>
      <c r="G22" s="75">
        <v>2004</v>
      </c>
      <c r="H22" s="75">
        <v>8</v>
      </c>
      <c r="I22" s="75">
        <f t="shared" si="8"/>
        <v>48662</v>
      </c>
      <c r="J22" s="95">
        <f t="shared" si="1"/>
        <v>96.02952204286221</v>
      </c>
      <c r="K22" s="75">
        <v>40628</v>
      </c>
      <c r="L22" s="95">
        <f t="shared" si="2"/>
        <v>80.17523779452974</v>
      </c>
      <c r="M22" s="75">
        <v>0</v>
      </c>
      <c r="N22" s="95">
        <f t="shared" si="3"/>
        <v>0</v>
      </c>
      <c r="O22" s="75">
        <v>8034</v>
      </c>
      <c r="P22" s="75">
        <v>2774</v>
      </c>
      <c r="Q22" s="95">
        <f t="shared" si="4"/>
        <v>15.854284248332478</v>
      </c>
      <c r="R22" s="75">
        <v>598</v>
      </c>
      <c r="S22" s="68" t="s">
        <v>90</v>
      </c>
      <c r="T22" s="68"/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5">
        <f t="shared" si="6"/>
        <v>28005</v>
      </c>
      <c r="E23" s="75">
        <f t="shared" si="7"/>
        <v>1206</v>
      </c>
      <c r="F23" s="95">
        <f t="shared" si="0"/>
        <v>4.306373861810391</v>
      </c>
      <c r="G23" s="75">
        <v>1206</v>
      </c>
      <c r="H23" s="75">
        <v>0</v>
      </c>
      <c r="I23" s="75">
        <f t="shared" si="8"/>
        <v>26799</v>
      </c>
      <c r="J23" s="95">
        <f t="shared" si="1"/>
        <v>95.69362613818961</v>
      </c>
      <c r="K23" s="75">
        <v>22785</v>
      </c>
      <c r="L23" s="95">
        <f t="shared" si="2"/>
        <v>81.36047134440278</v>
      </c>
      <c r="M23" s="75">
        <v>0</v>
      </c>
      <c r="N23" s="95">
        <f t="shared" si="3"/>
        <v>0</v>
      </c>
      <c r="O23" s="75">
        <v>4014</v>
      </c>
      <c r="P23" s="75">
        <v>1036</v>
      </c>
      <c r="Q23" s="95">
        <f t="shared" si="4"/>
        <v>14.333154793786823</v>
      </c>
      <c r="R23" s="75">
        <v>914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5">
        <f t="shared" si="6"/>
        <v>25084</v>
      </c>
      <c r="E24" s="75">
        <f t="shared" si="7"/>
        <v>978</v>
      </c>
      <c r="F24" s="95">
        <f t="shared" si="0"/>
        <v>3.898899697018019</v>
      </c>
      <c r="G24" s="75">
        <v>978</v>
      </c>
      <c r="H24" s="75">
        <v>0</v>
      </c>
      <c r="I24" s="75">
        <f t="shared" si="8"/>
        <v>24106</v>
      </c>
      <c r="J24" s="95">
        <f t="shared" si="1"/>
        <v>96.10110030298198</v>
      </c>
      <c r="K24" s="75">
        <v>21300</v>
      </c>
      <c r="L24" s="95">
        <f t="shared" si="2"/>
        <v>84.91468665284644</v>
      </c>
      <c r="M24" s="75">
        <v>0</v>
      </c>
      <c r="N24" s="95">
        <f t="shared" si="3"/>
        <v>0</v>
      </c>
      <c r="O24" s="75">
        <v>2806</v>
      </c>
      <c r="P24" s="75">
        <v>1632</v>
      </c>
      <c r="Q24" s="95">
        <f t="shared" si="4"/>
        <v>11.186413650135545</v>
      </c>
      <c r="R24" s="75">
        <v>135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5">
        <f t="shared" si="6"/>
        <v>13487</v>
      </c>
      <c r="E25" s="75">
        <f t="shared" si="7"/>
        <v>375</v>
      </c>
      <c r="F25" s="95">
        <f t="shared" si="0"/>
        <v>2.780455253206792</v>
      </c>
      <c r="G25" s="75">
        <v>375</v>
      </c>
      <c r="H25" s="75">
        <v>0</v>
      </c>
      <c r="I25" s="75">
        <f t="shared" si="8"/>
        <v>13112</v>
      </c>
      <c r="J25" s="95">
        <f t="shared" si="1"/>
        <v>97.2195447467932</v>
      </c>
      <c r="K25" s="75">
        <v>12932</v>
      </c>
      <c r="L25" s="95">
        <f t="shared" si="2"/>
        <v>95.88492622525395</v>
      </c>
      <c r="M25" s="75">
        <v>0</v>
      </c>
      <c r="N25" s="95">
        <f t="shared" si="3"/>
        <v>0</v>
      </c>
      <c r="O25" s="75">
        <v>180</v>
      </c>
      <c r="P25" s="75">
        <v>79</v>
      </c>
      <c r="Q25" s="95">
        <f t="shared" si="4"/>
        <v>1.3346185215392599</v>
      </c>
      <c r="R25" s="75">
        <v>85</v>
      </c>
      <c r="S25" s="68" t="s">
        <v>90</v>
      </c>
      <c r="T25" s="68"/>
      <c r="U25" s="68"/>
      <c r="V25" s="68"/>
      <c r="W25" s="68" t="s">
        <v>90</v>
      </c>
      <c r="X25" s="68"/>
      <c r="Y25" s="68"/>
      <c r="Z25" s="68"/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5">
        <f t="shared" si="6"/>
        <v>7483</v>
      </c>
      <c r="E26" s="75">
        <f t="shared" si="7"/>
        <v>1920</v>
      </c>
      <c r="F26" s="95">
        <f t="shared" si="0"/>
        <v>25.658158492583187</v>
      </c>
      <c r="G26" s="75">
        <v>1845</v>
      </c>
      <c r="H26" s="75">
        <v>75</v>
      </c>
      <c r="I26" s="75">
        <f t="shared" si="8"/>
        <v>5563</v>
      </c>
      <c r="J26" s="95">
        <f t="shared" si="1"/>
        <v>74.3418415074168</v>
      </c>
      <c r="K26" s="75">
        <v>2130</v>
      </c>
      <c r="L26" s="95">
        <f t="shared" si="2"/>
        <v>28.464519577709474</v>
      </c>
      <c r="M26" s="75">
        <v>0</v>
      </c>
      <c r="N26" s="95">
        <f t="shared" si="3"/>
        <v>0</v>
      </c>
      <c r="O26" s="75">
        <v>3433</v>
      </c>
      <c r="P26" s="75">
        <v>3323</v>
      </c>
      <c r="Q26" s="95">
        <f t="shared" si="4"/>
        <v>45.877321929707335</v>
      </c>
      <c r="R26" s="75">
        <v>24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5">
        <f t="shared" si="6"/>
        <v>19940</v>
      </c>
      <c r="E27" s="75">
        <f t="shared" si="7"/>
        <v>2550</v>
      </c>
      <c r="F27" s="95">
        <f t="shared" si="0"/>
        <v>12.788365095285858</v>
      </c>
      <c r="G27" s="75">
        <v>1810</v>
      </c>
      <c r="H27" s="75">
        <v>740</v>
      </c>
      <c r="I27" s="75">
        <f t="shared" si="8"/>
        <v>17390</v>
      </c>
      <c r="J27" s="95">
        <f t="shared" si="1"/>
        <v>87.21163490471415</v>
      </c>
      <c r="K27" s="75">
        <v>7021</v>
      </c>
      <c r="L27" s="95">
        <f t="shared" si="2"/>
        <v>35.21063189568706</v>
      </c>
      <c r="M27" s="75">
        <v>0</v>
      </c>
      <c r="N27" s="95">
        <f t="shared" si="3"/>
        <v>0</v>
      </c>
      <c r="O27" s="75">
        <v>10369</v>
      </c>
      <c r="P27" s="75">
        <v>9307</v>
      </c>
      <c r="Q27" s="95">
        <f t="shared" si="4"/>
        <v>52.00100300902708</v>
      </c>
      <c r="R27" s="75">
        <v>236</v>
      </c>
      <c r="S27" s="68" t="s">
        <v>90</v>
      </c>
      <c r="T27" s="68"/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5">
        <f t="shared" si="6"/>
        <v>8478</v>
      </c>
      <c r="E28" s="75">
        <f t="shared" si="7"/>
        <v>3457</v>
      </c>
      <c r="F28" s="95">
        <f t="shared" si="0"/>
        <v>40.77612644491626</v>
      </c>
      <c r="G28" s="75">
        <v>3457</v>
      </c>
      <c r="H28" s="75">
        <v>0</v>
      </c>
      <c r="I28" s="75">
        <f t="shared" si="8"/>
        <v>5021</v>
      </c>
      <c r="J28" s="95">
        <f t="shared" si="1"/>
        <v>59.22387355508375</v>
      </c>
      <c r="K28" s="75">
        <v>1503</v>
      </c>
      <c r="L28" s="95">
        <f t="shared" si="2"/>
        <v>17.72823779193206</v>
      </c>
      <c r="M28" s="75">
        <v>0</v>
      </c>
      <c r="N28" s="95">
        <f t="shared" si="3"/>
        <v>0</v>
      </c>
      <c r="O28" s="75">
        <v>3518</v>
      </c>
      <c r="P28" s="75">
        <v>2784</v>
      </c>
      <c r="Q28" s="95">
        <f t="shared" si="4"/>
        <v>41.49563576315169</v>
      </c>
      <c r="R28" s="75">
        <v>100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5">
        <f t="shared" si="6"/>
        <v>17910</v>
      </c>
      <c r="E29" s="75">
        <f t="shared" si="7"/>
        <v>5600</v>
      </c>
      <c r="F29" s="95">
        <f t="shared" si="0"/>
        <v>31.267448352875487</v>
      </c>
      <c r="G29" s="75">
        <v>5491</v>
      </c>
      <c r="H29" s="75">
        <v>109</v>
      </c>
      <c r="I29" s="75">
        <f t="shared" si="8"/>
        <v>12310</v>
      </c>
      <c r="J29" s="95">
        <f t="shared" si="1"/>
        <v>68.73255164712451</v>
      </c>
      <c r="K29" s="75">
        <v>315</v>
      </c>
      <c r="L29" s="95">
        <f t="shared" si="2"/>
        <v>1.7587939698492463</v>
      </c>
      <c r="M29" s="75">
        <v>0</v>
      </c>
      <c r="N29" s="95">
        <f t="shared" si="3"/>
        <v>0</v>
      </c>
      <c r="O29" s="75">
        <v>11995</v>
      </c>
      <c r="P29" s="75">
        <v>7125</v>
      </c>
      <c r="Q29" s="95">
        <f t="shared" si="4"/>
        <v>66.97375767727527</v>
      </c>
      <c r="R29" s="75">
        <v>229</v>
      </c>
      <c r="S29" s="68" t="s">
        <v>90</v>
      </c>
      <c r="T29" s="68"/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5">
        <f t="shared" si="6"/>
        <v>10727</v>
      </c>
      <c r="E30" s="75">
        <f t="shared" si="7"/>
        <v>3332</v>
      </c>
      <c r="F30" s="95">
        <f t="shared" si="0"/>
        <v>31.061806656101425</v>
      </c>
      <c r="G30" s="75">
        <v>2406</v>
      </c>
      <c r="H30" s="75">
        <v>926</v>
      </c>
      <c r="I30" s="75">
        <f t="shared" si="8"/>
        <v>7395</v>
      </c>
      <c r="J30" s="95">
        <f t="shared" si="1"/>
        <v>68.93819334389858</v>
      </c>
      <c r="K30" s="75">
        <v>0</v>
      </c>
      <c r="L30" s="95">
        <f t="shared" si="2"/>
        <v>0</v>
      </c>
      <c r="M30" s="75">
        <v>0</v>
      </c>
      <c r="N30" s="95">
        <f t="shared" si="3"/>
        <v>0</v>
      </c>
      <c r="O30" s="75">
        <v>7395</v>
      </c>
      <c r="P30" s="75">
        <v>7006</v>
      </c>
      <c r="Q30" s="95">
        <f t="shared" si="4"/>
        <v>68.93819334389858</v>
      </c>
      <c r="R30" s="75">
        <v>64</v>
      </c>
      <c r="S30" s="68" t="s">
        <v>90</v>
      </c>
      <c r="T30" s="68"/>
      <c r="U30" s="68"/>
      <c r="V30" s="68"/>
      <c r="W30" s="68" t="s">
        <v>90</v>
      </c>
      <c r="X30" s="68"/>
      <c r="Y30" s="68"/>
      <c r="Z30" s="68"/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135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136</v>
      </c>
      <c r="B2" s="144" t="s">
        <v>137</v>
      </c>
      <c r="C2" s="144" t="s">
        <v>138</v>
      </c>
      <c r="D2" s="121" t="s">
        <v>139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140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141</v>
      </c>
      <c r="AG2" s="151"/>
      <c r="AH2" s="151"/>
      <c r="AI2" s="152"/>
      <c r="AJ2" s="150" t="s">
        <v>142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143</v>
      </c>
      <c r="AU2" s="144"/>
      <c r="AV2" s="144"/>
      <c r="AW2" s="144"/>
      <c r="AX2" s="144"/>
      <c r="AY2" s="144"/>
      <c r="AZ2" s="150" t="s">
        <v>144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145</v>
      </c>
      <c r="E3" s="153" t="s">
        <v>146</v>
      </c>
      <c r="F3" s="151"/>
      <c r="G3" s="152"/>
      <c r="H3" s="156" t="s">
        <v>147</v>
      </c>
      <c r="I3" s="157"/>
      <c r="J3" s="158"/>
      <c r="K3" s="153" t="s">
        <v>148</v>
      </c>
      <c r="L3" s="157"/>
      <c r="M3" s="158"/>
      <c r="N3" s="88" t="s">
        <v>145</v>
      </c>
      <c r="O3" s="153" t="s">
        <v>149</v>
      </c>
      <c r="P3" s="154"/>
      <c r="Q3" s="154"/>
      <c r="R3" s="154"/>
      <c r="S3" s="154"/>
      <c r="T3" s="154"/>
      <c r="U3" s="155"/>
      <c r="V3" s="153" t="s">
        <v>150</v>
      </c>
      <c r="W3" s="154"/>
      <c r="X3" s="154"/>
      <c r="Y3" s="154"/>
      <c r="Z3" s="154"/>
      <c r="AA3" s="154"/>
      <c r="AB3" s="155"/>
      <c r="AC3" s="122" t="s">
        <v>151</v>
      </c>
      <c r="AD3" s="86"/>
      <c r="AE3" s="87"/>
      <c r="AF3" s="147" t="s">
        <v>145</v>
      </c>
      <c r="AG3" s="144" t="s">
        <v>153</v>
      </c>
      <c r="AH3" s="144" t="s">
        <v>155</v>
      </c>
      <c r="AI3" s="144" t="s">
        <v>156</v>
      </c>
      <c r="AJ3" s="145" t="s">
        <v>145</v>
      </c>
      <c r="AK3" s="144" t="s">
        <v>158</v>
      </c>
      <c r="AL3" s="144" t="s">
        <v>159</v>
      </c>
      <c r="AM3" s="144" t="s">
        <v>160</v>
      </c>
      <c r="AN3" s="144" t="s">
        <v>155</v>
      </c>
      <c r="AO3" s="144" t="s">
        <v>156</v>
      </c>
      <c r="AP3" s="144" t="s">
        <v>161</v>
      </c>
      <c r="AQ3" s="144" t="s">
        <v>162</v>
      </c>
      <c r="AR3" s="144" t="s">
        <v>163</v>
      </c>
      <c r="AS3" s="144" t="s">
        <v>164</v>
      </c>
      <c r="AT3" s="147" t="s">
        <v>145</v>
      </c>
      <c r="AU3" s="144" t="s">
        <v>158</v>
      </c>
      <c r="AV3" s="144" t="s">
        <v>159</v>
      </c>
      <c r="AW3" s="144" t="s">
        <v>160</v>
      </c>
      <c r="AX3" s="144" t="s">
        <v>155</v>
      </c>
      <c r="AY3" s="144" t="s">
        <v>156</v>
      </c>
      <c r="AZ3" s="147" t="s">
        <v>145</v>
      </c>
      <c r="BA3" s="144" t="s">
        <v>153</v>
      </c>
      <c r="BB3" s="144" t="s">
        <v>155</v>
      </c>
      <c r="BC3" s="144" t="s">
        <v>156</v>
      </c>
    </row>
    <row r="4" spans="1:55" s="51" customFormat="1" ht="26.25" customHeight="1">
      <c r="A4" s="145"/>
      <c r="B4" s="145"/>
      <c r="C4" s="145"/>
      <c r="D4" s="88"/>
      <c r="E4" s="88" t="s">
        <v>145</v>
      </c>
      <c r="F4" s="70" t="s">
        <v>165</v>
      </c>
      <c r="G4" s="70" t="s">
        <v>166</v>
      </c>
      <c r="H4" s="88" t="s">
        <v>145</v>
      </c>
      <c r="I4" s="70" t="s">
        <v>165</v>
      </c>
      <c r="J4" s="70" t="s">
        <v>166</v>
      </c>
      <c r="K4" s="88" t="s">
        <v>145</v>
      </c>
      <c r="L4" s="70" t="s">
        <v>165</v>
      </c>
      <c r="M4" s="70" t="s">
        <v>166</v>
      </c>
      <c r="N4" s="88"/>
      <c r="O4" s="88" t="s">
        <v>145</v>
      </c>
      <c r="P4" s="70" t="s">
        <v>153</v>
      </c>
      <c r="Q4" s="70" t="s">
        <v>155</v>
      </c>
      <c r="R4" s="70" t="s">
        <v>156</v>
      </c>
      <c r="S4" s="70" t="s">
        <v>168</v>
      </c>
      <c r="T4" s="70" t="s">
        <v>170</v>
      </c>
      <c r="U4" s="70" t="s">
        <v>172</v>
      </c>
      <c r="V4" s="88" t="s">
        <v>145</v>
      </c>
      <c r="W4" s="70" t="s">
        <v>153</v>
      </c>
      <c r="X4" s="70" t="s">
        <v>155</v>
      </c>
      <c r="Y4" s="70" t="s">
        <v>156</v>
      </c>
      <c r="Z4" s="70" t="s">
        <v>168</v>
      </c>
      <c r="AA4" s="70" t="s">
        <v>170</v>
      </c>
      <c r="AB4" s="70" t="s">
        <v>172</v>
      </c>
      <c r="AC4" s="88" t="s">
        <v>145</v>
      </c>
      <c r="AD4" s="70" t="s">
        <v>165</v>
      </c>
      <c r="AE4" s="70" t="s">
        <v>166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173</v>
      </c>
      <c r="E6" s="93" t="s">
        <v>173</v>
      </c>
      <c r="F6" s="93" t="s">
        <v>173</v>
      </c>
      <c r="G6" s="93" t="s">
        <v>173</v>
      </c>
      <c r="H6" s="93" t="s">
        <v>173</v>
      </c>
      <c r="I6" s="93" t="s">
        <v>173</v>
      </c>
      <c r="J6" s="93" t="s">
        <v>173</v>
      </c>
      <c r="K6" s="93" t="s">
        <v>173</v>
      </c>
      <c r="L6" s="93" t="s">
        <v>173</v>
      </c>
      <c r="M6" s="93" t="s">
        <v>173</v>
      </c>
      <c r="N6" s="93" t="s">
        <v>173</v>
      </c>
      <c r="O6" s="93" t="s">
        <v>173</v>
      </c>
      <c r="P6" s="93" t="s">
        <v>173</v>
      </c>
      <c r="Q6" s="93" t="s">
        <v>173</v>
      </c>
      <c r="R6" s="93" t="s">
        <v>173</v>
      </c>
      <c r="S6" s="93" t="s">
        <v>173</v>
      </c>
      <c r="T6" s="93" t="s">
        <v>173</v>
      </c>
      <c r="U6" s="93" t="s">
        <v>173</v>
      </c>
      <c r="V6" s="93" t="s">
        <v>173</v>
      </c>
      <c r="W6" s="93" t="s">
        <v>173</v>
      </c>
      <c r="X6" s="93" t="s">
        <v>173</v>
      </c>
      <c r="Y6" s="93" t="s">
        <v>173</v>
      </c>
      <c r="Z6" s="93" t="s">
        <v>173</v>
      </c>
      <c r="AA6" s="93" t="s">
        <v>173</v>
      </c>
      <c r="AB6" s="93" t="s">
        <v>173</v>
      </c>
      <c r="AC6" s="93" t="s">
        <v>173</v>
      </c>
      <c r="AD6" s="93" t="s">
        <v>173</v>
      </c>
      <c r="AE6" s="93" t="s">
        <v>173</v>
      </c>
      <c r="AF6" s="94" t="s">
        <v>174</v>
      </c>
      <c r="AG6" s="94" t="s">
        <v>174</v>
      </c>
      <c r="AH6" s="94" t="s">
        <v>174</v>
      </c>
      <c r="AI6" s="94" t="s">
        <v>174</v>
      </c>
      <c r="AJ6" s="94" t="s">
        <v>174</v>
      </c>
      <c r="AK6" s="94" t="s">
        <v>174</v>
      </c>
      <c r="AL6" s="94" t="s">
        <v>174</v>
      </c>
      <c r="AM6" s="94" t="s">
        <v>174</v>
      </c>
      <c r="AN6" s="94" t="s">
        <v>174</v>
      </c>
      <c r="AO6" s="94" t="s">
        <v>174</v>
      </c>
      <c r="AP6" s="94" t="s">
        <v>174</v>
      </c>
      <c r="AQ6" s="94" t="s">
        <v>174</v>
      </c>
      <c r="AR6" s="94" t="s">
        <v>174</v>
      </c>
      <c r="AS6" s="94" t="s">
        <v>174</v>
      </c>
      <c r="AT6" s="94" t="s">
        <v>174</v>
      </c>
      <c r="AU6" s="94" t="s">
        <v>174</v>
      </c>
      <c r="AV6" s="94" t="s">
        <v>174</v>
      </c>
      <c r="AW6" s="94" t="s">
        <v>174</v>
      </c>
      <c r="AX6" s="94" t="s">
        <v>174</v>
      </c>
      <c r="AY6" s="94" t="s">
        <v>174</v>
      </c>
      <c r="AZ6" s="94" t="s">
        <v>174</v>
      </c>
      <c r="BA6" s="94" t="s">
        <v>174</v>
      </c>
      <c r="BB6" s="94" t="s">
        <v>174</v>
      </c>
      <c r="BC6" s="94" t="s">
        <v>174</v>
      </c>
    </row>
    <row r="7" spans="1:55" s="57" customFormat="1" ht="12" customHeight="1">
      <c r="A7" s="113" t="s">
        <v>175</v>
      </c>
      <c r="B7" s="114" t="s">
        <v>176</v>
      </c>
      <c r="C7" s="113" t="s">
        <v>145</v>
      </c>
      <c r="D7" s="80">
        <f aca="true" t="shared" si="0" ref="D7:AI7">SUM(D8:D30)</f>
        <v>701324</v>
      </c>
      <c r="E7" s="80">
        <f t="shared" si="0"/>
        <v>15603</v>
      </c>
      <c r="F7" s="80">
        <f t="shared" si="0"/>
        <v>15603</v>
      </c>
      <c r="G7" s="80">
        <f t="shared" si="0"/>
        <v>0</v>
      </c>
      <c r="H7" s="80">
        <f t="shared" si="0"/>
        <v>51746</v>
      </c>
      <c r="I7" s="80">
        <f t="shared" si="0"/>
        <v>46913</v>
      </c>
      <c r="J7" s="80">
        <f t="shared" si="0"/>
        <v>4833</v>
      </c>
      <c r="K7" s="80">
        <f t="shared" si="0"/>
        <v>633975</v>
      </c>
      <c r="L7" s="80">
        <f t="shared" si="0"/>
        <v>195626</v>
      </c>
      <c r="M7" s="80">
        <f t="shared" si="0"/>
        <v>438349</v>
      </c>
      <c r="N7" s="80">
        <f t="shared" si="0"/>
        <v>711352</v>
      </c>
      <c r="O7" s="80">
        <f t="shared" si="0"/>
        <v>258142</v>
      </c>
      <c r="P7" s="80">
        <f t="shared" si="0"/>
        <v>221734</v>
      </c>
      <c r="Q7" s="80">
        <f t="shared" si="0"/>
        <v>0</v>
      </c>
      <c r="R7" s="80">
        <f t="shared" si="0"/>
        <v>0</v>
      </c>
      <c r="S7" s="80">
        <f t="shared" si="0"/>
        <v>36408</v>
      </c>
      <c r="T7" s="80">
        <f t="shared" si="0"/>
        <v>0</v>
      </c>
      <c r="U7" s="80">
        <f t="shared" si="0"/>
        <v>0</v>
      </c>
      <c r="V7" s="80">
        <f t="shared" si="0"/>
        <v>443182</v>
      </c>
      <c r="W7" s="80">
        <f t="shared" si="0"/>
        <v>396023</v>
      </c>
      <c r="X7" s="80">
        <f t="shared" si="0"/>
        <v>0</v>
      </c>
      <c r="Y7" s="80">
        <f t="shared" si="0"/>
        <v>0</v>
      </c>
      <c r="Z7" s="80">
        <f t="shared" si="0"/>
        <v>47159</v>
      </c>
      <c r="AA7" s="80">
        <f t="shared" si="0"/>
        <v>0</v>
      </c>
      <c r="AB7" s="80">
        <f t="shared" si="0"/>
        <v>0</v>
      </c>
      <c r="AC7" s="80">
        <f t="shared" si="0"/>
        <v>10028</v>
      </c>
      <c r="AD7" s="80">
        <f t="shared" si="0"/>
        <v>10028</v>
      </c>
      <c r="AE7" s="80">
        <f t="shared" si="0"/>
        <v>0</v>
      </c>
      <c r="AF7" s="80">
        <f t="shared" si="0"/>
        <v>99857</v>
      </c>
      <c r="AG7" s="80">
        <f t="shared" si="0"/>
        <v>99857</v>
      </c>
      <c r="AH7" s="80">
        <f t="shared" si="0"/>
        <v>0</v>
      </c>
      <c r="AI7" s="80">
        <f t="shared" si="0"/>
        <v>0</v>
      </c>
      <c r="AJ7" s="80">
        <f aca="true" t="shared" si="1" ref="AJ7:BC7">SUM(AJ8:AJ30)</f>
        <v>100319</v>
      </c>
      <c r="AK7" s="80">
        <f t="shared" si="1"/>
        <v>704</v>
      </c>
      <c r="AL7" s="80">
        <f t="shared" si="1"/>
        <v>0</v>
      </c>
      <c r="AM7" s="80">
        <f t="shared" si="1"/>
        <v>8266</v>
      </c>
      <c r="AN7" s="80">
        <f t="shared" si="1"/>
        <v>2705</v>
      </c>
      <c r="AO7" s="80">
        <f t="shared" si="1"/>
        <v>0</v>
      </c>
      <c r="AP7" s="80">
        <f t="shared" si="1"/>
        <v>86706</v>
      </c>
      <c r="AQ7" s="80">
        <f t="shared" si="1"/>
        <v>362</v>
      </c>
      <c r="AR7" s="80">
        <f t="shared" si="1"/>
        <v>39</v>
      </c>
      <c r="AS7" s="80">
        <f t="shared" si="1"/>
        <v>1537</v>
      </c>
      <c r="AT7" s="80">
        <f t="shared" si="1"/>
        <v>744</v>
      </c>
      <c r="AU7" s="80">
        <f t="shared" si="1"/>
        <v>242</v>
      </c>
      <c r="AV7" s="80">
        <f t="shared" si="1"/>
        <v>0</v>
      </c>
      <c r="AW7" s="80">
        <f t="shared" si="1"/>
        <v>502</v>
      </c>
      <c r="AX7" s="80">
        <f t="shared" si="1"/>
        <v>0</v>
      </c>
      <c r="AY7" s="80">
        <f t="shared" si="1"/>
        <v>0</v>
      </c>
      <c r="AZ7" s="80">
        <f t="shared" si="1"/>
        <v>66</v>
      </c>
      <c r="BA7" s="80">
        <f t="shared" si="1"/>
        <v>66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177</v>
      </c>
      <c r="B8" s="116" t="s">
        <v>178</v>
      </c>
      <c r="C8" s="115" t="s">
        <v>179</v>
      </c>
      <c r="D8" s="74">
        <f aca="true" t="shared" si="2" ref="D8:D30">SUM(E8,+H8,+K8)</f>
        <v>82200</v>
      </c>
      <c r="E8" s="74">
        <f aca="true" t="shared" si="3" ref="E8:E30">SUM(F8:G8)</f>
        <v>0</v>
      </c>
      <c r="F8" s="74">
        <v>0</v>
      </c>
      <c r="G8" s="74">
        <v>0</v>
      </c>
      <c r="H8" s="74">
        <f aca="true" t="shared" si="4" ref="H8:H30">SUM(I8:J8)</f>
        <v>35642</v>
      </c>
      <c r="I8" s="74">
        <v>35642</v>
      </c>
      <c r="J8" s="74">
        <v>0</v>
      </c>
      <c r="K8" s="74">
        <f aca="true" t="shared" si="5" ref="K8:K30">SUM(L8:M8)</f>
        <v>46558</v>
      </c>
      <c r="L8" s="74">
        <v>0</v>
      </c>
      <c r="M8" s="74">
        <v>46558</v>
      </c>
      <c r="N8" s="74">
        <f aca="true" t="shared" si="6" ref="N8:N30">SUM(O8,+V8,+AC8)</f>
        <v>82200</v>
      </c>
      <c r="O8" s="74">
        <f aca="true" t="shared" si="7" ref="O8:O30">SUM(P8:U8)</f>
        <v>35642</v>
      </c>
      <c r="P8" s="74">
        <v>4637</v>
      </c>
      <c r="Q8" s="74">
        <v>0</v>
      </c>
      <c r="R8" s="74">
        <v>0</v>
      </c>
      <c r="S8" s="74">
        <v>31005</v>
      </c>
      <c r="T8" s="74">
        <v>0</v>
      </c>
      <c r="U8" s="74">
        <v>0</v>
      </c>
      <c r="V8" s="74">
        <f aca="true" t="shared" si="8" ref="V8:V30">SUM(W8:AB8)</f>
        <v>46558</v>
      </c>
      <c r="W8" s="74">
        <v>4859</v>
      </c>
      <c r="X8" s="74">
        <v>0</v>
      </c>
      <c r="Y8" s="74">
        <v>0</v>
      </c>
      <c r="Z8" s="74">
        <v>41699</v>
      </c>
      <c r="AA8" s="74">
        <v>0</v>
      </c>
      <c r="AB8" s="74">
        <v>0</v>
      </c>
      <c r="AC8" s="74">
        <f aca="true" t="shared" si="9" ref="AC8:AC30">SUM(AD8:AE8)</f>
        <v>0</v>
      </c>
      <c r="AD8" s="74">
        <v>0</v>
      </c>
      <c r="AE8" s="74">
        <v>0</v>
      </c>
      <c r="AF8" s="74">
        <f aca="true" t="shared" si="10" ref="AF8:AF30">SUM(AG8:AI8)</f>
        <v>392</v>
      </c>
      <c r="AG8" s="74">
        <v>392</v>
      </c>
      <c r="AH8" s="74">
        <v>0</v>
      </c>
      <c r="AI8" s="74">
        <v>0</v>
      </c>
      <c r="AJ8" s="74">
        <f aca="true" t="shared" si="11" ref="AJ8:AJ30">SUM(AK8:AS8)</f>
        <v>374</v>
      </c>
      <c r="AK8" s="74">
        <v>0</v>
      </c>
      <c r="AL8" s="74">
        <v>0</v>
      </c>
      <c r="AM8" s="74">
        <v>18</v>
      </c>
      <c r="AN8" s="74">
        <v>356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f aca="true" t="shared" si="12" ref="AT8:AT30">SUM(AU8:AY8)</f>
        <v>18</v>
      </c>
      <c r="AU8" s="74">
        <v>18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30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177</v>
      </c>
      <c r="B9" s="116" t="s">
        <v>180</v>
      </c>
      <c r="C9" s="115" t="s">
        <v>181</v>
      </c>
      <c r="D9" s="74">
        <f t="shared" si="2"/>
        <v>36743</v>
      </c>
      <c r="E9" s="74">
        <f t="shared" si="3"/>
        <v>0</v>
      </c>
      <c r="F9" s="74">
        <v>0</v>
      </c>
      <c r="G9" s="74">
        <v>0</v>
      </c>
      <c r="H9" s="74">
        <f t="shared" si="4"/>
        <v>59</v>
      </c>
      <c r="I9" s="74">
        <v>59</v>
      </c>
      <c r="J9" s="74">
        <v>0</v>
      </c>
      <c r="K9" s="74">
        <f t="shared" si="5"/>
        <v>36684</v>
      </c>
      <c r="L9" s="74">
        <v>18802</v>
      </c>
      <c r="M9" s="74">
        <v>17882</v>
      </c>
      <c r="N9" s="74">
        <f t="shared" si="6"/>
        <v>36743</v>
      </c>
      <c r="O9" s="74">
        <f t="shared" si="7"/>
        <v>18861</v>
      </c>
      <c r="P9" s="74">
        <v>16855</v>
      </c>
      <c r="Q9" s="74">
        <v>0</v>
      </c>
      <c r="R9" s="74">
        <v>0</v>
      </c>
      <c r="S9" s="74">
        <v>2006</v>
      </c>
      <c r="T9" s="74">
        <v>0</v>
      </c>
      <c r="U9" s="74">
        <v>0</v>
      </c>
      <c r="V9" s="74">
        <f t="shared" si="8"/>
        <v>17882</v>
      </c>
      <c r="W9" s="74">
        <v>14687</v>
      </c>
      <c r="X9" s="74">
        <v>0</v>
      </c>
      <c r="Y9" s="74">
        <v>0</v>
      </c>
      <c r="Z9" s="74">
        <v>3195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655</v>
      </c>
      <c r="AG9" s="74">
        <v>655</v>
      </c>
      <c r="AH9" s="74">
        <v>0</v>
      </c>
      <c r="AI9" s="74">
        <v>0</v>
      </c>
      <c r="AJ9" s="74">
        <f t="shared" si="11"/>
        <v>640</v>
      </c>
      <c r="AK9" s="74">
        <v>0</v>
      </c>
      <c r="AL9" s="74">
        <v>0</v>
      </c>
      <c r="AM9" s="74">
        <v>183</v>
      </c>
      <c r="AN9" s="74">
        <v>457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f t="shared" si="12"/>
        <v>15</v>
      </c>
      <c r="AU9" s="74">
        <v>15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177</v>
      </c>
      <c r="B10" s="116" t="s">
        <v>182</v>
      </c>
      <c r="C10" s="115" t="s">
        <v>183</v>
      </c>
      <c r="D10" s="74">
        <f t="shared" si="2"/>
        <v>17051</v>
      </c>
      <c r="E10" s="74">
        <f t="shared" si="3"/>
        <v>0</v>
      </c>
      <c r="F10" s="74">
        <v>0</v>
      </c>
      <c r="G10" s="74">
        <v>0</v>
      </c>
      <c r="H10" s="74">
        <f t="shared" si="4"/>
        <v>0</v>
      </c>
      <c r="I10" s="74">
        <v>0</v>
      </c>
      <c r="J10" s="74">
        <v>0</v>
      </c>
      <c r="K10" s="74">
        <f t="shared" si="5"/>
        <v>17051</v>
      </c>
      <c r="L10" s="74">
        <v>5305</v>
      </c>
      <c r="M10" s="74">
        <v>11746</v>
      </c>
      <c r="N10" s="74">
        <f t="shared" si="6"/>
        <v>17051</v>
      </c>
      <c r="O10" s="74">
        <f t="shared" si="7"/>
        <v>5305</v>
      </c>
      <c r="P10" s="74">
        <v>5305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11746</v>
      </c>
      <c r="W10" s="74">
        <v>11746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634</v>
      </c>
      <c r="AG10" s="74">
        <v>634</v>
      </c>
      <c r="AH10" s="74">
        <v>0</v>
      </c>
      <c r="AI10" s="74">
        <v>0</v>
      </c>
      <c r="AJ10" s="74">
        <f t="shared" si="11"/>
        <v>634</v>
      </c>
      <c r="AK10" s="74">
        <v>0</v>
      </c>
      <c r="AL10" s="74">
        <v>0</v>
      </c>
      <c r="AM10" s="74">
        <v>634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f t="shared" si="12"/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184</v>
      </c>
      <c r="B11" s="116" t="s">
        <v>185</v>
      </c>
      <c r="C11" s="115" t="s">
        <v>186</v>
      </c>
      <c r="D11" s="74">
        <f t="shared" si="2"/>
        <v>56857</v>
      </c>
      <c r="E11" s="74">
        <f t="shared" si="3"/>
        <v>0</v>
      </c>
      <c r="F11" s="74">
        <v>0</v>
      </c>
      <c r="G11" s="74">
        <v>0</v>
      </c>
      <c r="H11" s="74">
        <f t="shared" si="4"/>
        <v>55</v>
      </c>
      <c r="I11" s="74">
        <v>48</v>
      </c>
      <c r="J11" s="74">
        <v>7</v>
      </c>
      <c r="K11" s="74">
        <f t="shared" si="5"/>
        <v>56802</v>
      </c>
      <c r="L11" s="74">
        <v>17755</v>
      </c>
      <c r="M11" s="74">
        <v>39047</v>
      </c>
      <c r="N11" s="74">
        <f t="shared" si="6"/>
        <v>57541</v>
      </c>
      <c r="O11" s="74">
        <f t="shared" si="7"/>
        <v>17803</v>
      </c>
      <c r="P11" s="74">
        <v>17803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39054</v>
      </c>
      <c r="W11" s="74">
        <v>39054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684</v>
      </c>
      <c r="AD11" s="74">
        <v>684</v>
      </c>
      <c r="AE11" s="74">
        <v>0</v>
      </c>
      <c r="AF11" s="74">
        <f t="shared" si="10"/>
        <v>555</v>
      </c>
      <c r="AG11" s="74">
        <v>555</v>
      </c>
      <c r="AH11" s="74">
        <v>0</v>
      </c>
      <c r="AI11" s="74">
        <v>0</v>
      </c>
      <c r="AJ11" s="74">
        <f t="shared" si="11"/>
        <v>555</v>
      </c>
      <c r="AK11" s="74">
        <v>0</v>
      </c>
      <c r="AL11" s="74">
        <v>0</v>
      </c>
      <c r="AM11" s="74">
        <v>555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184</v>
      </c>
      <c r="B12" s="117" t="s">
        <v>187</v>
      </c>
      <c r="C12" s="68" t="s">
        <v>188</v>
      </c>
      <c r="D12" s="75">
        <f t="shared" si="2"/>
        <v>104787</v>
      </c>
      <c r="E12" s="75">
        <f t="shared" si="3"/>
        <v>13093</v>
      </c>
      <c r="F12" s="75">
        <v>13093</v>
      </c>
      <c r="G12" s="75">
        <v>0</v>
      </c>
      <c r="H12" s="75">
        <f t="shared" si="4"/>
        <v>244</v>
      </c>
      <c r="I12" s="75">
        <v>244</v>
      </c>
      <c r="J12" s="75">
        <v>0</v>
      </c>
      <c r="K12" s="75">
        <f t="shared" si="5"/>
        <v>91450</v>
      </c>
      <c r="L12" s="75">
        <v>47407</v>
      </c>
      <c r="M12" s="75">
        <v>44043</v>
      </c>
      <c r="N12" s="75">
        <f t="shared" si="6"/>
        <v>104787</v>
      </c>
      <c r="O12" s="75">
        <f t="shared" si="7"/>
        <v>60744</v>
      </c>
      <c r="P12" s="75">
        <v>60744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44043</v>
      </c>
      <c r="W12" s="75">
        <v>44043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1324</v>
      </c>
      <c r="AG12" s="75">
        <v>1324</v>
      </c>
      <c r="AH12" s="75">
        <v>0</v>
      </c>
      <c r="AI12" s="75">
        <v>0</v>
      </c>
      <c r="AJ12" s="75">
        <f t="shared" si="11"/>
        <v>1324</v>
      </c>
      <c r="AK12" s="74">
        <v>0</v>
      </c>
      <c r="AL12" s="75">
        <v>0</v>
      </c>
      <c r="AM12" s="75">
        <v>295</v>
      </c>
      <c r="AN12" s="75">
        <v>1017</v>
      </c>
      <c r="AO12" s="75">
        <v>0</v>
      </c>
      <c r="AP12" s="75">
        <v>0</v>
      </c>
      <c r="AQ12" s="75">
        <v>12</v>
      </c>
      <c r="AR12" s="75">
        <v>0</v>
      </c>
      <c r="AS12" s="75">
        <v>0</v>
      </c>
      <c r="AT12" s="75">
        <f t="shared" si="12"/>
        <v>9</v>
      </c>
      <c r="AU12" s="75"/>
      <c r="AV12" s="75">
        <v>0</v>
      </c>
      <c r="AW12" s="75">
        <v>9</v>
      </c>
      <c r="AX12" s="75">
        <v>0</v>
      </c>
      <c r="AY12" s="75">
        <v>0</v>
      </c>
      <c r="AZ12" s="75">
        <f t="shared" si="13"/>
        <v>0</v>
      </c>
      <c r="BA12" s="75">
        <v>0</v>
      </c>
      <c r="BB12" s="75">
        <v>0</v>
      </c>
      <c r="BC12" s="75">
        <v>0</v>
      </c>
    </row>
    <row r="13" spans="1:55" s="59" customFormat="1" ht="12" customHeight="1">
      <c r="A13" s="68" t="s">
        <v>85</v>
      </c>
      <c r="B13" s="117" t="s">
        <v>99</v>
      </c>
      <c r="C13" s="68" t="s">
        <v>100</v>
      </c>
      <c r="D13" s="75">
        <f t="shared" si="2"/>
        <v>112755</v>
      </c>
      <c r="E13" s="75">
        <f t="shared" si="3"/>
        <v>0</v>
      </c>
      <c r="F13" s="75">
        <v>0</v>
      </c>
      <c r="G13" s="75">
        <v>0</v>
      </c>
      <c r="H13" s="75">
        <f t="shared" si="4"/>
        <v>300</v>
      </c>
      <c r="I13" s="75">
        <v>300</v>
      </c>
      <c r="J13" s="75">
        <v>0</v>
      </c>
      <c r="K13" s="75">
        <f t="shared" si="5"/>
        <v>112455</v>
      </c>
      <c r="L13" s="75">
        <v>36378</v>
      </c>
      <c r="M13" s="75">
        <v>76077</v>
      </c>
      <c r="N13" s="75">
        <f t="shared" si="6"/>
        <v>114041</v>
      </c>
      <c r="O13" s="75">
        <f t="shared" si="7"/>
        <v>36678</v>
      </c>
      <c r="P13" s="75">
        <v>36678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76077</v>
      </c>
      <c r="W13" s="75">
        <v>76077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1286</v>
      </c>
      <c r="AD13" s="75">
        <v>1286</v>
      </c>
      <c r="AE13" s="75">
        <v>0</v>
      </c>
      <c r="AF13" s="75">
        <f t="shared" si="10"/>
        <v>3702</v>
      </c>
      <c r="AG13" s="75">
        <v>3702</v>
      </c>
      <c r="AH13" s="75">
        <v>0</v>
      </c>
      <c r="AI13" s="75">
        <v>0</v>
      </c>
      <c r="AJ13" s="75">
        <f t="shared" si="11"/>
        <v>3702</v>
      </c>
      <c r="AK13" s="74">
        <v>0</v>
      </c>
      <c r="AL13" s="75">
        <v>0</v>
      </c>
      <c r="AM13" s="75">
        <v>2869</v>
      </c>
      <c r="AN13" s="75">
        <v>829</v>
      </c>
      <c r="AO13" s="75">
        <v>0</v>
      </c>
      <c r="AP13" s="75">
        <v>0</v>
      </c>
      <c r="AQ13" s="75">
        <v>0</v>
      </c>
      <c r="AR13" s="75">
        <v>4</v>
      </c>
      <c r="AS13" s="75">
        <v>0</v>
      </c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189</v>
      </c>
      <c r="B14" s="117" t="s">
        <v>190</v>
      </c>
      <c r="C14" s="68" t="s">
        <v>191</v>
      </c>
      <c r="D14" s="75">
        <f t="shared" si="2"/>
        <v>24587</v>
      </c>
      <c r="E14" s="75">
        <f t="shared" si="3"/>
        <v>0</v>
      </c>
      <c r="F14" s="75">
        <v>0</v>
      </c>
      <c r="G14" s="75">
        <v>0</v>
      </c>
      <c r="H14" s="75">
        <f t="shared" si="4"/>
        <v>0</v>
      </c>
      <c r="I14" s="75">
        <v>0</v>
      </c>
      <c r="J14" s="75">
        <v>0</v>
      </c>
      <c r="K14" s="75">
        <f t="shared" si="5"/>
        <v>24587</v>
      </c>
      <c r="L14" s="75">
        <v>7312</v>
      </c>
      <c r="M14" s="75">
        <v>17275</v>
      </c>
      <c r="N14" s="75">
        <f t="shared" si="6"/>
        <v>24681</v>
      </c>
      <c r="O14" s="75">
        <f t="shared" si="7"/>
        <v>7312</v>
      </c>
      <c r="P14" s="75">
        <v>7312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17275</v>
      </c>
      <c r="W14" s="75">
        <v>17275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94</v>
      </c>
      <c r="AD14" s="75">
        <v>94</v>
      </c>
      <c r="AE14" s="75">
        <v>0</v>
      </c>
      <c r="AF14" s="75">
        <f t="shared" si="10"/>
        <v>49</v>
      </c>
      <c r="AG14" s="75">
        <v>49</v>
      </c>
      <c r="AH14" s="75">
        <v>0</v>
      </c>
      <c r="AI14" s="75">
        <v>0</v>
      </c>
      <c r="AJ14" s="75">
        <f t="shared" si="11"/>
        <v>477</v>
      </c>
      <c r="AK14" s="75">
        <v>477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2"/>
        <v>49</v>
      </c>
      <c r="AU14" s="75">
        <v>49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189</v>
      </c>
      <c r="B15" s="117" t="s">
        <v>192</v>
      </c>
      <c r="C15" s="68" t="s">
        <v>193</v>
      </c>
      <c r="D15" s="75">
        <f t="shared" si="2"/>
        <v>35133</v>
      </c>
      <c r="E15" s="75">
        <f t="shared" si="3"/>
        <v>0</v>
      </c>
      <c r="F15" s="75">
        <v>0</v>
      </c>
      <c r="G15" s="75">
        <v>0</v>
      </c>
      <c r="H15" s="75">
        <f t="shared" si="4"/>
        <v>0</v>
      </c>
      <c r="I15" s="75">
        <v>0</v>
      </c>
      <c r="J15" s="75">
        <v>0</v>
      </c>
      <c r="K15" s="75">
        <f t="shared" si="5"/>
        <v>35133</v>
      </c>
      <c r="L15" s="75">
        <v>10974</v>
      </c>
      <c r="M15" s="75">
        <v>24159</v>
      </c>
      <c r="N15" s="75">
        <f t="shared" si="6"/>
        <v>39823</v>
      </c>
      <c r="O15" s="75">
        <f t="shared" si="7"/>
        <v>10974</v>
      </c>
      <c r="P15" s="75">
        <v>10974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24159</v>
      </c>
      <c r="W15" s="75">
        <v>24159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4690</v>
      </c>
      <c r="AD15" s="75">
        <v>4690</v>
      </c>
      <c r="AE15" s="75">
        <v>0</v>
      </c>
      <c r="AF15" s="75">
        <f t="shared" si="10"/>
        <v>32</v>
      </c>
      <c r="AG15" s="75">
        <v>32</v>
      </c>
      <c r="AH15" s="75">
        <v>0</v>
      </c>
      <c r="AI15" s="75">
        <v>0</v>
      </c>
      <c r="AJ15" s="75">
        <f t="shared" si="11"/>
        <v>32</v>
      </c>
      <c r="AK15" s="74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32</v>
      </c>
      <c r="AS15" s="75">
        <v>0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66</v>
      </c>
      <c r="BA15" s="75">
        <v>66</v>
      </c>
      <c r="BB15" s="75">
        <v>0</v>
      </c>
      <c r="BC15" s="75">
        <v>0</v>
      </c>
    </row>
    <row r="16" spans="1:55" s="59" customFormat="1" ht="12" customHeight="1">
      <c r="A16" s="68" t="s">
        <v>85</v>
      </c>
      <c r="B16" s="117" t="s">
        <v>105</v>
      </c>
      <c r="C16" s="68" t="s">
        <v>106</v>
      </c>
      <c r="D16" s="75">
        <f t="shared" si="2"/>
        <v>18843</v>
      </c>
      <c r="E16" s="75">
        <f t="shared" si="3"/>
        <v>0</v>
      </c>
      <c r="F16" s="75">
        <v>0</v>
      </c>
      <c r="G16" s="75">
        <v>0</v>
      </c>
      <c r="H16" s="75">
        <f t="shared" si="4"/>
        <v>0</v>
      </c>
      <c r="I16" s="75">
        <v>0</v>
      </c>
      <c r="J16" s="75">
        <v>0</v>
      </c>
      <c r="K16" s="75">
        <f t="shared" si="5"/>
        <v>18843</v>
      </c>
      <c r="L16" s="75">
        <v>7645</v>
      </c>
      <c r="M16" s="75">
        <v>11198</v>
      </c>
      <c r="N16" s="75">
        <f t="shared" si="6"/>
        <v>20754</v>
      </c>
      <c r="O16" s="75">
        <f t="shared" si="7"/>
        <v>7645</v>
      </c>
      <c r="P16" s="75">
        <v>7645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8"/>
        <v>11198</v>
      </c>
      <c r="W16" s="75">
        <v>11198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f t="shared" si="9"/>
        <v>1911</v>
      </c>
      <c r="AD16" s="75">
        <v>1911</v>
      </c>
      <c r="AE16" s="75">
        <v>0</v>
      </c>
      <c r="AF16" s="75">
        <f t="shared" si="10"/>
        <v>58</v>
      </c>
      <c r="AG16" s="75">
        <v>58</v>
      </c>
      <c r="AH16" s="75">
        <v>0</v>
      </c>
      <c r="AI16" s="75">
        <v>0</v>
      </c>
      <c r="AJ16" s="75">
        <f t="shared" si="11"/>
        <v>58</v>
      </c>
      <c r="AK16" s="74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58</v>
      </c>
      <c r="AT16" s="75">
        <f t="shared" si="12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85</v>
      </c>
      <c r="B17" s="117" t="s">
        <v>107</v>
      </c>
      <c r="C17" s="68" t="s">
        <v>108</v>
      </c>
      <c r="D17" s="75">
        <f t="shared" si="2"/>
        <v>2918</v>
      </c>
      <c r="E17" s="75">
        <f t="shared" si="3"/>
        <v>0</v>
      </c>
      <c r="F17" s="75">
        <v>0</v>
      </c>
      <c r="G17" s="75">
        <v>0</v>
      </c>
      <c r="H17" s="75">
        <f t="shared" si="4"/>
        <v>373</v>
      </c>
      <c r="I17" s="75">
        <v>373</v>
      </c>
      <c r="J17" s="75">
        <v>0</v>
      </c>
      <c r="K17" s="75">
        <f t="shared" si="5"/>
        <v>2545</v>
      </c>
      <c r="L17" s="75">
        <v>0</v>
      </c>
      <c r="M17" s="75">
        <v>2545</v>
      </c>
      <c r="N17" s="75">
        <f t="shared" si="6"/>
        <v>2918</v>
      </c>
      <c r="O17" s="75">
        <f t="shared" si="7"/>
        <v>373</v>
      </c>
      <c r="P17" s="75">
        <v>373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2545</v>
      </c>
      <c r="W17" s="75">
        <v>2545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32</v>
      </c>
      <c r="AG17" s="75">
        <v>32</v>
      </c>
      <c r="AH17" s="75">
        <v>0</v>
      </c>
      <c r="AI17" s="75">
        <v>0</v>
      </c>
      <c r="AJ17" s="75">
        <f t="shared" si="11"/>
        <v>32</v>
      </c>
      <c r="AK17" s="74">
        <v>0</v>
      </c>
      <c r="AL17" s="75">
        <v>0</v>
      </c>
      <c r="AM17" s="75">
        <v>0</v>
      </c>
      <c r="AN17" s="75">
        <v>32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0</v>
      </c>
      <c r="BA17" s="75">
        <v>0</v>
      </c>
      <c r="BB17" s="75">
        <v>0</v>
      </c>
      <c r="BC17" s="75">
        <v>0</v>
      </c>
    </row>
    <row r="18" spans="1:55" s="59" customFormat="1" ht="12" customHeight="1">
      <c r="A18" s="68" t="s">
        <v>189</v>
      </c>
      <c r="B18" s="117" t="s">
        <v>194</v>
      </c>
      <c r="C18" s="68" t="s">
        <v>195</v>
      </c>
      <c r="D18" s="75">
        <f t="shared" si="2"/>
        <v>84245</v>
      </c>
      <c r="E18" s="75">
        <f t="shared" si="3"/>
        <v>0</v>
      </c>
      <c r="F18" s="75">
        <v>0</v>
      </c>
      <c r="G18" s="75">
        <v>0</v>
      </c>
      <c r="H18" s="75">
        <f t="shared" si="4"/>
        <v>0</v>
      </c>
      <c r="I18" s="75">
        <v>0</v>
      </c>
      <c r="J18" s="75">
        <v>0</v>
      </c>
      <c r="K18" s="75">
        <f t="shared" si="5"/>
        <v>84245</v>
      </c>
      <c r="L18" s="75">
        <v>21139</v>
      </c>
      <c r="M18" s="75">
        <v>63106</v>
      </c>
      <c r="N18" s="75">
        <f t="shared" si="6"/>
        <v>84245</v>
      </c>
      <c r="O18" s="75">
        <f t="shared" si="7"/>
        <v>21139</v>
      </c>
      <c r="P18" s="75">
        <v>21139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63106</v>
      </c>
      <c r="W18" s="75">
        <v>63106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90150</v>
      </c>
      <c r="AG18" s="75">
        <v>90150</v>
      </c>
      <c r="AH18" s="75">
        <v>0</v>
      </c>
      <c r="AI18" s="75">
        <v>0</v>
      </c>
      <c r="AJ18" s="75">
        <f t="shared" si="11"/>
        <v>90150</v>
      </c>
      <c r="AK18" s="75">
        <v>17</v>
      </c>
      <c r="AL18" s="75">
        <v>0</v>
      </c>
      <c r="AM18" s="75">
        <v>3427</v>
      </c>
      <c r="AN18" s="75">
        <v>0</v>
      </c>
      <c r="AO18" s="75">
        <v>0</v>
      </c>
      <c r="AP18" s="75">
        <v>86706</v>
      </c>
      <c r="AQ18" s="75">
        <v>0</v>
      </c>
      <c r="AR18" s="75">
        <v>0</v>
      </c>
      <c r="AS18" s="75">
        <v>0</v>
      </c>
      <c r="AT18" s="75">
        <f t="shared" si="12"/>
        <v>464</v>
      </c>
      <c r="AU18" s="75">
        <v>17</v>
      </c>
      <c r="AV18" s="75">
        <v>0</v>
      </c>
      <c r="AW18" s="75">
        <v>447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189</v>
      </c>
      <c r="B19" s="117" t="s">
        <v>196</v>
      </c>
      <c r="C19" s="68" t="s">
        <v>197</v>
      </c>
      <c r="D19" s="75">
        <f t="shared" si="2"/>
        <v>37279</v>
      </c>
      <c r="E19" s="75">
        <f t="shared" si="3"/>
        <v>0</v>
      </c>
      <c r="F19" s="75">
        <v>0</v>
      </c>
      <c r="G19" s="75">
        <v>0</v>
      </c>
      <c r="H19" s="75">
        <f t="shared" si="4"/>
        <v>17</v>
      </c>
      <c r="I19" s="75">
        <v>17</v>
      </c>
      <c r="J19" s="75">
        <v>0</v>
      </c>
      <c r="K19" s="75">
        <f t="shared" si="5"/>
        <v>37262</v>
      </c>
      <c r="L19" s="75">
        <v>7619</v>
      </c>
      <c r="M19" s="75">
        <v>29643</v>
      </c>
      <c r="N19" s="75">
        <f t="shared" si="6"/>
        <v>37485</v>
      </c>
      <c r="O19" s="75">
        <f t="shared" si="7"/>
        <v>7636</v>
      </c>
      <c r="P19" s="75">
        <v>7619</v>
      </c>
      <c r="Q19" s="75">
        <v>0</v>
      </c>
      <c r="R19" s="75">
        <v>0</v>
      </c>
      <c r="S19" s="75">
        <v>17</v>
      </c>
      <c r="T19" s="75">
        <v>0</v>
      </c>
      <c r="U19" s="75">
        <v>0</v>
      </c>
      <c r="V19" s="75">
        <f t="shared" si="8"/>
        <v>29643</v>
      </c>
      <c r="W19" s="75">
        <v>29643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206</v>
      </c>
      <c r="AD19" s="75">
        <v>206</v>
      </c>
      <c r="AE19" s="75">
        <v>0</v>
      </c>
      <c r="AF19" s="75">
        <f t="shared" si="10"/>
        <v>129</v>
      </c>
      <c r="AG19" s="75">
        <v>129</v>
      </c>
      <c r="AH19" s="75">
        <v>0</v>
      </c>
      <c r="AI19" s="75">
        <v>0</v>
      </c>
      <c r="AJ19" s="75">
        <f t="shared" si="11"/>
        <v>0</v>
      </c>
      <c r="AK19" s="74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129</v>
      </c>
      <c r="AU19" s="75">
        <v>129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198</v>
      </c>
      <c r="B20" s="117" t="s">
        <v>199</v>
      </c>
      <c r="C20" s="68" t="s">
        <v>200</v>
      </c>
      <c r="D20" s="75">
        <f t="shared" si="2"/>
        <v>21948</v>
      </c>
      <c r="E20" s="75">
        <f t="shared" si="3"/>
        <v>0</v>
      </c>
      <c r="F20" s="75">
        <v>0</v>
      </c>
      <c r="G20" s="75">
        <v>0</v>
      </c>
      <c r="H20" s="75">
        <f t="shared" si="4"/>
        <v>10227</v>
      </c>
      <c r="I20" s="75">
        <v>5401</v>
      </c>
      <c r="J20" s="75">
        <v>4826</v>
      </c>
      <c r="K20" s="75">
        <f t="shared" si="5"/>
        <v>11721</v>
      </c>
      <c r="L20" s="75">
        <v>0</v>
      </c>
      <c r="M20" s="75">
        <v>11721</v>
      </c>
      <c r="N20" s="75">
        <f t="shared" si="6"/>
        <v>21948</v>
      </c>
      <c r="O20" s="75">
        <f t="shared" si="7"/>
        <v>5401</v>
      </c>
      <c r="P20" s="75">
        <v>5401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16547</v>
      </c>
      <c r="W20" s="75">
        <v>16547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1</v>
      </c>
      <c r="AG20" s="75">
        <v>1</v>
      </c>
      <c r="AH20" s="75">
        <v>0</v>
      </c>
      <c r="AI20" s="75">
        <v>0</v>
      </c>
      <c r="AJ20" s="75">
        <f t="shared" si="11"/>
        <v>1</v>
      </c>
      <c r="AK20" s="74">
        <v>0</v>
      </c>
      <c r="AL20" s="75">
        <v>0</v>
      </c>
      <c r="AM20" s="75">
        <v>1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2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0</v>
      </c>
      <c r="BA20" s="75">
        <v>0</v>
      </c>
      <c r="BB20" s="75">
        <v>0</v>
      </c>
      <c r="BC20" s="75">
        <v>0</v>
      </c>
    </row>
    <row r="21" spans="1:55" s="59" customFormat="1" ht="12" customHeight="1">
      <c r="A21" s="68" t="s">
        <v>198</v>
      </c>
      <c r="B21" s="117" t="s">
        <v>201</v>
      </c>
      <c r="C21" s="68" t="s">
        <v>202</v>
      </c>
      <c r="D21" s="75">
        <f t="shared" si="2"/>
        <v>11367</v>
      </c>
      <c r="E21" s="75">
        <f t="shared" si="3"/>
        <v>0</v>
      </c>
      <c r="F21" s="75">
        <v>0</v>
      </c>
      <c r="G21" s="75">
        <v>0</v>
      </c>
      <c r="H21" s="75">
        <f t="shared" si="4"/>
        <v>0</v>
      </c>
      <c r="I21" s="75">
        <v>0</v>
      </c>
      <c r="J21" s="75">
        <v>0</v>
      </c>
      <c r="K21" s="75">
        <f t="shared" si="5"/>
        <v>11367</v>
      </c>
      <c r="L21" s="75">
        <v>6638</v>
      </c>
      <c r="M21" s="75">
        <v>4729</v>
      </c>
      <c r="N21" s="75">
        <f t="shared" si="6"/>
        <v>11367</v>
      </c>
      <c r="O21" s="75">
        <f t="shared" si="7"/>
        <v>6638</v>
      </c>
      <c r="P21" s="75">
        <v>3258</v>
      </c>
      <c r="Q21" s="75">
        <v>0</v>
      </c>
      <c r="R21" s="75">
        <v>0</v>
      </c>
      <c r="S21" s="75">
        <v>3380</v>
      </c>
      <c r="T21" s="75">
        <v>0</v>
      </c>
      <c r="U21" s="75">
        <v>0</v>
      </c>
      <c r="V21" s="75">
        <f t="shared" si="8"/>
        <v>4729</v>
      </c>
      <c r="W21" s="75">
        <v>2464</v>
      </c>
      <c r="X21" s="75">
        <v>0</v>
      </c>
      <c r="Y21" s="75">
        <v>0</v>
      </c>
      <c r="Z21" s="75">
        <v>2265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492</v>
      </c>
      <c r="AG21" s="75">
        <v>492</v>
      </c>
      <c r="AH21" s="75">
        <v>0</v>
      </c>
      <c r="AI21" s="75">
        <v>0</v>
      </c>
      <c r="AJ21" s="75">
        <f t="shared" si="11"/>
        <v>492</v>
      </c>
      <c r="AK21" s="74">
        <v>0</v>
      </c>
      <c r="AL21" s="75">
        <v>0</v>
      </c>
      <c r="AM21" s="75">
        <v>7</v>
      </c>
      <c r="AN21" s="75">
        <v>0</v>
      </c>
      <c r="AO21" s="75">
        <v>0</v>
      </c>
      <c r="AP21" s="75">
        <v>0</v>
      </c>
      <c r="AQ21" s="75">
        <v>0</v>
      </c>
      <c r="AR21" s="75">
        <v>3</v>
      </c>
      <c r="AS21" s="75">
        <v>482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85</v>
      </c>
      <c r="B22" s="117" t="s">
        <v>117</v>
      </c>
      <c r="C22" s="68" t="s">
        <v>118</v>
      </c>
      <c r="D22" s="75">
        <f t="shared" si="2"/>
        <v>7746</v>
      </c>
      <c r="E22" s="75">
        <f t="shared" si="3"/>
        <v>0</v>
      </c>
      <c r="F22" s="75">
        <v>0</v>
      </c>
      <c r="G22" s="75">
        <v>0</v>
      </c>
      <c r="H22" s="75">
        <f t="shared" si="4"/>
        <v>1690</v>
      </c>
      <c r="I22" s="75">
        <v>1690</v>
      </c>
      <c r="J22" s="75">
        <v>0</v>
      </c>
      <c r="K22" s="75">
        <f t="shared" si="5"/>
        <v>6056</v>
      </c>
      <c r="L22" s="75">
        <v>0</v>
      </c>
      <c r="M22" s="75">
        <v>6056</v>
      </c>
      <c r="N22" s="75">
        <f t="shared" si="6"/>
        <v>7753</v>
      </c>
      <c r="O22" s="75">
        <f t="shared" si="7"/>
        <v>1690</v>
      </c>
      <c r="P22" s="75">
        <v>1690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6056</v>
      </c>
      <c r="W22" s="75">
        <v>6056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7</v>
      </c>
      <c r="AD22" s="75">
        <v>7</v>
      </c>
      <c r="AE22" s="75">
        <v>0</v>
      </c>
      <c r="AF22" s="75">
        <f t="shared" si="10"/>
        <v>305</v>
      </c>
      <c r="AG22" s="75">
        <v>305</v>
      </c>
      <c r="AH22" s="75">
        <v>0</v>
      </c>
      <c r="AI22" s="75">
        <v>0</v>
      </c>
      <c r="AJ22" s="75">
        <f t="shared" si="11"/>
        <v>305</v>
      </c>
      <c r="AK22" s="74">
        <v>0</v>
      </c>
      <c r="AL22" s="75">
        <v>0</v>
      </c>
      <c r="AM22" s="75">
        <v>0</v>
      </c>
      <c r="AN22" s="75">
        <v>14</v>
      </c>
      <c r="AO22" s="75">
        <v>0</v>
      </c>
      <c r="AP22" s="75">
        <v>0</v>
      </c>
      <c r="AQ22" s="75">
        <v>0</v>
      </c>
      <c r="AR22" s="75">
        <v>0</v>
      </c>
      <c r="AS22" s="75">
        <v>291</v>
      </c>
      <c r="AT22" s="75">
        <f t="shared" si="12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203</v>
      </c>
      <c r="B23" s="117" t="s">
        <v>204</v>
      </c>
      <c r="C23" s="68" t="s">
        <v>205</v>
      </c>
      <c r="D23" s="75">
        <f t="shared" si="2"/>
        <v>3302</v>
      </c>
      <c r="E23" s="75">
        <f t="shared" si="3"/>
        <v>0</v>
      </c>
      <c r="F23" s="75">
        <v>0</v>
      </c>
      <c r="G23" s="75">
        <v>0</v>
      </c>
      <c r="H23" s="75">
        <f t="shared" si="4"/>
        <v>1106</v>
      </c>
      <c r="I23" s="75">
        <v>1106</v>
      </c>
      <c r="J23" s="75">
        <v>0</v>
      </c>
      <c r="K23" s="75">
        <f t="shared" si="5"/>
        <v>2196</v>
      </c>
      <c r="L23" s="75">
        <v>0</v>
      </c>
      <c r="M23" s="75">
        <v>2196</v>
      </c>
      <c r="N23" s="75">
        <f t="shared" si="6"/>
        <v>3302</v>
      </c>
      <c r="O23" s="75">
        <f t="shared" si="7"/>
        <v>1106</v>
      </c>
      <c r="P23" s="75">
        <v>1106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2196</v>
      </c>
      <c r="W23" s="75">
        <v>2196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0</v>
      </c>
      <c r="AD23" s="75">
        <v>0</v>
      </c>
      <c r="AE23" s="75">
        <v>0</v>
      </c>
      <c r="AF23" s="75">
        <f t="shared" si="10"/>
        <v>130</v>
      </c>
      <c r="AG23" s="75">
        <v>130</v>
      </c>
      <c r="AH23" s="75">
        <v>0</v>
      </c>
      <c r="AI23" s="75">
        <v>0</v>
      </c>
      <c r="AJ23" s="75">
        <f t="shared" si="11"/>
        <v>130</v>
      </c>
      <c r="AK23" s="74">
        <v>0</v>
      </c>
      <c r="AL23" s="75">
        <v>0</v>
      </c>
      <c r="AM23" s="75">
        <v>6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124</v>
      </c>
      <c r="AT23" s="75">
        <f t="shared" si="12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203</v>
      </c>
      <c r="B24" s="117" t="s">
        <v>206</v>
      </c>
      <c r="C24" s="68" t="s">
        <v>207</v>
      </c>
      <c r="D24" s="75">
        <f t="shared" si="2"/>
        <v>4014</v>
      </c>
      <c r="E24" s="75">
        <f t="shared" si="3"/>
        <v>0</v>
      </c>
      <c r="F24" s="75">
        <v>0</v>
      </c>
      <c r="G24" s="75">
        <v>0</v>
      </c>
      <c r="H24" s="75">
        <f t="shared" si="4"/>
        <v>1778</v>
      </c>
      <c r="I24" s="75">
        <v>1778</v>
      </c>
      <c r="J24" s="75">
        <v>0</v>
      </c>
      <c r="K24" s="75">
        <f t="shared" si="5"/>
        <v>2236</v>
      </c>
      <c r="L24" s="75">
        <v>0</v>
      </c>
      <c r="M24" s="75">
        <v>2236</v>
      </c>
      <c r="N24" s="75">
        <f t="shared" si="6"/>
        <v>4014</v>
      </c>
      <c r="O24" s="75">
        <f t="shared" si="7"/>
        <v>1778</v>
      </c>
      <c r="P24" s="75">
        <v>1778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2236</v>
      </c>
      <c r="W24" s="75">
        <v>2236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0</v>
      </c>
      <c r="AD24" s="75">
        <v>0</v>
      </c>
      <c r="AE24" s="75">
        <v>0</v>
      </c>
      <c r="AF24" s="75">
        <f t="shared" si="10"/>
        <v>158</v>
      </c>
      <c r="AG24" s="75">
        <v>158</v>
      </c>
      <c r="AH24" s="75">
        <v>0</v>
      </c>
      <c r="AI24" s="75">
        <v>0</v>
      </c>
      <c r="AJ24" s="75">
        <f t="shared" si="11"/>
        <v>158</v>
      </c>
      <c r="AK24" s="74">
        <v>0</v>
      </c>
      <c r="AL24" s="75">
        <v>0</v>
      </c>
      <c r="AM24" s="75">
        <v>7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151</v>
      </c>
      <c r="AT24" s="75">
        <f t="shared" si="12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  <row r="25" spans="1:55" s="59" customFormat="1" ht="12" customHeight="1">
      <c r="A25" s="68" t="s">
        <v>85</v>
      </c>
      <c r="B25" s="117" t="s">
        <v>123</v>
      </c>
      <c r="C25" s="68" t="s">
        <v>124</v>
      </c>
      <c r="D25" s="75">
        <f t="shared" si="2"/>
        <v>676</v>
      </c>
      <c r="E25" s="75">
        <f t="shared" si="3"/>
        <v>0</v>
      </c>
      <c r="F25" s="75">
        <v>0</v>
      </c>
      <c r="G25" s="75">
        <v>0</v>
      </c>
      <c r="H25" s="75">
        <f t="shared" si="4"/>
        <v>255</v>
      </c>
      <c r="I25" s="75">
        <v>255</v>
      </c>
      <c r="J25" s="75">
        <v>0</v>
      </c>
      <c r="K25" s="75">
        <f t="shared" si="5"/>
        <v>421</v>
      </c>
      <c r="L25" s="75"/>
      <c r="M25" s="75">
        <v>421</v>
      </c>
      <c r="N25" s="75">
        <f t="shared" si="6"/>
        <v>676</v>
      </c>
      <c r="O25" s="75">
        <f t="shared" si="7"/>
        <v>255</v>
      </c>
      <c r="P25" s="75">
        <v>255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421</v>
      </c>
      <c r="W25" s="75">
        <v>421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27</v>
      </c>
      <c r="AG25" s="75">
        <v>27</v>
      </c>
      <c r="AH25" s="75">
        <v>0</v>
      </c>
      <c r="AI25" s="75">
        <v>0</v>
      </c>
      <c r="AJ25" s="75">
        <f t="shared" si="11"/>
        <v>27</v>
      </c>
      <c r="AK25" s="74">
        <v>0</v>
      </c>
      <c r="AL25" s="75">
        <v>0</v>
      </c>
      <c r="AM25" s="75">
        <v>27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2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f t="shared" si="13"/>
        <v>0</v>
      </c>
      <c r="BA25" s="75">
        <v>0</v>
      </c>
      <c r="BB25" s="75">
        <v>0</v>
      </c>
      <c r="BC25" s="75">
        <v>0</v>
      </c>
    </row>
    <row r="26" spans="1:55" s="59" customFormat="1" ht="12" customHeight="1">
      <c r="A26" s="68" t="s">
        <v>85</v>
      </c>
      <c r="B26" s="117" t="s">
        <v>125</v>
      </c>
      <c r="C26" s="68" t="s">
        <v>126</v>
      </c>
      <c r="D26" s="75">
        <f t="shared" si="2"/>
        <v>3818</v>
      </c>
      <c r="E26" s="75">
        <f t="shared" si="3"/>
        <v>1106</v>
      </c>
      <c r="F26" s="75">
        <v>1106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2712</v>
      </c>
      <c r="L26" s="75">
        <v>0</v>
      </c>
      <c r="M26" s="75">
        <v>2712</v>
      </c>
      <c r="N26" s="75">
        <f t="shared" si="6"/>
        <v>3893</v>
      </c>
      <c r="O26" s="75">
        <f t="shared" si="7"/>
        <v>1106</v>
      </c>
      <c r="P26" s="75">
        <v>1106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2712</v>
      </c>
      <c r="W26" s="75">
        <v>2712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75</v>
      </c>
      <c r="AD26" s="75">
        <v>75</v>
      </c>
      <c r="AE26" s="75">
        <v>0</v>
      </c>
      <c r="AF26" s="75">
        <f t="shared" si="10"/>
        <v>166</v>
      </c>
      <c r="AG26" s="75">
        <v>166</v>
      </c>
      <c r="AH26" s="75">
        <v>0</v>
      </c>
      <c r="AI26" s="75">
        <v>0</v>
      </c>
      <c r="AJ26" s="75">
        <f t="shared" si="11"/>
        <v>166</v>
      </c>
      <c r="AK26" s="74">
        <v>0</v>
      </c>
      <c r="AL26" s="75">
        <v>0</v>
      </c>
      <c r="AM26" s="75">
        <v>166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32</v>
      </c>
      <c r="AU26" s="75">
        <v>0</v>
      </c>
      <c r="AV26" s="75">
        <v>0</v>
      </c>
      <c r="AW26" s="75">
        <v>32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203</v>
      </c>
      <c r="B27" s="117" t="s">
        <v>208</v>
      </c>
      <c r="C27" s="68" t="s">
        <v>209</v>
      </c>
      <c r="D27" s="75">
        <f t="shared" si="2"/>
        <v>10294</v>
      </c>
      <c r="E27" s="75">
        <f t="shared" si="3"/>
        <v>272</v>
      </c>
      <c r="F27" s="75">
        <v>272</v>
      </c>
      <c r="G27" s="75">
        <v>0</v>
      </c>
      <c r="H27" s="75">
        <f t="shared" si="4"/>
        <v>0</v>
      </c>
      <c r="I27" s="75">
        <v>0</v>
      </c>
      <c r="J27" s="75">
        <v>0</v>
      </c>
      <c r="K27" s="75">
        <f t="shared" si="5"/>
        <v>10022</v>
      </c>
      <c r="L27" s="75">
        <v>1651</v>
      </c>
      <c r="M27" s="75">
        <v>8371</v>
      </c>
      <c r="N27" s="75">
        <f t="shared" si="6"/>
        <v>10847</v>
      </c>
      <c r="O27" s="75">
        <f t="shared" si="7"/>
        <v>1923</v>
      </c>
      <c r="P27" s="75">
        <v>1923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f t="shared" si="8"/>
        <v>8371</v>
      </c>
      <c r="W27" s="75">
        <v>8371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f t="shared" si="9"/>
        <v>553</v>
      </c>
      <c r="AD27" s="75">
        <v>553</v>
      </c>
      <c r="AE27" s="75">
        <v>0</v>
      </c>
      <c r="AF27" s="75">
        <f t="shared" si="10"/>
        <v>368</v>
      </c>
      <c r="AG27" s="75">
        <v>368</v>
      </c>
      <c r="AH27" s="75">
        <v>0</v>
      </c>
      <c r="AI27" s="75">
        <v>0</v>
      </c>
      <c r="AJ27" s="75">
        <f t="shared" si="11"/>
        <v>368</v>
      </c>
      <c r="AK27" s="74">
        <v>0</v>
      </c>
      <c r="AL27" s="75">
        <v>0</v>
      </c>
      <c r="AM27" s="75">
        <v>71</v>
      </c>
      <c r="AN27" s="75">
        <v>0</v>
      </c>
      <c r="AO27" s="75">
        <v>0</v>
      </c>
      <c r="AP27" s="75">
        <v>0</v>
      </c>
      <c r="AQ27" s="75">
        <v>297</v>
      </c>
      <c r="AR27" s="75">
        <v>0</v>
      </c>
      <c r="AS27" s="75">
        <v>0</v>
      </c>
      <c r="AT27" s="75">
        <f t="shared" si="12"/>
        <v>14</v>
      </c>
      <c r="AU27" s="75">
        <v>0</v>
      </c>
      <c r="AV27" s="75">
        <v>0</v>
      </c>
      <c r="AW27" s="75">
        <v>14</v>
      </c>
      <c r="AX27" s="75">
        <v>0</v>
      </c>
      <c r="AY27" s="75">
        <v>0</v>
      </c>
      <c r="AZ27" s="75">
        <f t="shared" si="13"/>
        <v>0</v>
      </c>
      <c r="BA27" s="75">
        <v>0</v>
      </c>
      <c r="BB27" s="75">
        <v>0</v>
      </c>
      <c r="BC27" s="75">
        <v>0</v>
      </c>
    </row>
    <row r="28" spans="1:55" s="59" customFormat="1" ht="12" customHeight="1">
      <c r="A28" s="68" t="s">
        <v>85</v>
      </c>
      <c r="B28" s="117" t="s">
        <v>129</v>
      </c>
      <c r="C28" s="68" t="s">
        <v>130</v>
      </c>
      <c r="D28" s="75">
        <f t="shared" si="2"/>
        <v>4847</v>
      </c>
      <c r="E28" s="75">
        <f t="shared" si="3"/>
        <v>0</v>
      </c>
      <c r="F28" s="75">
        <v>0</v>
      </c>
      <c r="G28" s="75">
        <v>0</v>
      </c>
      <c r="H28" s="75">
        <f t="shared" si="4"/>
        <v>0</v>
      </c>
      <c r="I28" s="75">
        <v>0</v>
      </c>
      <c r="J28" s="75">
        <v>0</v>
      </c>
      <c r="K28" s="75">
        <f t="shared" si="5"/>
        <v>4847</v>
      </c>
      <c r="L28" s="75">
        <v>3149</v>
      </c>
      <c r="M28" s="75">
        <v>1698</v>
      </c>
      <c r="N28" s="75">
        <f t="shared" si="6"/>
        <v>4847</v>
      </c>
      <c r="O28" s="75">
        <f t="shared" si="7"/>
        <v>3149</v>
      </c>
      <c r="P28" s="75">
        <v>3149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f t="shared" si="8"/>
        <v>1698</v>
      </c>
      <c r="W28" s="75">
        <v>1698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14</v>
      </c>
      <c r="AG28" s="75">
        <v>14</v>
      </c>
      <c r="AH28" s="75">
        <v>0</v>
      </c>
      <c r="AI28" s="75">
        <v>0</v>
      </c>
      <c r="AJ28" s="75">
        <f t="shared" si="11"/>
        <v>210</v>
      </c>
      <c r="AK28" s="75">
        <v>210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2"/>
        <v>14</v>
      </c>
      <c r="AU28" s="75">
        <v>14</v>
      </c>
      <c r="AV28" s="75">
        <v>0</v>
      </c>
      <c r="AW28" s="75">
        <v>0</v>
      </c>
      <c r="AX28" s="75">
        <v>0</v>
      </c>
      <c r="AY28" s="75">
        <v>0</v>
      </c>
      <c r="AZ28" s="75">
        <f t="shared" si="13"/>
        <v>0</v>
      </c>
      <c r="BA28" s="75">
        <v>0</v>
      </c>
      <c r="BB28" s="75">
        <v>0</v>
      </c>
      <c r="BC28" s="75">
        <v>0</v>
      </c>
    </row>
    <row r="29" spans="1:55" s="59" customFormat="1" ht="12" customHeight="1">
      <c r="A29" s="68" t="s">
        <v>85</v>
      </c>
      <c r="B29" s="117" t="s">
        <v>131</v>
      </c>
      <c r="C29" s="68" t="s">
        <v>132</v>
      </c>
      <c r="D29" s="75">
        <f t="shared" si="2"/>
        <v>14546</v>
      </c>
      <c r="E29" s="75">
        <f t="shared" si="3"/>
        <v>0</v>
      </c>
      <c r="F29" s="75">
        <v>0</v>
      </c>
      <c r="G29" s="75">
        <v>0</v>
      </c>
      <c r="H29" s="75">
        <f t="shared" si="4"/>
        <v>0</v>
      </c>
      <c r="I29" s="75">
        <v>0</v>
      </c>
      <c r="J29" s="75">
        <v>0</v>
      </c>
      <c r="K29" s="75">
        <f t="shared" si="5"/>
        <v>14546</v>
      </c>
      <c r="L29" s="75">
        <v>3852</v>
      </c>
      <c r="M29" s="75">
        <v>10694</v>
      </c>
      <c r="N29" s="75">
        <f t="shared" si="6"/>
        <v>14632</v>
      </c>
      <c r="O29" s="75">
        <f t="shared" si="7"/>
        <v>3852</v>
      </c>
      <c r="P29" s="75">
        <v>3852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10694</v>
      </c>
      <c r="W29" s="75">
        <v>10694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86</v>
      </c>
      <c r="AD29" s="75">
        <v>86</v>
      </c>
      <c r="AE29" s="75">
        <v>0</v>
      </c>
      <c r="AF29" s="75">
        <f t="shared" si="10"/>
        <v>431</v>
      </c>
      <c r="AG29" s="75">
        <v>431</v>
      </c>
      <c r="AH29" s="75">
        <v>0</v>
      </c>
      <c r="AI29" s="75">
        <v>0</v>
      </c>
      <c r="AJ29" s="75">
        <f t="shared" si="11"/>
        <v>431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431</v>
      </c>
      <c r="AT29" s="75">
        <f t="shared" si="12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f t="shared" si="13"/>
        <v>0</v>
      </c>
      <c r="BA29" s="75">
        <v>0</v>
      </c>
      <c r="BB29" s="75">
        <v>0</v>
      </c>
      <c r="BC29" s="75">
        <v>0</v>
      </c>
    </row>
    <row r="30" spans="1:55" s="59" customFormat="1" ht="12" customHeight="1">
      <c r="A30" s="68" t="s">
        <v>85</v>
      </c>
      <c r="B30" s="117" t="s">
        <v>133</v>
      </c>
      <c r="C30" s="68" t="s">
        <v>134</v>
      </c>
      <c r="D30" s="75">
        <f t="shared" si="2"/>
        <v>5368</v>
      </c>
      <c r="E30" s="75">
        <f t="shared" si="3"/>
        <v>1132</v>
      </c>
      <c r="F30" s="75">
        <v>1132</v>
      </c>
      <c r="G30" s="75">
        <v>0</v>
      </c>
      <c r="H30" s="75">
        <f t="shared" si="4"/>
        <v>0</v>
      </c>
      <c r="I30" s="75">
        <v>0</v>
      </c>
      <c r="J30" s="75">
        <v>0</v>
      </c>
      <c r="K30" s="75">
        <f t="shared" si="5"/>
        <v>4236</v>
      </c>
      <c r="L30" s="75">
        <v>0</v>
      </c>
      <c r="M30" s="75">
        <v>4236</v>
      </c>
      <c r="N30" s="75">
        <f t="shared" si="6"/>
        <v>5804</v>
      </c>
      <c r="O30" s="75">
        <f t="shared" si="7"/>
        <v>1132</v>
      </c>
      <c r="P30" s="75">
        <v>1132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f t="shared" si="8"/>
        <v>4236</v>
      </c>
      <c r="W30" s="75">
        <v>4236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f t="shared" si="9"/>
        <v>436</v>
      </c>
      <c r="AD30" s="75">
        <v>436</v>
      </c>
      <c r="AE30" s="75">
        <v>0</v>
      </c>
      <c r="AF30" s="75">
        <f t="shared" si="10"/>
        <v>53</v>
      </c>
      <c r="AG30" s="75">
        <v>53</v>
      </c>
      <c r="AH30" s="75">
        <v>0</v>
      </c>
      <c r="AI30" s="75">
        <v>0</v>
      </c>
      <c r="AJ30" s="75">
        <f t="shared" si="11"/>
        <v>53</v>
      </c>
      <c r="AK30" s="74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53</v>
      </c>
      <c r="AR30" s="75">
        <v>0</v>
      </c>
      <c r="AS30" s="75">
        <v>0</v>
      </c>
      <c r="AT30" s="75">
        <f t="shared" si="12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f t="shared" si="13"/>
        <v>0</v>
      </c>
      <c r="BA30" s="75">
        <v>0</v>
      </c>
      <c r="BB30" s="75">
        <v>0</v>
      </c>
      <c r="BC30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210</v>
      </c>
      <c r="C2" s="127" t="s">
        <v>86</v>
      </c>
      <c r="D2" s="123" t="s">
        <v>211</v>
      </c>
      <c r="E2" s="3"/>
      <c r="F2" s="3"/>
      <c r="G2" s="3"/>
      <c r="H2" s="3"/>
      <c r="I2" s="3"/>
      <c r="J2" s="3"/>
      <c r="K2" s="3"/>
      <c r="L2" s="3" t="str">
        <f>LEFT(C2,2)</f>
        <v>34</v>
      </c>
      <c r="M2" s="3" t="str">
        <f>IF(L2&lt;&gt;"",VLOOKUP(L2,$AI$6:$AJ$52,2,FALSE),"-")</f>
        <v>広島県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30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212</v>
      </c>
      <c r="G6" s="160"/>
      <c r="H6" s="38" t="s">
        <v>213</v>
      </c>
      <c r="I6" s="38" t="s">
        <v>214</v>
      </c>
      <c r="J6" s="38" t="s">
        <v>215</v>
      </c>
      <c r="K6" s="5" t="s">
        <v>216</v>
      </c>
      <c r="L6" s="15" t="s">
        <v>217</v>
      </c>
      <c r="M6" s="39" t="s">
        <v>218</v>
      </c>
      <c r="AF6" s="11">
        <f>+'水洗化人口等'!B6</f>
        <v>0</v>
      </c>
      <c r="AG6" s="11">
        <v>6</v>
      </c>
      <c r="AI6" s="42" t="s">
        <v>219</v>
      </c>
      <c r="AJ6" s="3" t="s">
        <v>53</v>
      </c>
    </row>
    <row r="7" spans="2:36" ht="16.5" customHeight="1">
      <c r="B7" s="161" t="s">
        <v>220</v>
      </c>
      <c r="C7" s="6" t="s">
        <v>221</v>
      </c>
      <c r="D7" s="16">
        <f>AD7</f>
        <v>352763</v>
      </c>
      <c r="F7" s="169" t="s">
        <v>222</v>
      </c>
      <c r="G7" s="7" t="s">
        <v>152</v>
      </c>
      <c r="H7" s="17">
        <f aca="true" t="shared" si="0" ref="H7:H12">AD14</f>
        <v>221734</v>
      </c>
      <c r="I7" s="17">
        <f aca="true" t="shared" si="1" ref="I7:I12">AD24</f>
        <v>396023</v>
      </c>
      <c r="J7" s="17">
        <f aca="true" t="shared" si="2" ref="J7:J12">SUM(H7:I7)</f>
        <v>617757</v>
      </c>
      <c r="K7" s="18">
        <f aca="true" t="shared" si="3" ref="K7:K12">IF(J$13&gt;0,J7/J$13,0)</f>
        <v>0.8808439465924451</v>
      </c>
      <c r="L7" s="19">
        <f>AD34</f>
        <v>99857</v>
      </c>
      <c r="M7" s="20">
        <f>AD37</f>
        <v>66</v>
      </c>
      <c r="AA7" s="4" t="s">
        <v>221</v>
      </c>
      <c r="AB7" s="45" t="s">
        <v>223</v>
      </c>
      <c r="AC7" s="45" t="s">
        <v>224</v>
      </c>
      <c r="AD7" s="11">
        <f aca="true" ca="1" t="shared" si="4" ref="AD7:AD53">IF(AD$2=0,INDIRECT(AB7&amp;"!"&amp;AC7&amp;$AG$2),0)</f>
        <v>352763</v>
      </c>
      <c r="AF7" s="42" t="str">
        <f>+'水洗化人口等'!B7</f>
        <v>34000</v>
      </c>
      <c r="AG7" s="11">
        <v>7</v>
      </c>
      <c r="AI7" s="42" t="s">
        <v>225</v>
      </c>
      <c r="AJ7" s="3" t="s">
        <v>52</v>
      </c>
    </row>
    <row r="8" spans="2:36" ht="16.5" customHeight="1">
      <c r="B8" s="162"/>
      <c r="C8" s="7" t="s">
        <v>69</v>
      </c>
      <c r="D8" s="21">
        <f>AD8</f>
        <v>15329</v>
      </c>
      <c r="F8" s="170"/>
      <c r="G8" s="7" t="s">
        <v>154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223</v>
      </c>
      <c r="AC8" s="45" t="s">
        <v>226</v>
      </c>
      <c r="AD8" s="11">
        <f ca="1" t="shared" si="4"/>
        <v>15329</v>
      </c>
      <c r="AF8" s="42" t="str">
        <f>+'水洗化人口等'!B8</f>
        <v>34100</v>
      </c>
      <c r="AG8" s="11">
        <v>8</v>
      </c>
      <c r="AI8" s="42" t="s">
        <v>227</v>
      </c>
      <c r="AJ8" s="3" t="s">
        <v>51</v>
      </c>
    </row>
    <row r="9" spans="2:36" ht="16.5" customHeight="1">
      <c r="B9" s="163"/>
      <c r="C9" s="8" t="s">
        <v>228</v>
      </c>
      <c r="D9" s="22">
        <f>SUM(D7:D8)</f>
        <v>368092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229</v>
      </c>
      <c r="AB9" s="45" t="s">
        <v>223</v>
      </c>
      <c r="AC9" s="45" t="s">
        <v>230</v>
      </c>
      <c r="AD9" s="11">
        <f ca="1" t="shared" si="4"/>
        <v>1856814</v>
      </c>
      <c r="AF9" s="42" t="str">
        <f>+'水洗化人口等'!B9</f>
        <v>34202</v>
      </c>
      <c r="AG9" s="11">
        <v>9</v>
      </c>
      <c r="AI9" s="42" t="s">
        <v>231</v>
      </c>
      <c r="AJ9" s="3" t="s">
        <v>50</v>
      </c>
    </row>
    <row r="10" spans="2:36" ht="16.5" customHeight="1">
      <c r="B10" s="164" t="s">
        <v>232</v>
      </c>
      <c r="C10" s="124" t="s">
        <v>229</v>
      </c>
      <c r="D10" s="21">
        <f>AD9</f>
        <v>1856814</v>
      </c>
      <c r="F10" s="170"/>
      <c r="G10" s="7" t="s">
        <v>167</v>
      </c>
      <c r="H10" s="17">
        <f t="shared" si="0"/>
        <v>36408</v>
      </c>
      <c r="I10" s="17">
        <f t="shared" si="1"/>
        <v>47159</v>
      </c>
      <c r="J10" s="17">
        <f t="shared" si="2"/>
        <v>83567</v>
      </c>
      <c r="K10" s="18">
        <f t="shared" si="3"/>
        <v>0.11915605340755485</v>
      </c>
      <c r="L10" s="23" t="s">
        <v>233</v>
      </c>
      <c r="M10" s="24" t="s">
        <v>233</v>
      </c>
      <c r="AA10" s="4" t="s">
        <v>234</v>
      </c>
      <c r="AB10" s="45" t="s">
        <v>223</v>
      </c>
      <c r="AC10" s="45" t="s">
        <v>235</v>
      </c>
      <c r="AD10" s="11">
        <f ca="1" t="shared" si="4"/>
        <v>923</v>
      </c>
      <c r="AF10" s="42" t="str">
        <f>+'水洗化人口等'!B10</f>
        <v>34203</v>
      </c>
      <c r="AG10" s="11">
        <v>10</v>
      </c>
      <c r="AI10" s="42" t="s">
        <v>236</v>
      </c>
      <c r="AJ10" s="3" t="s">
        <v>49</v>
      </c>
    </row>
    <row r="11" spans="2:36" ht="16.5" customHeight="1">
      <c r="B11" s="165"/>
      <c r="C11" s="7" t="s">
        <v>234</v>
      </c>
      <c r="D11" s="21">
        <f>AD10</f>
        <v>923</v>
      </c>
      <c r="F11" s="170"/>
      <c r="G11" s="7" t="s">
        <v>169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233</v>
      </c>
      <c r="M11" s="24" t="s">
        <v>233</v>
      </c>
      <c r="AA11" s="4" t="s">
        <v>237</v>
      </c>
      <c r="AB11" s="45" t="s">
        <v>223</v>
      </c>
      <c r="AC11" s="45" t="s">
        <v>238</v>
      </c>
      <c r="AD11" s="11">
        <f ca="1" t="shared" si="4"/>
        <v>627625</v>
      </c>
      <c r="AF11" s="42" t="str">
        <f>+'水洗化人口等'!B11</f>
        <v>34204</v>
      </c>
      <c r="AG11" s="11">
        <v>11</v>
      </c>
      <c r="AI11" s="42" t="s">
        <v>239</v>
      </c>
      <c r="AJ11" s="3" t="s">
        <v>48</v>
      </c>
    </row>
    <row r="12" spans="2:36" ht="16.5" customHeight="1">
      <c r="B12" s="165"/>
      <c r="C12" s="7" t="s">
        <v>237</v>
      </c>
      <c r="D12" s="21">
        <f>AD11</f>
        <v>627625</v>
      </c>
      <c r="F12" s="170"/>
      <c r="G12" s="7" t="s">
        <v>171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233</v>
      </c>
      <c r="M12" s="24" t="s">
        <v>233</v>
      </c>
      <c r="AA12" s="4" t="s">
        <v>240</v>
      </c>
      <c r="AB12" s="45" t="s">
        <v>223</v>
      </c>
      <c r="AC12" s="45" t="s">
        <v>241</v>
      </c>
      <c r="AD12" s="11">
        <f ca="1" t="shared" si="4"/>
        <v>378546</v>
      </c>
      <c r="AF12" s="42" t="str">
        <f>+'水洗化人口等'!B12</f>
        <v>34205</v>
      </c>
      <c r="AG12" s="11">
        <v>12</v>
      </c>
      <c r="AI12" s="42" t="s">
        <v>242</v>
      </c>
      <c r="AJ12" s="3" t="s">
        <v>47</v>
      </c>
    </row>
    <row r="13" spans="2:36" ht="16.5" customHeight="1">
      <c r="B13" s="166"/>
      <c r="C13" s="8" t="s">
        <v>228</v>
      </c>
      <c r="D13" s="22">
        <f>SUM(D10:D12)</f>
        <v>2485362</v>
      </c>
      <c r="F13" s="171"/>
      <c r="G13" s="7" t="s">
        <v>228</v>
      </c>
      <c r="H13" s="17">
        <f>SUM(H7:H12)</f>
        <v>258142</v>
      </c>
      <c r="I13" s="17">
        <f>SUM(I7:I12)</f>
        <v>443182</v>
      </c>
      <c r="J13" s="17">
        <f>SUM(J7:J12)</f>
        <v>701324</v>
      </c>
      <c r="K13" s="18">
        <v>1</v>
      </c>
      <c r="L13" s="23" t="s">
        <v>233</v>
      </c>
      <c r="M13" s="24" t="s">
        <v>233</v>
      </c>
      <c r="AA13" s="4" t="s">
        <v>60</v>
      </c>
      <c r="AB13" s="45" t="s">
        <v>223</v>
      </c>
      <c r="AC13" s="45" t="s">
        <v>243</v>
      </c>
      <c r="AD13" s="11">
        <f ca="1" t="shared" si="4"/>
        <v>39023</v>
      </c>
      <c r="AF13" s="42" t="str">
        <f>+'水洗化人口等'!B13</f>
        <v>34207</v>
      </c>
      <c r="AG13" s="11">
        <v>13</v>
      </c>
      <c r="AI13" s="42" t="s">
        <v>244</v>
      </c>
      <c r="AJ13" s="3" t="s">
        <v>46</v>
      </c>
    </row>
    <row r="14" spans="2:36" ht="16.5" customHeight="1" thickBot="1">
      <c r="B14" s="167" t="s">
        <v>245</v>
      </c>
      <c r="C14" s="168"/>
      <c r="D14" s="25">
        <f>SUM(D9,D13)</f>
        <v>2853454</v>
      </c>
      <c r="F14" s="172" t="s">
        <v>246</v>
      </c>
      <c r="G14" s="173"/>
      <c r="H14" s="17">
        <f>AD20</f>
        <v>10028</v>
      </c>
      <c r="I14" s="17">
        <f>AD30</f>
        <v>0</v>
      </c>
      <c r="J14" s="17">
        <f>SUM(H14:I14)</f>
        <v>10028</v>
      </c>
      <c r="K14" s="26" t="s">
        <v>233</v>
      </c>
      <c r="L14" s="23" t="s">
        <v>233</v>
      </c>
      <c r="M14" s="24" t="s">
        <v>233</v>
      </c>
      <c r="AA14" s="4" t="s">
        <v>152</v>
      </c>
      <c r="AB14" s="45" t="s">
        <v>247</v>
      </c>
      <c r="AC14" s="45" t="s">
        <v>241</v>
      </c>
      <c r="AD14" s="11">
        <f ca="1" t="shared" si="4"/>
        <v>221734</v>
      </c>
      <c r="AF14" s="42" t="str">
        <f>+'水洗化人口等'!B14</f>
        <v>34208</v>
      </c>
      <c r="AG14" s="11">
        <v>14</v>
      </c>
      <c r="AI14" s="42" t="s">
        <v>248</v>
      </c>
      <c r="AJ14" s="3" t="s">
        <v>45</v>
      </c>
    </row>
    <row r="15" spans="2:36" ht="16.5" customHeight="1" thickBot="1">
      <c r="B15" s="167" t="s">
        <v>60</v>
      </c>
      <c r="C15" s="168"/>
      <c r="D15" s="25">
        <f>AD13</f>
        <v>39023</v>
      </c>
      <c r="F15" s="167" t="s">
        <v>54</v>
      </c>
      <c r="G15" s="168"/>
      <c r="H15" s="27">
        <f>SUM(H13:H14)</f>
        <v>268170</v>
      </c>
      <c r="I15" s="27">
        <f>SUM(I13:I14)</f>
        <v>443182</v>
      </c>
      <c r="J15" s="27">
        <f>SUM(J13:J14)</f>
        <v>711352</v>
      </c>
      <c r="K15" s="28" t="s">
        <v>233</v>
      </c>
      <c r="L15" s="29">
        <f>SUM(L7:L9)</f>
        <v>99857</v>
      </c>
      <c r="M15" s="30">
        <f>SUM(M7:M9)</f>
        <v>66</v>
      </c>
      <c r="AA15" s="4" t="s">
        <v>154</v>
      </c>
      <c r="AB15" s="45" t="s">
        <v>247</v>
      </c>
      <c r="AC15" s="45" t="s">
        <v>249</v>
      </c>
      <c r="AD15" s="11">
        <f ca="1" t="shared" si="4"/>
        <v>0</v>
      </c>
      <c r="AF15" s="42" t="str">
        <f>+'水洗化人口等'!B15</f>
        <v>34209</v>
      </c>
      <c r="AG15" s="11">
        <v>15</v>
      </c>
      <c r="AI15" s="42" t="s">
        <v>250</v>
      </c>
      <c r="AJ15" s="3" t="s">
        <v>44</v>
      </c>
    </row>
    <row r="16" spans="2:36" ht="16.5" customHeight="1" thickBot="1">
      <c r="B16" s="125" t="s">
        <v>251</v>
      </c>
      <c r="AA16" s="4" t="s">
        <v>1</v>
      </c>
      <c r="AB16" s="45" t="s">
        <v>247</v>
      </c>
      <c r="AC16" s="45" t="s">
        <v>243</v>
      </c>
      <c r="AD16" s="11">
        <f ca="1" t="shared" si="4"/>
        <v>0</v>
      </c>
      <c r="AF16" s="42" t="str">
        <f>+'水洗化人口等'!B16</f>
        <v>34210</v>
      </c>
      <c r="AG16" s="11">
        <v>16</v>
      </c>
      <c r="AI16" s="42" t="s">
        <v>252</v>
      </c>
      <c r="AJ16" s="3" t="s">
        <v>43</v>
      </c>
    </row>
    <row r="17" spans="3:36" ht="16.5" customHeight="1" thickBot="1">
      <c r="C17" s="31">
        <f>AD12</f>
        <v>378546</v>
      </c>
      <c r="D17" s="4" t="s">
        <v>253</v>
      </c>
      <c r="J17" s="14"/>
      <c r="AA17" s="4" t="s">
        <v>167</v>
      </c>
      <c r="AB17" s="45" t="s">
        <v>247</v>
      </c>
      <c r="AC17" s="45" t="s">
        <v>254</v>
      </c>
      <c r="AD17" s="11">
        <f ca="1" t="shared" si="4"/>
        <v>36408</v>
      </c>
      <c r="AF17" s="42" t="str">
        <f>+'水洗化人口等'!B17</f>
        <v>34211</v>
      </c>
      <c r="AG17" s="11">
        <v>17</v>
      </c>
      <c r="AI17" s="42" t="s">
        <v>255</v>
      </c>
      <c r="AJ17" s="3" t="s">
        <v>42</v>
      </c>
    </row>
    <row r="18" spans="6:36" ht="30" customHeight="1">
      <c r="F18" s="159" t="s">
        <v>256</v>
      </c>
      <c r="G18" s="160"/>
      <c r="H18" s="38" t="s">
        <v>213</v>
      </c>
      <c r="I18" s="38" t="s">
        <v>214</v>
      </c>
      <c r="J18" s="41" t="s">
        <v>215</v>
      </c>
      <c r="AA18" s="4" t="s">
        <v>169</v>
      </c>
      <c r="AB18" s="45" t="s">
        <v>247</v>
      </c>
      <c r="AC18" s="45" t="s">
        <v>257</v>
      </c>
      <c r="AD18" s="11">
        <f ca="1" t="shared" si="4"/>
        <v>0</v>
      </c>
      <c r="AF18" s="42" t="str">
        <f>+'水洗化人口等'!B18</f>
        <v>34212</v>
      </c>
      <c r="AG18" s="11">
        <v>18</v>
      </c>
      <c r="AI18" s="42" t="s">
        <v>258</v>
      </c>
      <c r="AJ18" s="3" t="s">
        <v>41</v>
      </c>
    </row>
    <row r="19" spans="3:36" ht="16.5" customHeight="1">
      <c r="C19" s="40" t="s">
        <v>259</v>
      </c>
      <c r="D19" s="10">
        <f>IF(D$14&gt;0,D13/D$14,0)</f>
        <v>0.8710012497135051</v>
      </c>
      <c r="F19" s="172" t="s">
        <v>260</v>
      </c>
      <c r="G19" s="173"/>
      <c r="H19" s="17">
        <f>AD21</f>
        <v>15603</v>
      </c>
      <c r="I19" s="17">
        <f>AD31</f>
        <v>0</v>
      </c>
      <c r="J19" s="21">
        <f>SUM(H19:I19)</f>
        <v>15603</v>
      </c>
      <c r="AA19" s="4" t="s">
        <v>171</v>
      </c>
      <c r="AB19" s="45" t="s">
        <v>247</v>
      </c>
      <c r="AC19" s="45" t="s">
        <v>261</v>
      </c>
      <c r="AD19" s="11">
        <f ca="1" t="shared" si="4"/>
        <v>0</v>
      </c>
      <c r="AF19" s="42" t="str">
        <f>+'水洗化人口等'!B19</f>
        <v>34213</v>
      </c>
      <c r="AG19" s="11">
        <v>19</v>
      </c>
      <c r="AI19" s="42" t="s">
        <v>262</v>
      </c>
      <c r="AJ19" s="3" t="s">
        <v>40</v>
      </c>
    </row>
    <row r="20" spans="3:36" ht="16.5" customHeight="1">
      <c r="C20" s="40" t="s">
        <v>263</v>
      </c>
      <c r="D20" s="10">
        <f>IF(D$14&gt;0,D9/D$14,0)</f>
        <v>0.1289987502864949</v>
      </c>
      <c r="F20" s="172" t="s">
        <v>264</v>
      </c>
      <c r="G20" s="173"/>
      <c r="H20" s="17">
        <f>AD22</f>
        <v>46913</v>
      </c>
      <c r="I20" s="17">
        <f>AD32</f>
        <v>4833</v>
      </c>
      <c r="J20" s="21">
        <f>SUM(H20:I20)</f>
        <v>51746</v>
      </c>
      <c r="AA20" s="4" t="s">
        <v>246</v>
      </c>
      <c r="AB20" s="45" t="s">
        <v>247</v>
      </c>
      <c r="AC20" s="45" t="s">
        <v>265</v>
      </c>
      <c r="AD20" s="11">
        <f ca="1" t="shared" si="4"/>
        <v>10028</v>
      </c>
      <c r="AF20" s="42" t="str">
        <f>+'水洗化人口等'!B20</f>
        <v>34214</v>
      </c>
      <c r="AG20" s="11">
        <v>20</v>
      </c>
      <c r="AI20" s="42" t="s">
        <v>266</v>
      </c>
      <c r="AJ20" s="3" t="s">
        <v>39</v>
      </c>
    </row>
    <row r="21" spans="3:36" ht="16.5" customHeight="1">
      <c r="C21" s="40" t="s">
        <v>267</v>
      </c>
      <c r="D21" s="10">
        <f>IF(D$14&gt;0,D10/D$14,0)</f>
        <v>0.6507250511134927</v>
      </c>
      <c r="F21" s="172" t="s">
        <v>268</v>
      </c>
      <c r="G21" s="173"/>
      <c r="H21" s="17">
        <f>AD23</f>
        <v>195626</v>
      </c>
      <c r="I21" s="17">
        <f>AD33</f>
        <v>438349</v>
      </c>
      <c r="J21" s="21">
        <f>SUM(H21:I21)</f>
        <v>633975</v>
      </c>
      <c r="AA21" s="4" t="s">
        <v>260</v>
      </c>
      <c r="AB21" s="45" t="s">
        <v>247</v>
      </c>
      <c r="AC21" s="45" t="s">
        <v>269</v>
      </c>
      <c r="AD21" s="11">
        <f ca="1" t="shared" si="4"/>
        <v>15603</v>
      </c>
      <c r="AF21" s="42" t="str">
        <f>+'水洗化人口等'!B21</f>
        <v>34215</v>
      </c>
      <c r="AG21" s="11">
        <v>21</v>
      </c>
      <c r="AI21" s="42" t="s">
        <v>270</v>
      </c>
      <c r="AJ21" s="3" t="s">
        <v>38</v>
      </c>
    </row>
    <row r="22" spans="3:36" ht="16.5" customHeight="1" thickBot="1">
      <c r="C22" s="40" t="s">
        <v>271</v>
      </c>
      <c r="D22" s="10">
        <f>IF(D$14&gt;0,D12/D$14,0)</f>
        <v>0.2199527309709566</v>
      </c>
      <c r="F22" s="167" t="s">
        <v>54</v>
      </c>
      <c r="G22" s="168"/>
      <c r="H22" s="27">
        <f>SUM(H19:H21)</f>
        <v>258142</v>
      </c>
      <c r="I22" s="27">
        <f>SUM(I19:I21)</f>
        <v>443182</v>
      </c>
      <c r="J22" s="32">
        <f>SUM(J19:J21)</f>
        <v>701324</v>
      </c>
      <c r="AA22" s="4" t="s">
        <v>264</v>
      </c>
      <c r="AB22" s="45" t="s">
        <v>247</v>
      </c>
      <c r="AC22" s="45" t="s">
        <v>272</v>
      </c>
      <c r="AD22" s="11">
        <f ca="1" t="shared" si="4"/>
        <v>46913</v>
      </c>
      <c r="AF22" s="42" t="str">
        <f>+'水洗化人口等'!B22</f>
        <v>34302</v>
      </c>
      <c r="AG22" s="11">
        <v>22</v>
      </c>
      <c r="AI22" s="42" t="s">
        <v>273</v>
      </c>
      <c r="AJ22" s="3" t="s">
        <v>37</v>
      </c>
    </row>
    <row r="23" spans="3:36" ht="16.5" customHeight="1">
      <c r="C23" s="40" t="s">
        <v>274</v>
      </c>
      <c r="D23" s="10">
        <f>IF(D$14&gt;0,C17/D$14,0)</f>
        <v>0.1326623803993336</v>
      </c>
      <c r="F23" s="9"/>
      <c r="J23" s="33"/>
      <c r="AA23" s="4" t="s">
        <v>268</v>
      </c>
      <c r="AB23" s="45" t="s">
        <v>247</v>
      </c>
      <c r="AC23" s="45" t="s">
        <v>275</v>
      </c>
      <c r="AD23" s="11">
        <f ca="1" t="shared" si="4"/>
        <v>195626</v>
      </c>
      <c r="AF23" s="42" t="str">
        <f>+'水洗化人口等'!B23</f>
        <v>34304</v>
      </c>
      <c r="AG23" s="11">
        <v>23</v>
      </c>
      <c r="AI23" s="42" t="s">
        <v>276</v>
      </c>
      <c r="AJ23" s="3" t="s">
        <v>36</v>
      </c>
    </row>
    <row r="24" spans="3:36" ht="16.5" customHeight="1" thickBot="1">
      <c r="C24" s="40" t="s">
        <v>277</v>
      </c>
      <c r="D24" s="10">
        <f>IF(D$9&gt;0,D7/D$9,0)</f>
        <v>0.9583555198156982</v>
      </c>
      <c r="J24" s="34" t="s">
        <v>278</v>
      </c>
      <c r="AA24" s="4" t="s">
        <v>152</v>
      </c>
      <c r="AB24" s="45" t="s">
        <v>247</v>
      </c>
      <c r="AC24" s="45" t="s">
        <v>279</v>
      </c>
      <c r="AD24" s="11">
        <f ca="1" t="shared" si="4"/>
        <v>396023</v>
      </c>
      <c r="AF24" s="42" t="str">
        <f>+'水洗化人口等'!B24</f>
        <v>34307</v>
      </c>
      <c r="AG24" s="11">
        <v>24</v>
      </c>
      <c r="AI24" s="42" t="s">
        <v>280</v>
      </c>
      <c r="AJ24" s="3" t="s">
        <v>35</v>
      </c>
    </row>
    <row r="25" spans="3:36" ht="16.5" customHeight="1">
      <c r="C25" s="40" t="s">
        <v>281</v>
      </c>
      <c r="D25" s="10">
        <f>IF(D$9&gt;0,D8/D$9,0)</f>
        <v>0.04164448018430175</v>
      </c>
      <c r="F25" s="187" t="s">
        <v>6</v>
      </c>
      <c r="G25" s="188"/>
      <c r="H25" s="188"/>
      <c r="I25" s="180" t="s">
        <v>282</v>
      </c>
      <c r="J25" s="182" t="s">
        <v>283</v>
      </c>
      <c r="AA25" s="4" t="s">
        <v>154</v>
      </c>
      <c r="AB25" s="45" t="s">
        <v>247</v>
      </c>
      <c r="AC25" s="45" t="s">
        <v>284</v>
      </c>
      <c r="AD25" s="11">
        <f ca="1" t="shared" si="4"/>
        <v>0</v>
      </c>
      <c r="AF25" s="42" t="str">
        <f>+'水洗化人口等'!B25</f>
        <v>34309</v>
      </c>
      <c r="AG25" s="11">
        <v>25</v>
      </c>
      <c r="AI25" s="42" t="s">
        <v>285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247</v>
      </c>
      <c r="AC26" s="45" t="s">
        <v>286</v>
      </c>
      <c r="AD26" s="11">
        <f ca="1" t="shared" si="4"/>
        <v>0</v>
      </c>
      <c r="AF26" s="42" t="str">
        <f>+'水洗化人口等'!B26</f>
        <v>34368</v>
      </c>
      <c r="AG26" s="11">
        <v>26</v>
      </c>
      <c r="AI26" s="42" t="s">
        <v>287</v>
      </c>
      <c r="AJ26" s="3" t="s">
        <v>33</v>
      </c>
    </row>
    <row r="27" spans="6:36" ht="16.5" customHeight="1">
      <c r="F27" s="177" t="s">
        <v>157</v>
      </c>
      <c r="G27" s="178"/>
      <c r="H27" s="179"/>
      <c r="I27" s="19">
        <f aca="true" t="shared" si="5" ref="I27:I35">AD40</f>
        <v>704</v>
      </c>
      <c r="J27" s="35">
        <f>AD49</f>
        <v>242</v>
      </c>
      <c r="AA27" s="4" t="s">
        <v>167</v>
      </c>
      <c r="AB27" s="45" t="s">
        <v>247</v>
      </c>
      <c r="AC27" s="45" t="s">
        <v>288</v>
      </c>
      <c r="AD27" s="11">
        <f ca="1" t="shared" si="4"/>
        <v>47159</v>
      </c>
      <c r="AF27" s="42" t="str">
        <f>+'水洗化人口等'!B27</f>
        <v>34369</v>
      </c>
      <c r="AG27" s="11">
        <v>27</v>
      </c>
      <c r="AI27" s="42" t="s">
        <v>289</v>
      </c>
      <c r="AJ27" s="3" t="s">
        <v>32</v>
      </c>
    </row>
    <row r="28" spans="6:36" ht="16.5" customHeight="1">
      <c r="F28" s="184" t="s">
        <v>290</v>
      </c>
      <c r="G28" s="185"/>
      <c r="H28" s="186"/>
      <c r="I28" s="19">
        <f t="shared" si="5"/>
        <v>0</v>
      </c>
      <c r="J28" s="35">
        <f>AD50</f>
        <v>0</v>
      </c>
      <c r="AA28" s="4" t="s">
        <v>169</v>
      </c>
      <c r="AB28" s="45" t="s">
        <v>247</v>
      </c>
      <c r="AC28" s="45" t="s">
        <v>291</v>
      </c>
      <c r="AD28" s="11">
        <f ca="1" t="shared" si="4"/>
        <v>0</v>
      </c>
      <c r="AF28" s="42" t="str">
        <f>+'水洗化人口等'!B28</f>
        <v>34431</v>
      </c>
      <c r="AG28" s="11">
        <v>28</v>
      </c>
      <c r="AI28" s="42" t="s">
        <v>292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8266</v>
      </c>
      <c r="J29" s="35">
        <f>AD51</f>
        <v>502</v>
      </c>
      <c r="AA29" s="4" t="s">
        <v>171</v>
      </c>
      <c r="AB29" s="45" t="s">
        <v>247</v>
      </c>
      <c r="AC29" s="45" t="s">
        <v>293</v>
      </c>
      <c r="AD29" s="11">
        <f ca="1" t="shared" si="4"/>
        <v>0</v>
      </c>
      <c r="AF29" s="42" t="str">
        <f>+'水洗化人口等'!B29</f>
        <v>34462</v>
      </c>
      <c r="AG29" s="11">
        <v>29</v>
      </c>
      <c r="AI29" s="42" t="s">
        <v>294</v>
      </c>
      <c r="AJ29" s="3" t="s">
        <v>30</v>
      </c>
    </row>
    <row r="30" spans="6:36" ht="16.5" customHeight="1">
      <c r="F30" s="177" t="s">
        <v>154</v>
      </c>
      <c r="G30" s="178"/>
      <c r="H30" s="179"/>
      <c r="I30" s="19">
        <f t="shared" si="5"/>
        <v>2705</v>
      </c>
      <c r="J30" s="35">
        <f>AD52</f>
        <v>0</v>
      </c>
      <c r="AA30" s="4" t="s">
        <v>246</v>
      </c>
      <c r="AB30" s="45" t="s">
        <v>247</v>
      </c>
      <c r="AC30" s="45" t="s">
        <v>295</v>
      </c>
      <c r="AD30" s="11">
        <f ca="1" t="shared" si="4"/>
        <v>0</v>
      </c>
      <c r="AF30" s="42" t="str">
        <f>+'水洗化人口等'!B30</f>
        <v>34545</v>
      </c>
      <c r="AG30" s="11">
        <v>30</v>
      </c>
      <c r="AI30" s="42" t="s">
        <v>296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260</v>
      </c>
      <c r="AB31" s="45" t="s">
        <v>247</v>
      </c>
      <c r="AC31" s="45" t="s">
        <v>224</v>
      </c>
      <c r="AD31" s="11">
        <f ca="1" t="shared" si="4"/>
        <v>0</v>
      </c>
      <c r="AF31" s="42">
        <f>+'水洗化人口等'!B31</f>
        <v>0</v>
      </c>
      <c r="AG31" s="11">
        <v>31</v>
      </c>
      <c r="AI31" s="42" t="s">
        <v>297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86706</v>
      </c>
      <c r="J32" s="24" t="s">
        <v>233</v>
      </c>
      <c r="AA32" s="4" t="s">
        <v>264</v>
      </c>
      <c r="AB32" s="45" t="s">
        <v>247</v>
      </c>
      <c r="AC32" s="45" t="s">
        <v>298</v>
      </c>
      <c r="AD32" s="11">
        <f ca="1" t="shared" si="4"/>
        <v>4833</v>
      </c>
      <c r="AF32" s="42">
        <f>+'水洗化人口等'!B32</f>
        <v>0</v>
      </c>
      <c r="AG32" s="11">
        <v>32</v>
      </c>
      <c r="AI32" s="42" t="s">
        <v>299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362</v>
      </c>
      <c r="J33" s="24" t="s">
        <v>233</v>
      </c>
      <c r="AA33" s="4" t="s">
        <v>268</v>
      </c>
      <c r="AB33" s="45" t="s">
        <v>247</v>
      </c>
      <c r="AC33" s="45" t="s">
        <v>235</v>
      </c>
      <c r="AD33" s="11">
        <f ca="1" t="shared" si="4"/>
        <v>438349</v>
      </c>
      <c r="AF33" s="42">
        <f>+'水洗化人口等'!B33</f>
        <v>0</v>
      </c>
      <c r="AG33" s="11">
        <v>33</v>
      </c>
      <c r="AI33" s="42" t="s">
        <v>300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39</v>
      </c>
      <c r="J34" s="24" t="s">
        <v>233</v>
      </c>
      <c r="AA34" s="4" t="s">
        <v>152</v>
      </c>
      <c r="AB34" s="45" t="s">
        <v>247</v>
      </c>
      <c r="AC34" s="45" t="s">
        <v>301</v>
      </c>
      <c r="AD34" s="45">
        <f ca="1" t="shared" si="4"/>
        <v>99857</v>
      </c>
      <c r="AF34" s="42">
        <f>+'水洗化人口等'!B34</f>
        <v>0</v>
      </c>
      <c r="AG34" s="11">
        <v>34</v>
      </c>
      <c r="AI34" s="42" t="s">
        <v>302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1537</v>
      </c>
      <c r="J35" s="24" t="s">
        <v>233</v>
      </c>
      <c r="AA35" s="4" t="s">
        <v>154</v>
      </c>
      <c r="AB35" s="45" t="s">
        <v>247</v>
      </c>
      <c r="AC35" s="45" t="s">
        <v>303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304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100319</v>
      </c>
      <c r="J36" s="37">
        <f>SUM(J27:J31)</f>
        <v>744</v>
      </c>
      <c r="AA36" s="4" t="s">
        <v>1</v>
      </c>
      <c r="AB36" s="45" t="s">
        <v>247</v>
      </c>
      <c r="AC36" s="45" t="s">
        <v>305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306</v>
      </c>
      <c r="AJ36" s="3" t="s">
        <v>23</v>
      </c>
    </row>
    <row r="37" spans="27:36" ht="13.5" hidden="1">
      <c r="AA37" s="4" t="s">
        <v>152</v>
      </c>
      <c r="AB37" s="45" t="s">
        <v>247</v>
      </c>
      <c r="AC37" s="45" t="s">
        <v>307</v>
      </c>
      <c r="AD37" s="45">
        <f ca="1" t="shared" si="4"/>
        <v>66</v>
      </c>
      <c r="AF37" s="42">
        <f>+'水洗化人口等'!B37</f>
        <v>0</v>
      </c>
      <c r="AG37" s="11">
        <v>37</v>
      </c>
      <c r="AI37" s="42" t="s">
        <v>308</v>
      </c>
      <c r="AJ37" s="3" t="s">
        <v>22</v>
      </c>
    </row>
    <row r="38" spans="27:36" ht="13.5" hidden="1">
      <c r="AA38" s="4" t="s">
        <v>154</v>
      </c>
      <c r="AB38" s="45" t="s">
        <v>247</v>
      </c>
      <c r="AC38" s="45" t="s">
        <v>309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310</v>
      </c>
      <c r="AJ38" s="3" t="s">
        <v>21</v>
      </c>
    </row>
    <row r="39" spans="27:36" ht="13.5" hidden="1">
      <c r="AA39" s="4" t="s">
        <v>1</v>
      </c>
      <c r="AB39" s="45" t="s">
        <v>247</v>
      </c>
      <c r="AC39" s="45" t="s">
        <v>311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312</v>
      </c>
      <c r="AJ39" s="3" t="s">
        <v>20</v>
      </c>
    </row>
    <row r="40" spans="27:36" ht="13.5" hidden="1">
      <c r="AA40" s="4" t="s">
        <v>157</v>
      </c>
      <c r="AB40" s="45" t="s">
        <v>247</v>
      </c>
      <c r="AC40" s="45" t="s">
        <v>313</v>
      </c>
      <c r="AD40" s="45">
        <f ca="1" t="shared" si="4"/>
        <v>704</v>
      </c>
      <c r="AF40" s="42">
        <f>+'水洗化人口等'!B40</f>
        <v>0</v>
      </c>
      <c r="AG40" s="11">
        <v>40</v>
      </c>
      <c r="AI40" s="42" t="s">
        <v>314</v>
      </c>
      <c r="AJ40" s="3" t="s">
        <v>19</v>
      </c>
    </row>
    <row r="41" spans="27:36" ht="13.5" hidden="1">
      <c r="AA41" s="4" t="s">
        <v>290</v>
      </c>
      <c r="AB41" s="45" t="s">
        <v>247</v>
      </c>
      <c r="AC41" s="45" t="s">
        <v>315</v>
      </c>
      <c r="AD41" s="45">
        <f ca="1" t="shared" si="4"/>
        <v>0</v>
      </c>
      <c r="AF41" s="42">
        <f>+'水洗化人口等'!B41</f>
        <v>0</v>
      </c>
      <c r="AG41" s="11">
        <v>41</v>
      </c>
      <c r="AI41" s="42" t="s">
        <v>316</v>
      </c>
      <c r="AJ41" s="3" t="s">
        <v>18</v>
      </c>
    </row>
    <row r="42" spans="27:36" ht="13.5" hidden="1">
      <c r="AA42" s="4" t="s">
        <v>0</v>
      </c>
      <c r="AB42" s="45" t="s">
        <v>247</v>
      </c>
      <c r="AC42" s="45" t="s">
        <v>317</v>
      </c>
      <c r="AD42" s="45">
        <f ca="1" t="shared" si="4"/>
        <v>8266</v>
      </c>
      <c r="AF42" s="42">
        <f>+'水洗化人口等'!B42</f>
        <v>0</v>
      </c>
      <c r="AG42" s="11">
        <v>42</v>
      </c>
      <c r="AI42" s="42" t="s">
        <v>318</v>
      </c>
      <c r="AJ42" s="3" t="s">
        <v>17</v>
      </c>
    </row>
    <row r="43" spans="27:36" ht="13.5" hidden="1">
      <c r="AA43" s="4" t="s">
        <v>154</v>
      </c>
      <c r="AB43" s="45" t="s">
        <v>247</v>
      </c>
      <c r="AC43" s="45" t="s">
        <v>319</v>
      </c>
      <c r="AD43" s="45">
        <f ca="1" t="shared" si="4"/>
        <v>2705</v>
      </c>
      <c r="AF43" s="42">
        <f>+'水洗化人口等'!B43</f>
        <v>0</v>
      </c>
      <c r="AG43" s="11">
        <v>43</v>
      </c>
      <c r="AI43" s="42" t="s">
        <v>320</v>
      </c>
      <c r="AJ43" s="3" t="s">
        <v>16</v>
      </c>
    </row>
    <row r="44" spans="27:36" ht="13.5" hidden="1">
      <c r="AA44" s="4" t="s">
        <v>1</v>
      </c>
      <c r="AB44" s="45" t="s">
        <v>247</v>
      </c>
      <c r="AC44" s="45" t="s">
        <v>321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322</v>
      </c>
      <c r="AJ44" s="3" t="s">
        <v>15</v>
      </c>
    </row>
    <row r="45" spans="27:36" ht="13.5" hidden="1">
      <c r="AA45" s="4" t="s">
        <v>2</v>
      </c>
      <c r="AB45" s="45" t="s">
        <v>247</v>
      </c>
      <c r="AC45" s="45" t="s">
        <v>323</v>
      </c>
      <c r="AD45" s="45">
        <f ca="1" t="shared" si="4"/>
        <v>86706</v>
      </c>
      <c r="AF45" s="42">
        <f>+'水洗化人口等'!B45</f>
        <v>0</v>
      </c>
      <c r="AG45" s="11">
        <v>45</v>
      </c>
      <c r="AI45" s="42" t="s">
        <v>324</v>
      </c>
      <c r="AJ45" s="3" t="s">
        <v>14</v>
      </c>
    </row>
    <row r="46" spans="27:36" ht="13.5" hidden="1">
      <c r="AA46" s="4" t="s">
        <v>3</v>
      </c>
      <c r="AB46" s="45" t="s">
        <v>247</v>
      </c>
      <c r="AC46" s="45" t="s">
        <v>325</v>
      </c>
      <c r="AD46" s="45">
        <f ca="1" t="shared" si="4"/>
        <v>362</v>
      </c>
      <c r="AF46" s="42">
        <f>+'水洗化人口等'!B46</f>
        <v>0</v>
      </c>
      <c r="AG46" s="11">
        <v>46</v>
      </c>
      <c r="AI46" s="42" t="s">
        <v>326</v>
      </c>
      <c r="AJ46" s="3" t="s">
        <v>13</v>
      </c>
    </row>
    <row r="47" spans="27:36" ht="13.5" hidden="1">
      <c r="AA47" s="4" t="s">
        <v>4</v>
      </c>
      <c r="AB47" s="45" t="s">
        <v>247</v>
      </c>
      <c r="AC47" s="45" t="s">
        <v>327</v>
      </c>
      <c r="AD47" s="45">
        <f ca="1" t="shared" si="4"/>
        <v>39</v>
      </c>
      <c r="AF47" s="42">
        <f>+'水洗化人口等'!B47</f>
        <v>0</v>
      </c>
      <c r="AG47" s="11">
        <v>47</v>
      </c>
      <c r="AI47" s="42" t="s">
        <v>328</v>
      </c>
      <c r="AJ47" s="3" t="s">
        <v>12</v>
      </c>
    </row>
    <row r="48" spans="27:36" ht="13.5" hidden="1">
      <c r="AA48" s="4" t="s">
        <v>5</v>
      </c>
      <c r="AB48" s="45" t="s">
        <v>247</v>
      </c>
      <c r="AC48" s="45" t="s">
        <v>329</v>
      </c>
      <c r="AD48" s="45">
        <f ca="1" t="shared" si="4"/>
        <v>1537</v>
      </c>
      <c r="AF48" s="42">
        <f>+'水洗化人口等'!B48</f>
        <v>0</v>
      </c>
      <c r="AG48" s="11">
        <v>48</v>
      </c>
      <c r="AI48" s="42" t="s">
        <v>330</v>
      </c>
      <c r="AJ48" s="3" t="s">
        <v>11</v>
      </c>
    </row>
    <row r="49" spans="27:36" ht="13.5" hidden="1">
      <c r="AA49" s="4" t="s">
        <v>157</v>
      </c>
      <c r="AB49" s="45" t="s">
        <v>247</v>
      </c>
      <c r="AC49" s="45" t="s">
        <v>331</v>
      </c>
      <c r="AD49" s="45">
        <f ca="1" t="shared" si="4"/>
        <v>242</v>
      </c>
      <c r="AF49" s="42">
        <f>+'水洗化人口等'!B49</f>
        <v>0</v>
      </c>
      <c r="AG49" s="11">
        <v>49</v>
      </c>
      <c r="AI49" s="42" t="s">
        <v>332</v>
      </c>
      <c r="AJ49" s="3" t="s">
        <v>10</v>
      </c>
    </row>
    <row r="50" spans="27:36" ht="13.5" hidden="1">
      <c r="AA50" s="4" t="s">
        <v>290</v>
      </c>
      <c r="AB50" s="45" t="s">
        <v>247</v>
      </c>
      <c r="AC50" s="45" t="s">
        <v>333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334</v>
      </c>
      <c r="AJ50" s="3" t="s">
        <v>9</v>
      </c>
    </row>
    <row r="51" spans="27:36" ht="13.5" hidden="1">
      <c r="AA51" s="4" t="s">
        <v>0</v>
      </c>
      <c r="AB51" s="45" t="s">
        <v>247</v>
      </c>
      <c r="AC51" s="45" t="s">
        <v>335</v>
      </c>
      <c r="AD51" s="45">
        <f ca="1" t="shared" si="4"/>
        <v>502</v>
      </c>
      <c r="AF51" s="42">
        <f>+'水洗化人口等'!B51</f>
        <v>0</v>
      </c>
      <c r="AG51" s="11">
        <v>51</v>
      </c>
      <c r="AI51" s="42" t="s">
        <v>336</v>
      </c>
      <c r="AJ51" s="3" t="s">
        <v>8</v>
      </c>
    </row>
    <row r="52" spans="27:36" ht="13.5" hidden="1">
      <c r="AA52" s="4" t="s">
        <v>154</v>
      </c>
      <c r="AB52" s="45" t="s">
        <v>247</v>
      </c>
      <c r="AC52" s="45" t="s">
        <v>337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338</v>
      </c>
      <c r="AJ52" s="3" t="s">
        <v>7</v>
      </c>
    </row>
    <row r="53" spans="27:33" ht="13.5" hidden="1">
      <c r="AA53" s="4" t="s">
        <v>1</v>
      </c>
      <c r="AB53" s="45" t="s">
        <v>247</v>
      </c>
      <c r="AC53" s="45" t="s">
        <v>339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2013-10-21T07:47:58Z</dcterms:modified>
  <cp:category/>
  <cp:version/>
  <cp:contentType/>
  <cp:contentStatus/>
</cp:coreProperties>
</file>