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'市町村分担金内訳'!$2:$26</definedName>
    <definedName name="_xlnm.Print_Area" localSheetId="4">'組合分担金内訳'!$2:$34</definedName>
    <definedName name="_xlnm.Print_Area" localSheetId="3">'廃棄物事業経費（歳出）'!$2:$53</definedName>
    <definedName name="_xlnm.Print_Area" localSheetId="2">'廃棄物事業経費（歳入）'!$2:$53</definedName>
    <definedName name="_xlnm.Print_Area" localSheetId="0">'廃棄物事業経費（市町村）'!$2:$34</definedName>
    <definedName name="_xlnm.Print_Area" localSheetId="1">'廃棄物事業経費（組合）'!$2:$26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<sst xmlns="http://schemas.openxmlformats.org/spreadsheetml/2006/main" count="2444" uniqueCount="786">
  <si>
    <t>その他</t>
  </si>
  <si>
    <t>合計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</si>
  <si>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</si>
  <si>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</si>
  <si>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</si>
  <si>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</si>
  <si>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</si>
  <si>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</si>
  <si>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</si>
  <si>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</si>
  <si>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</si>
  <si>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</si>
  <si>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</si>
  <si>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</si>
  <si>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</si>
  <si>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</si>
  <si>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</si>
  <si>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</si>
  <si>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</si>
  <si>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</si>
  <si>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</si>
  <si>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</si>
  <si>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</si>
  <si>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</si>
  <si>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</si>
  <si>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</si>
  <si>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</si>
  <si>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</si>
  <si>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</si>
  <si>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</si>
  <si>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</si>
  <si>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</si>
  <si>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</si>
  <si>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</si>
  <si>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</si>
  <si>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</si>
  <si>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</si>
  <si>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</si>
  <si>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</si>
  <si>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</si>
  <si>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</si>
  <si>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</si>
  <si>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</si>
  <si>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</si>
  <si>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</si>
  <si>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</si>
  <si>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</si>
  <si>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</si>
  <si>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</si>
  <si>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</si>
  <si>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</si>
  <si>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</si>
  <si>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</si>
  <si>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</si>
  <si>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</si>
  <si>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</si>
  <si>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</si>
  <si>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</si>
  <si>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</si>
  <si>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</si>
  <si>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</si>
  <si>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</si>
  <si>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</si>
  <si>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</si>
  <si>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</si>
  <si>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</si>
  <si>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</si>
  <si>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</si>
  <si>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</si>
  <si>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</si>
  <si>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</si>
  <si>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</si>
  <si>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</si>
  <si>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</si>
  <si>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</si>
  <si>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</si>
  <si>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</si>
  <si>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</si>
  <si>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</si>
  <si>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</si>
  <si>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</si>
  <si>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</si>
  <si>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</si>
  <si>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</si>
  <si>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</si>
  <si>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</si>
  <si>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</si>
  <si>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</si>
  <si>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</si>
  <si>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</si>
  <si>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</si>
  <si>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</si>
  <si>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</si>
  <si>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</si>
  <si>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</si>
  <si>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</si>
  <si>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</si>
  <si>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</si>
  <si>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</si>
  <si>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</si>
  <si>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</si>
  <si>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</si>
  <si>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</si>
  <si>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</si>
  <si>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</si>
  <si>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</si>
  <si>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</si>
  <si>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</si>
  <si>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</si>
  <si>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</si>
  <si>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</si>
  <si>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岡山県</t>
  </si>
  <si>
    <t>33000</t>
  </si>
  <si>
    <t>33000</t>
  </si>
  <si>
    <t>-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</si>
  <si>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</si>
  <si>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</si>
  <si>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</si>
  <si>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</si>
  <si>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</si>
  <si>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</si>
  <si>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</si>
  <si>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</si>
  <si>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</si>
  <si>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</si>
  <si>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</si>
  <si>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</si>
  <si>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</si>
  <si>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</si>
  <si>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</si>
  <si>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</si>
  <si>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</si>
  <si>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</si>
  <si>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</si>
  <si>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</si>
  <si>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</si>
  <si>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</si>
  <si>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</si>
  <si>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</si>
  <si>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</si>
  <si>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</si>
  <si>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</si>
  <si>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</si>
  <si>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</si>
  <si>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</si>
  <si>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</si>
  <si>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</si>
  <si>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</si>
  <si>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</si>
  <si>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</si>
  <si>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</si>
  <si>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</si>
  <si>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</si>
  <si>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</si>
  <si>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</si>
  <si>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</si>
  <si>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</si>
  <si>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</si>
  <si>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</si>
  <si>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</si>
  <si>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</si>
  <si>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</si>
  <si>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</si>
  <si>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</si>
  <si>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</si>
  <si>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</si>
  <si>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</si>
  <si>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</si>
  <si>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</si>
  <si>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</si>
  <si>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</si>
  <si>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</si>
  <si>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</si>
  <si>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</si>
  <si>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</si>
  <si>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</si>
  <si>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</si>
  <si>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</si>
  <si>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</si>
  <si>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</si>
  <si>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</si>
  <si>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</si>
  <si>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</si>
  <si>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</si>
  <si>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</si>
  <si>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</si>
  <si>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</si>
  <si>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</si>
  <si>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</si>
  <si>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</si>
  <si>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</si>
  <si>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</si>
  <si>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</si>
  <si>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</si>
  <si>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</si>
  <si>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</si>
  <si>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</si>
  <si>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</si>
  <si>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</si>
  <si>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</si>
  <si>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</si>
  <si>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</si>
  <si>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</si>
  <si>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</si>
  <si>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</si>
  <si>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</si>
  <si>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</si>
  <si>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</si>
  <si>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</si>
  <si>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岡山県</t>
  </si>
  <si>
    <t>33000</t>
  </si>
  <si>
    <t>-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</si>
  <si>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</si>
  <si>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</si>
  <si>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</si>
  <si>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</si>
  <si>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</si>
  <si>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</si>
  <si>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</si>
  <si>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</si>
  <si>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</si>
  <si>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</si>
  <si>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</si>
  <si>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</si>
  <si>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</si>
  <si>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</si>
  <si>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</si>
  <si>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</si>
  <si>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</si>
  <si>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</si>
  <si>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</si>
  <si>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</si>
  <si>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</si>
  <si>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</si>
  <si>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</si>
  <si>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</si>
  <si>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</si>
  <si>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</si>
  <si>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</si>
  <si>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</si>
  <si>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</si>
  <si>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</si>
  <si>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</si>
  <si>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御津・加茂川環境施設組合（廃止）</t>
  </si>
  <si>
    <t>33913</t>
  </si>
  <si>
    <t>総社広域環境施設組合</t>
  </si>
  <si>
    <t>33946</t>
  </si>
  <si>
    <t>高梁地域事務組合</t>
  </si>
  <si>
    <t>33959</t>
  </si>
  <si>
    <t>津山圏域資源循環施設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</si>
  <si>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</si>
  <si>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</si>
  <si>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</si>
  <si>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</si>
  <si>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</si>
  <si>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</si>
  <si>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</si>
  <si>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</si>
  <si>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</si>
  <si>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</si>
  <si>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</si>
  <si>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</si>
  <si>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</si>
  <si>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</si>
  <si>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</si>
  <si>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</si>
  <si>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</si>
  <si>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</si>
  <si>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</si>
  <si>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合計</t>
  </si>
  <si>
    <t>国庫支出金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</si>
  <si>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</si>
  <si>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</si>
  <si>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</si>
  <si>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</si>
  <si>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</si>
  <si>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</si>
  <si>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</si>
  <si>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</si>
  <si>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</si>
  <si>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</si>
  <si>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岡山県</t>
  </si>
  <si>
    <t>33000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</si>
  <si>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</si>
  <si>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</si>
  <si>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</si>
  <si>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</si>
  <si>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</si>
  <si>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</si>
  <si>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</si>
  <si>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</si>
  <si>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</si>
  <si>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</si>
  <si>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岡山県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</si>
  <si>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</si>
  <si>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</si>
  <si>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</si>
  <si>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</si>
  <si>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</si>
  <si>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</si>
  <si>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</si>
  <si>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</si>
  <si>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</si>
  <si>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</si>
  <si>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</si>
  <si>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</si>
  <si>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</si>
  <si>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</si>
  <si>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</si>
  <si>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</si>
  <si>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</si>
  <si>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</si>
  <si>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</si>
  <si>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</si>
  <si>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</si>
  <si>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</si>
  <si>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</si>
  <si>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</si>
  <si>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</si>
  <si>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</si>
  <si>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</si>
  <si>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</si>
  <si>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</si>
  <si>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</si>
  <si>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</si>
  <si>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</si>
  <si>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</si>
  <si>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</si>
  <si>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</si>
  <si>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</si>
  <si>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</si>
  <si>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</si>
  <si>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</si>
  <si>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</si>
  <si>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</si>
  <si>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</si>
  <si>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</si>
  <si>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</si>
  <si>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</si>
  <si>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</si>
  <si>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</si>
  <si>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</si>
  <si>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</si>
  <si>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</si>
  <si>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</si>
  <si>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</si>
  <si>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</si>
  <si>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</si>
  <si>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</si>
  <si>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</si>
  <si>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</si>
  <si>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</si>
  <si>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</si>
  <si>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</si>
  <si>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</si>
  <si>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</si>
  <si>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</si>
  <si>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</si>
  <si>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</si>
  <si>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</si>
  <si>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</si>
  <si>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</si>
  <si>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</si>
  <si>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</si>
  <si>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</si>
  <si>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</si>
  <si>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</si>
  <si>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</si>
  <si>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</si>
  <si>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御津・加茂川環境施設組合（廃止）</t>
  </si>
  <si>
    <t>33913</t>
  </si>
  <si>
    <t>総社広域環境施設組合</t>
  </si>
  <si>
    <t>33946</t>
  </si>
  <si>
    <t>高梁地域事務組合</t>
  </si>
  <si>
    <t>33959</t>
  </si>
  <si>
    <t>津山圏域資源循環施設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</si>
  <si>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</si>
  <si>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</si>
  <si>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</si>
  <si>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</si>
  <si>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</si>
  <si>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</si>
  <si>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</si>
  <si>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</si>
  <si>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</si>
  <si>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</si>
  <si>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</si>
  <si>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</si>
  <si>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</si>
  <si>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</si>
  <si>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</si>
  <si>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</si>
  <si>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</si>
  <si>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</si>
  <si>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</si>
  <si>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</si>
  <si>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</si>
  <si>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</si>
  <si>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</si>
  <si>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</si>
  <si>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</si>
  <si>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</si>
  <si>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</si>
  <si>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</si>
  <si>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</si>
  <si>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</si>
  <si>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</si>
  <si>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</si>
  <si>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</si>
  <si>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</si>
  <si>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</si>
  <si>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</si>
  <si>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</si>
  <si>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</si>
  <si>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</si>
  <si>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</si>
  <si>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</si>
  <si>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</si>
  <si>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</si>
  <si>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</si>
  <si>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</si>
  <si>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</si>
  <si>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</si>
  <si>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</si>
  <si>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</si>
  <si>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</si>
  <si>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</si>
  <si>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</si>
  <si>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</si>
  <si>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</si>
  <si>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</si>
  <si>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</si>
  <si>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</si>
  <si>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</si>
  <si>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</si>
  <si>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</si>
  <si>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</si>
  <si>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</si>
  <si>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</si>
  <si>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</si>
  <si>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</si>
  <si>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</si>
  <si>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</si>
  <si>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</si>
  <si>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</si>
  <si>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</si>
  <si>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</si>
  <si>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</si>
  <si>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</si>
  <si>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</si>
  <si>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</si>
  <si>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</si>
  <si>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</si>
  <si>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</si>
  <si>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</si>
  <si>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</si>
  <si>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</si>
  <si>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</si>
  <si>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</si>
  <si>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</si>
  <si>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</si>
  <si>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</si>
  <si>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</si>
  <si>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</si>
  <si>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</si>
  <si>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</si>
  <si>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</si>
  <si>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</si>
  <si>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</si>
  <si>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</si>
  <si>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</si>
  <si>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</si>
  <si>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</si>
  <si>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</si>
  <si>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</si>
  <si>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</si>
  <si>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</si>
  <si>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</si>
  <si>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</si>
  <si>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</si>
  <si>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</si>
  <si>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</si>
  <si>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</si>
  <si>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</si>
  <si>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</si>
  <si>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</si>
  <si>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</si>
  <si>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</si>
  <si>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</si>
  <si>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</si>
  <si>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</si>
  <si>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</si>
  <si>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</si>
  <si>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御津・加茂川環境施設組合（廃止）</t>
  </si>
  <si>
    <t>33913</t>
  </si>
  <si>
    <t>総社広域環境施設組合</t>
  </si>
  <si>
    <t>33946</t>
  </si>
  <si>
    <t>高梁地域事務組合</t>
  </si>
  <si>
    <t>33959</t>
  </si>
  <si>
    <t>津山圏域資源循環施設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</si>
  <si>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</si>
  <si>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</si>
  <si>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</si>
  <si>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</si>
  <si>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</si>
  <si>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</si>
  <si>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</si>
  <si>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</si>
  <si>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</si>
  <si>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</si>
  <si>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</si>
  <si>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</si>
  <si>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</si>
  <si>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</si>
  <si>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</si>
  <si>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</si>
  <si>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</si>
  <si>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</si>
  <si>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</si>
  <si>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</si>
  <si>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</si>
  <si>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</si>
  <si>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岡山県</t>
  </si>
  <si>
    <t>33100</t>
  </si>
  <si>
    <t>岡山市</t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</si>
  <si>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</si>
  <si>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</si>
  <si>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</si>
  <si>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</si>
  <si>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</si>
  <si>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</si>
  <si>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33911</t>
  </si>
  <si>
    <t>御津加茂川環境施設組合</t>
  </si>
  <si>
    <t>33895</t>
  </si>
  <si>
    <t>岡山市久米南町衛生施設組合</t>
  </si>
  <si>
    <t>33202</t>
  </si>
  <si>
    <t>倉敷市</t>
  </si>
  <si>
    <t>33913</t>
  </si>
  <si>
    <t>総社広域環境施設組合</t>
  </si>
  <si>
    <t>33859</t>
  </si>
  <si>
    <t>倉敷西部清掃施設組合</t>
  </si>
  <si>
    <t>33203</t>
  </si>
  <si>
    <t>津山市</t>
  </si>
  <si>
    <t>33898</t>
  </si>
  <si>
    <t>津山圏域衛星処理組合</t>
  </si>
  <si>
    <t>33902</t>
  </si>
  <si>
    <t>津山圏域東部衛生施設組合</t>
  </si>
  <si>
    <t>33904</t>
  </si>
  <si>
    <t>津山圏域西部衛生施設組合</t>
  </si>
  <si>
    <t>33959</t>
  </si>
  <si>
    <t>津山圏域資源循環施設組合</t>
  </si>
  <si>
    <t>33204</t>
  </si>
  <si>
    <t>玉野市</t>
  </si>
  <si>
    <t>33205</t>
  </si>
  <si>
    <t>33855</t>
  </si>
  <si>
    <t>岡山県西部環境整備施設組合</t>
  </si>
  <si>
    <t>33850</t>
  </si>
  <si>
    <t>岡山県西部衛生施設組合</t>
  </si>
  <si>
    <t>33207</t>
  </si>
  <si>
    <t>井原市</t>
  </si>
  <si>
    <t>33897</t>
  </si>
  <si>
    <t>岡山県井原地区清掃施設組合</t>
  </si>
  <si>
    <t>33208</t>
  </si>
  <si>
    <t>総社市</t>
  </si>
  <si>
    <t>33209</t>
  </si>
  <si>
    <t>高梁市</t>
  </si>
  <si>
    <t>33946</t>
  </si>
  <si>
    <t>高梁地域事務組合</t>
  </si>
  <si>
    <t>33210</t>
  </si>
  <si>
    <t>新見市</t>
  </si>
  <si>
    <t>33211</t>
  </si>
  <si>
    <t>備前市</t>
  </si>
  <si>
    <t>33856</t>
  </si>
  <si>
    <t>和気北部衛生施設組合</t>
  </si>
  <si>
    <t>33852</t>
  </si>
  <si>
    <t>和気・赤磐し尿処理施設一部事務組合</t>
  </si>
  <si>
    <t>33212</t>
  </si>
  <si>
    <t>瀬戸内市</t>
  </si>
  <si>
    <t>33213</t>
  </si>
  <si>
    <t>赤磐市</t>
  </si>
  <si>
    <t>33214</t>
  </si>
  <si>
    <t>真庭市</t>
  </si>
  <si>
    <t>33896</t>
  </si>
  <si>
    <t>岡山県中部環境施設組合</t>
  </si>
  <si>
    <t>33215</t>
  </si>
  <si>
    <t>美作市</t>
  </si>
  <si>
    <t>33849</t>
  </si>
  <si>
    <t>勝英衛生施設組合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</si>
  <si>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</si>
  <si>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</si>
  <si>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</si>
  <si>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</si>
  <si>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</si>
  <si>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</si>
  <si>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</si>
  <si>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</si>
  <si>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</si>
  <si>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</si>
  <si>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岡山県井原地区清掃組合</t>
  </si>
  <si>
    <t>33586</t>
  </si>
  <si>
    <t>新庄村</t>
  </si>
  <si>
    <t>33606</t>
  </si>
  <si>
    <t>鏡野町</t>
  </si>
  <si>
    <t>津山圏域衛生処理施設組合</t>
  </si>
  <si>
    <t>33622</t>
  </si>
  <si>
    <t>勝央町</t>
  </si>
  <si>
    <t>33623</t>
  </si>
  <si>
    <t>奈義町</t>
  </si>
  <si>
    <t>津山資源循環施設組合</t>
  </si>
  <si>
    <t>33643</t>
  </si>
  <si>
    <t>西粟倉村</t>
  </si>
  <si>
    <t>33663</t>
  </si>
  <si>
    <t>久米南町</t>
  </si>
  <si>
    <t>33666</t>
  </si>
  <si>
    <t>美咲町</t>
  </si>
  <si>
    <t>中部環境施設組合</t>
  </si>
  <si>
    <t>津山圏域衛生処理組合</t>
  </si>
  <si>
    <t>33681</t>
  </si>
  <si>
    <t>吉備中央町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</si>
  <si>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</si>
  <si>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</si>
  <si>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</si>
  <si>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</si>
  <si>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</si>
  <si>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</si>
  <si>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</si>
  <si>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</si>
  <si>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</si>
  <si>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</si>
  <si>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</si>
  <si>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</si>
  <si>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</si>
  <si>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</si>
  <si>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</si>
  <si>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</si>
  <si>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</si>
  <si>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</si>
  <si>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</si>
  <si>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</si>
  <si>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</si>
  <si>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</si>
  <si>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</si>
  <si>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</si>
  <si>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</si>
  <si>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</si>
  <si>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</si>
  <si>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</si>
  <si>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</si>
  <si>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</si>
  <si>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</si>
  <si>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</si>
  <si>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</si>
  <si>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</si>
  <si>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</si>
  <si>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</si>
  <si>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33201</t>
  </si>
  <si>
    <t>笠岡市</t>
  </si>
  <si>
    <t>和気赤磐し尿処理施設一部事務組合</t>
  </si>
  <si>
    <t>岡山県中部環境施設組</t>
  </si>
  <si>
    <t>御津・加茂川環境施設組合（廃止）</t>
  </si>
  <si>
    <t>津山圏域資源循環施設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</si>
  <si>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</si>
  <si>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</si>
  <si>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</si>
  <si>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</si>
  <si>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</si>
  <si>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</si>
  <si>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</si>
  <si>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</si>
  <si>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</si>
  <si>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</si>
  <si>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</si>
  <si>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</si>
  <si>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</si>
  <si>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</si>
  <si>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</si>
  <si>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</si>
  <si>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</si>
  <si>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</si>
  <si>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</si>
  <si>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</si>
  <si>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</si>
  <si>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</si>
  <si>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</si>
  <si>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</si>
  <si>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</si>
  <si>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</si>
  <si>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</si>
  <si>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</si>
  <si>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</si>
  <si>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</si>
  <si>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</si>
  <si>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</si>
  <si>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</si>
  <si>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</si>
  <si>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</si>
  <si>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</si>
  <si>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</si>
  <si>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</si>
  <si>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</si>
  <si>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</si>
  <si>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</si>
  <si>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</si>
  <si>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</si>
  <si>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</si>
  <si>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</si>
  <si>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</si>
  <si>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</si>
  <si>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</si>
  <si>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</si>
  <si>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</si>
  <si>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</si>
  <si>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</si>
  <si>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</si>
  <si>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</si>
  <si>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</si>
  <si>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</si>
  <si>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</si>
  <si>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</si>
  <si>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</si>
  <si>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</si>
  <si>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</si>
  <si>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</si>
  <si>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</si>
  <si>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</si>
  <si>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</si>
  <si>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</si>
  <si>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</si>
  <si>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</si>
  <si>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</si>
  <si>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</si>
  <si>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</si>
  <si>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</si>
  <si>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</si>
  <si>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</si>
  <si>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</si>
  <si>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</si>
  <si>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</si>
  <si>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</si>
  <si>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</si>
  <si>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</si>
  <si>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</si>
  <si>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</si>
  <si>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</si>
  <si>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</si>
  <si>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</si>
  <si>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</si>
  <si>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</si>
  <si>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</si>
  <si>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</si>
  <si>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</si>
  <si>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</si>
  <si>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</si>
  <si>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</si>
  <si>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</si>
  <si>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</si>
  <si>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</si>
  <si>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</si>
  <si>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</si>
  <si>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</si>
  <si>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</si>
  <si>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</si>
  <si>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</si>
  <si>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</si>
  <si>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</si>
  <si>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</si>
  <si>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</si>
  <si>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</si>
  <si>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</si>
  <si>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</si>
  <si>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</si>
  <si>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</si>
  <si>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</si>
  <si>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</si>
  <si>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</si>
  <si>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</si>
  <si>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</si>
  <si>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</si>
  <si>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</si>
  <si>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</si>
  <si>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</si>
  <si>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</si>
  <si>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</si>
  <si>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</si>
  <si>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</si>
  <si>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笠岡町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</si>
</sst>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54</v>
      </c>
      <c r="B2" s="145" t="s">
        <v>55</v>
      </c>
      <c r="C2" s="148" t="s">
        <v>56</v>
      </c>
      <c r="D2" s="129" t="s">
        <v>58</v>
      </c>
      <c r="E2" s="78"/>
      <c r="F2" s="78"/>
      <c r="G2" s="78"/>
      <c r="H2" s="78"/>
      <c r="I2" s="78"/>
      <c r="J2" s="78"/>
      <c r="K2" s="78"/>
      <c r="L2" s="79"/>
      <c r="M2" s="129" t="s">
        <v>60</v>
      </c>
      <c r="N2" s="78"/>
      <c r="O2" s="78"/>
      <c r="P2" s="78"/>
      <c r="Q2" s="78"/>
      <c r="R2" s="78"/>
      <c r="S2" s="78"/>
      <c r="T2" s="78"/>
      <c r="U2" s="79"/>
      <c r="V2" s="129" t="s">
        <v>61</v>
      </c>
      <c r="W2" s="78"/>
      <c r="X2" s="78"/>
      <c r="Y2" s="78"/>
      <c r="Z2" s="78"/>
      <c r="AA2" s="78"/>
      <c r="AB2" s="78"/>
      <c r="AC2" s="78"/>
      <c r="AD2" s="79"/>
      <c r="AE2" s="130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6"/>
      <c r="B3" s="146"/>
      <c r="C3" s="149"/>
      <c r="D3" s="131" t="s">
        <v>65</v>
      </c>
      <c r="E3" s="83"/>
      <c r="F3" s="83"/>
      <c r="G3" s="83"/>
      <c r="H3" s="83"/>
      <c r="I3" s="83"/>
      <c r="J3" s="83"/>
      <c r="K3" s="83"/>
      <c r="L3" s="84"/>
      <c r="M3" s="131" t="s">
        <v>65</v>
      </c>
      <c r="N3" s="83"/>
      <c r="O3" s="83"/>
      <c r="P3" s="83"/>
      <c r="Q3" s="83"/>
      <c r="R3" s="83"/>
      <c r="S3" s="83"/>
      <c r="T3" s="83"/>
      <c r="U3" s="84"/>
      <c r="V3" s="131" t="s">
        <v>65</v>
      </c>
      <c r="W3" s="83"/>
      <c r="X3" s="83"/>
      <c r="Y3" s="83"/>
      <c r="Z3" s="83"/>
      <c r="AA3" s="83"/>
      <c r="AB3" s="83"/>
      <c r="AC3" s="83"/>
      <c r="AD3" s="84"/>
      <c r="AE3" s="132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2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2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6"/>
      <c r="B4" s="146"/>
      <c r="C4" s="149"/>
      <c r="D4" s="68"/>
      <c r="E4" s="131" t="s">
        <v>69</v>
      </c>
      <c r="F4" s="91"/>
      <c r="G4" s="91"/>
      <c r="H4" s="91"/>
      <c r="I4" s="91"/>
      <c r="J4" s="91"/>
      <c r="K4" s="92"/>
      <c r="L4" s="67" t="s">
        <v>71</v>
      </c>
      <c r="M4" s="68"/>
      <c r="N4" s="131" t="s">
        <v>69</v>
      </c>
      <c r="O4" s="91"/>
      <c r="P4" s="91"/>
      <c r="Q4" s="91"/>
      <c r="R4" s="91"/>
      <c r="S4" s="91"/>
      <c r="T4" s="92"/>
      <c r="U4" s="67" t="s">
        <v>71</v>
      </c>
      <c r="V4" s="68"/>
      <c r="W4" s="131" t="s">
        <v>69</v>
      </c>
      <c r="X4" s="91"/>
      <c r="Y4" s="91"/>
      <c r="Z4" s="91"/>
      <c r="AA4" s="91"/>
      <c r="AB4" s="91"/>
      <c r="AC4" s="92"/>
      <c r="AD4" s="67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3" t="s">
        <v>74</v>
      </c>
      <c r="AL4" s="143" t="s">
        <v>75</v>
      </c>
      <c r="AM4" s="90" t="s">
        <v>61</v>
      </c>
      <c r="AN4" s="132" t="s">
        <v>76</v>
      </c>
      <c r="AO4" s="87"/>
      <c r="AP4" s="87"/>
      <c r="AQ4" s="87"/>
      <c r="AR4" s="88"/>
      <c r="AS4" s="132" t="s">
        <v>77</v>
      </c>
      <c r="AT4" s="80"/>
      <c r="AU4" s="80"/>
      <c r="AV4" s="94"/>
      <c r="AW4" s="95" t="s">
        <v>79</v>
      </c>
      <c r="AX4" s="132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3" t="s">
        <v>74</v>
      </c>
      <c r="BN4" s="143" t="s">
        <v>75</v>
      </c>
      <c r="BO4" s="90" t="s">
        <v>61</v>
      </c>
      <c r="BP4" s="132" t="s">
        <v>76</v>
      </c>
      <c r="BQ4" s="87"/>
      <c r="BR4" s="87"/>
      <c r="BS4" s="87"/>
      <c r="BT4" s="88"/>
      <c r="BU4" s="132" t="s">
        <v>77</v>
      </c>
      <c r="BV4" s="80"/>
      <c r="BW4" s="80"/>
      <c r="BX4" s="94"/>
      <c r="BY4" s="95" t="s">
        <v>79</v>
      </c>
      <c r="BZ4" s="132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3" t="s">
        <v>74</v>
      </c>
      <c r="CP4" s="143" t="s">
        <v>75</v>
      </c>
      <c r="CQ4" s="90" t="s">
        <v>61</v>
      </c>
      <c r="CR4" s="132" t="s">
        <v>76</v>
      </c>
      <c r="CS4" s="87"/>
      <c r="CT4" s="87"/>
      <c r="CU4" s="87"/>
      <c r="CV4" s="88"/>
      <c r="CW4" s="132" t="s">
        <v>77</v>
      </c>
      <c r="CX4" s="80"/>
      <c r="CY4" s="80"/>
      <c r="CZ4" s="94"/>
      <c r="DA4" s="95" t="s">
        <v>79</v>
      </c>
      <c r="DB4" s="132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6"/>
      <c r="B5" s="146"/>
      <c r="C5" s="149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3" t="s">
        <v>91</v>
      </c>
      <c r="AH5" s="133" t="s">
        <v>93</v>
      </c>
      <c r="AI5" s="133" t="s">
        <v>95</v>
      </c>
      <c r="AJ5" s="133" t="s">
        <v>68</v>
      </c>
      <c r="AK5" s="98"/>
      <c r="AL5" s="144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3" t="s">
        <v>91</v>
      </c>
      <c r="BJ5" s="133" t="s">
        <v>93</v>
      </c>
      <c r="BK5" s="133" t="s">
        <v>95</v>
      </c>
      <c r="BL5" s="133" t="s">
        <v>68</v>
      </c>
      <c r="BM5" s="98"/>
      <c r="BN5" s="144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3" t="s">
        <v>91</v>
      </c>
      <c r="CL5" s="133" t="s">
        <v>93</v>
      </c>
      <c r="CM5" s="133" t="s">
        <v>95</v>
      </c>
      <c r="CN5" s="133" t="s">
        <v>68</v>
      </c>
      <c r="CO5" s="98"/>
      <c r="CP5" s="144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47"/>
      <c r="B6" s="147"/>
      <c r="C6" s="150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SUM(D8:D34)</f>
        <v>24839541</v>
      </c>
      <c r="E7" s="70">
        <f t="shared" si="0"/>
        <v>5500051</v>
      </c>
      <c r="F7" s="70">
        <f t="shared" si="0"/>
        <v>103991</v>
      </c>
      <c r="G7" s="70">
        <f t="shared" si="0"/>
        <v>24740</v>
      </c>
      <c r="H7" s="70">
        <f t="shared" si="0"/>
        <v>613800</v>
      </c>
      <c r="I7" s="70">
        <f t="shared" si="0"/>
        <v>3515083</v>
      </c>
      <c r="J7" s="71" t="s">
        <v>114</v>
      </c>
      <c r="K7" s="70">
        <f aca="true" t="shared" si="1" ref="K7:R7">SUM(K8:K34)</f>
        <v>1242437</v>
      </c>
      <c r="L7" s="70">
        <f t="shared" si="1"/>
        <v>19339490</v>
      </c>
      <c r="M7" s="70">
        <f t="shared" si="1"/>
        <v>4605189</v>
      </c>
      <c r="N7" s="70">
        <f t="shared" si="1"/>
        <v>393294</v>
      </c>
      <c r="O7" s="70">
        <f t="shared" si="1"/>
        <v>9990</v>
      </c>
      <c r="P7" s="70">
        <f t="shared" si="1"/>
        <v>2450</v>
      </c>
      <c r="Q7" s="70">
        <f t="shared" si="1"/>
        <v>0</v>
      </c>
      <c r="R7" s="70">
        <f t="shared" si="1"/>
        <v>352031</v>
      </c>
      <c r="S7" s="71" t="s">
        <v>114</v>
      </c>
      <c r="T7" s="70">
        <f aca="true" t="shared" si="2" ref="T7:AA7">SUM(T8:T34)</f>
        <v>28823</v>
      </c>
      <c r="U7" s="70">
        <f t="shared" si="2"/>
        <v>4211895</v>
      </c>
      <c r="V7" s="70">
        <f t="shared" si="2"/>
        <v>29444730</v>
      </c>
      <c r="W7" s="70">
        <f t="shared" si="2"/>
        <v>5893345</v>
      </c>
      <c r="X7" s="70">
        <f t="shared" si="2"/>
        <v>113981</v>
      </c>
      <c r="Y7" s="70">
        <f t="shared" si="2"/>
        <v>27190</v>
      </c>
      <c r="Z7" s="70">
        <f t="shared" si="2"/>
        <v>613800</v>
      </c>
      <c r="AA7" s="70">
        <f t="shared" si="2"/>
        <v>3867114</v>
      </c>
      <c r="AB7" s="71" t="s">
        <v>114</v>
      </c>
      <c r="AC7" s="70">
        <f aca="true" t="shared" si="3" ref="AC7:BH7">SUM(AC8:AC34)</f>
        <v>1271260</v>
      </c>
      <c r="AD7" s="70">
        <f t="shared" si="3"/>
        <v>23551385</v>
      </c>
      <c r="AE7" s="70">
        <f t="shared" si="3"/>
        <v>544225</v>
      </c>
      <c r="AF7" s="70">
        <f t="shared" si="3"/>
        <v>464636</v>
      </c>
      <c r="AG7" s="70">
        <f t="shared" si="3"/>
        <v>0</v>
      </c>
      <c r="AH7" s="70">
        <f t="shared" si="3"/>
        <v>425435</v>
      </c>
      <c r="AI7" s="70">
        <f t="shared" si="3"/>
        <v>31196</v>
      </c>
      <c r="AJ7" s="70">
        <f t="shared" si="3"/>
        <v>8005</v>
      </c>
      <c r="AK7" s="70">
        <f t="shared" si="3"/>
        <v>79589</v>
      </c>
      <c r="AL7" s="70">
        <f t="shared" si="3"/>
        <v>78162</v>
      </c>
      <c r="AM7" s="70">
        <f t="shared" si="3"/>
        <v>19466077</v>
      </c>
      <c r="AN7" s="70">
        <f t="shared" si="3"/>
        <v>5950192</v>
      </c>
      <c r="AO7" s="70">
        <f t="shared" si="3"/>
        <v>1027920</v>
      </c>
      <c r="AP7" s="70">
        <f t="shared" si="3"/>
        <v>3086582</v>
      </c>
      <c r="AQ7" s="70">
        <f t="shared" si="3"/>
        <v>1457064</v>
      </c>
      <c r="AR7" s="70">
        <f t="shared" si="3"/>
        <v>378626</v>
      </c>
      <c r="AS7" s="70">
        <f t="shared" si="3"/>
        <v>3306902</v>
      </c>
      <c r="AT7" s="70">
        <f t="shared" si="3"/>
        <v>445268</v>
      </c>
      <c r="AU7" s="70">
        <f t="shared" si="3"/>
        <v>2436072</v>
      </c>
      <c r="AV7" s="70">
        <f t="shared" si="3"/>
        <v>425562</v>
      </c>
      <c r="AW7" s="70">
        <f t="shared" si="3"/>
        <v>62246</v>
      </c>
      <c r="AX7" s="70">
        <f t="shared" si="3"/>
        <v>10131027</v>
      </c>
      <c r="AY7" s="70">
        <f t="shared" si="3"/>
        <v>4076107</v>
      </c>
      <c r="AZ7" s="70">
        <f t="shared" si="3"/>
        <v>5544516</v>
      </c>
      <c r="BA7" s="70">
        <f t="shared" si="3"/>
        <v>434975</v>
      </c>
      <c r="BB7" s="70">
        <f t="shared" si="3"/>
        <v>75429</v>
      </c>
      <c r="BC7" s="70">
        <f t="shared" si="3"/>
        <v>3227888</v>
      </c>
      <c r="BD7" s="70">
        <f t="shared" si="3"/>
        <v>15710</v>
      </c>
      <c r="BE7" s="70">
        <f t="shared" si="3"/>
        <v>1523189</v>
      </c>
      <c r="BF7" s="70">
        <f t="shared" si="3"/>
        <v>21533491</v>
      </c>
      <c r="BG7" s="70">
        <f t="shared" si="3"/>
        <v>31583</v>
      </c>
      <c r="BH7" s="70">
        <f t="shared" si="3"/>
        <v>2298</v>
      </c>
      <c r="BI7" s="70">
        <f aca="true" t="shared" si="4" ref="BI7:CN7">SUM(BI8:BI34)</f>
        <v>1546</v>
      </c>
      <c r="BJ7" s="70">
        <f t="shared" si="4"/>
        <v>752</v>
      </c>
      <c r="BK7" s="70">
        <f t="shared" si="4"/>
        <v>0</v>
      </c>
      <c r="BL7" s="70">
        <f t="shared" si="4"/>
        <v>0</v>
      </c>
      <c r="BM7" s="70">
        <f t="shared" si="4"/>
        <v>29285</v>
      </c>
      <c r="BN7" s="70">
        <f t="shared" si="4"/>
        <v>51706</v>
      </c>
      <c r="BO7" s="70">
        <f t="shared" si="4"/>
        <v>2469878</v>
      </c>
      <c r="BP7" s="70">
        <f t="shared" si="4"/>
        <v>877442</v>
      </c>
      <c r="BQ7" s="70">
        <f t="shared" si="4"/>
        <v>498145</v>
      </c>
      <c r="BR7" s="70">
        <f t="shared" si="4"/>
        <v>295310</v>
      </c>
      <c r="BS7" s="70">
        <f t="shared" si="4"/>
        <v>83987</v>
      </c>
      <c r="BT7" s="70">
        <f t="shared" si="4"/>
        <v>0</v>
      </c>
      <c r="BU7" s="70">
        <f t="shared" si="4"/>
        <v>668475</v>
      </c>
      <c r="BV7" s="70">
        <f t="shared" si="4"/>
        <v>42590</v>
      </c>
      <c r="BW7" s="70">
        <f t="shared" si="4"/>
        <v>620538</v>
      </c>
      <c r="BX7" s="70">
        <f t="shared" si="4"/>
        <v>5347</v>
      </c>
      <c r="BY7" s="70">
        <f t="shared" si="4"/>
        <v>9593</v>
      </c>
      <c r="BZ7" s="70">
        <f t="shared" si="4"/>
        <v>914368</v>
      </c>
      <c r="CA7" s="70">
        <f t="shared" si="4"/>
        <v>248734</v>
      </c>
      <c r="CB7" s="70">
        <f t="shared" si="4"/>
        <v>631827</v>
      </c>
      <c r="CC7" s="70">
        <f t="shared" si="4"/>
        <v>21400</v>
      </c>
      <c r="CD7" s="70">
        <f t="shared" si="4"/>
        <v>12407</v>
      </c>
      <c r="CE7" s="70">
        <f t="shared" si="4"/>
        <v>1772749</v>
      </c>
      <c r="CF7" s="70">
        <f t="shared" si="4"/>
        <v>0</v>
      </c>
      <c r="CG7" s="70">
        <f t="shared" si="4"/>
        <v>279273</v>
      </c>
      <c r="CH7" s="70">
        <f t="shared" si="4"/>
        <v>2780734</v>
      </c>
      <c r="CI7" s="70">
        <f t="shared" si="4"/>
        <v>575808</v>
      </c>
      <c r="CJ7" s="70">
        <f t="shared" si="4"/>
        <v>466934</v>
      </c>
      <c r="CK7" s="70">
        <f t="shared" si="4"/>
        <v>1546</v>
      </c>
      <c r="CL7" s="70">
        <f t="shared" si="4"/>
        <v>426187</v>
      </c>
      <c r="CM7" s="70">
        <f t="shared" si="4"/>
        <v>31196</v>
      </c>
      <c r="CN7" s="70">
        <f t="shared" si="4"/>
        <v>8005</v>
      </c>
      <c r="CO7" s="70">
        <f aca="true" t="shared" si="5" ref="CO7:DJ7">SUM(CO8:CO34)</f>
        <v>108874</v>
      </c>
      <c r="CP7" s="70">
        <f t="shared" si="5"/>
        <v>129868</v>
      </c>
      <c r="CQ7" s="70">
        <f t="shared" si="5"/>
        <v>21935955</v>
      </c>
      <c r="CR7" s="70">
        <f t="shared" si="5"/>
        <v>6827634</v>
      </c>
      <c r="CS7" s="70">
        <f t="shared" si="5"/>
        <v>1526065</v>
      </c>
      <c r="CT7" s="70">
        <f t="shared" si="5"/>
        <v>3381892</v>
      </c>
      <c r="CU7" s="70">
        <f t="shared" si="5"/>
        <v>1541051</v>
      </c>
      <c r="CV7" s="70">
        <f t="shared" si="5"/>
        <v>378626</v>
      </c>
      <c r="CW7" s="70">
        <f t="shared" si="5"/>
        <v>3975377</v>
      </c>
      <c r="CX7" s="70">
        <f t="shared" si="5"/>
        <v>487858</v>
      </c>
      <c r="CY7" s="70">
        <f t="shared" si="5"/>
        <v>3056610</v>
      </c>
      <c r="CZ7" s="70">
        <f t="shared" si="5"/>
        <v>430909</v>
      </c>
      <c r="DA7" s="70">
        <f t="shared" si="5"/>
        <v>71839</v>
      </c>
      <c r="DB7" s="70">
        <f t="shared" si="5"/>
        <v>11045395</v>
      </c>
      <c r="DC7" s="70">
        <f t="shared" si="5"/>
        <v>4324841</v>
      </c>
      <c r="DD7" s="70">
        <f t="shared" si="5"/>
        <v>6176343</v>
      </c>
      <c r="DE7" s="70">
        <f t="shared" si="5"/>
        <v>456375</v>
      </c>
      <c r="DF7" s="70">
        <f t="shared" si="5"/>
        <v>87836</v>
      </c>
      <c r="DG7" s="70">
        <f t="shared" si="5"/>
        <v>5000637</v>
      </c>
      <c r="DH7" s="70">
        <f t="shared" si="5"/>
        <v>15710</v>
      </c>
      <c r="DI7" s="70">
        <f t="shared" si="5"/>
        <v>1802462</v>
      </c>
      <c r="DJ7" s="70">
        <f t="shared" si="5"/>
        <v>24314225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34">SUM(E8,+L8)</f>
        <v>9362411</v>
      </c>
      <c r="E8" s="72">
        <f aca="true" t="shared" si="7" ref="E8:E34">SUM(F8:I8)+K8</f>
        <v>2675842</v>
      </c>
      <c r="F8" s="72">
        <v>0</v>
      </c>
      <c r="G8" s="72">
        <v>0</v>
      </c>
      <c r="H8" s="72">
        <v>0</v>
      </c>
      <c r="I8" s="72">
        <v>2010910</v>
      </c>
      <c r="J8" s="73" t="s">
        <v>114</v>
      </c>
      <c r="K8" s="72">
        <v>664932</v>
      </c>
      <c r="L8" s="72">
        <v>6686569</v>
      </c>
      <c r="M8" s="72">
        <f aca="true" t="shared" si="8" ref="M8:M34">SUM(N8,+U8)</f>
        <v>1561742</v>
      </c>
      <c r="N8" s="72">
        <f aca="true" t="shared" si="9" ref="N8:N34">SUM(O8:R8)+T8</f>
        <v>61605</v>
      </c>
      <c r="O8" s="72">
        <v>0</v>
      </c>
      <c r="P8" s="72">
        <v>0</v>
      </c>
      <c r="Q8" s="72">
        <v>0</v>
      </c>
      <c r="R8" s="72">
        <v>50691</v>
      </c>
      <c r="S8" s="73" t="s">
        <v>114</v>
      </c>
      <c r="T8" s="72">
        <v>10914</v>
      </c>
      <c r="U8" s="72">
        <v>1500137</v>
      </c>
      <c r="V8" s="72">
        <f aca="true" t="shared" si="10" ref="V8:V34">+SUM(D8,M8)</f>
        <v>10924153</v>
      </c>
      <c r="W8" s="72">
        <f aca="true" t="shared" si="11" ref="W8:W34">+SUM(E8,N8)</f>
        <v>2737447</v>
      </c>
      <c r="X8" s="72">
        <f aca="true" t="shared" si="12" ref="X8:X34">+SUM(F8,O8)</f>
        <v>0</v>
      </c>
      <c r="Y8" s="72">
        <f aca="true" t="shared" si="13" ref="Y8:Y34">+SUM(G8,P8)</f>
        <v>0</v>
      </c>
      <c r="Z8" s="72">
        <f aca="true" t="shared" si="14" ref="Z8:Z34">+SUM(H8,Q8)</f>
        <v>0</v>
      </c>
      <c r="AA8" s="72">
        <f aca="true" t="shared" si="15" ref="AA8:AA34">+SUM(I8,R8)</f>
        <v>2061601</v>
      </c>
      <c r="AB8" s="73" t="s">
        <v>114</v>
      </c>
      <c r="AC8" s="72">
        <f aca="true" t="shared" si="16" ref="AC8:AC34">+SUM(K8,T8)</f>
        <v>675846</v>
      </c>
      <c r="AD8" s="72">
        <f aca="true" t="shared" si="17" ref="AD8:AD34">+SUM(L8,U8)</f>
        <v>8186706</v>
      </c>
      <c r="AE8" s="72">
        <f aca="true" t="shared" si="18" ref="AE8:AE34">SUM(AF8,+AK8)</f>
        <v>14243</v>
      </c>
      <c r="AF8" s="72">
        <f aca="true" t="shared" si="19" ref="AF8:AF3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14243</v>
      </c>
      <c r="AL8" s="72">
        <v>0</v>
      </c>
      <c r="AM8" s="72">
        <f aca="true" t="shared" si="20" ref="AM8:AM34">SUM(AN8,AS8,AW8,AX8,BD8)</f>
        <v>8203042</v>
      </c>
      <c r="AN8" s="72">
        <f aca="true" t="shared" si="21" ref="AN8:AN34">SUM(AO8:AR8)</f>
        <v>3226527</v>
      </c>
      <c r="AO8" s="72">
        <v>398437</v>
      </c>
      <c r="AP8" s="72">
        <v>1692052</v>
      </c>
      <c r="AQ8" s="72">
        <v>1057672</v>
      </c>
      <c r="AR8" s="72">
        <v>78366</v>
      </c>
      <c r="AS8" s="72">
        <f aca="true" t="shared" si="22" ref="AS8:AS34">SUM(AT8:AV8)</f>
        <v>1584943</v>
      </c>
      <c r="AT8" s="72">
        <v>159349</v>
      </c>
      <c r="AU8" s="72">
        <v>1359043</v>
      </c>
      <c r="AV8" s="72">
        <v>66551</v>
      </c>
      <c r="AW8" s="72">
        <v>34976</v>
      </c>
      <c r="AX8" s="72">
        <f aca="true" t="shared" si="23" ref="AX8:AX34">SUM(AY8:BB8)</f>
        <v>3356596</v>
      </c>
      <c r="AY8" s="72">
        <v>1355085</v>
      </c>
      <c r="AZ8" s="72">
        <v>1919666</v>
      </c>
      <c r="BA8" s="72">
        <v>26703</v>
      </c>
      <c r="BB8" s="72">
        <v>55142</v>
      </c>
      <c r="BC8" s="72">
        <v>72513</v>
      </c>
      <c r="BD8" s="72">
        <v>0</v>
      </c>
      <c r="BE8" s="72">
        <v>1072613</v>
      </c>
      <c r="BF8" s="72">
        <f aca="true" t="shared" si="24" ref="BF8:BF34">SUM(AE8,+AM8,+BE8)</f>
        <v>9289898</v>
      </c>
      <c r="BG8" s="72">
        <f aca="true" t="shared" si="25" ref="BG8:BG34">SUM(BH8,+BM8)</f>
        <v>7652</v>
      </c>
      <c r="BH8" s="72">
        <f aca="true" t="shared" si="26" ref="BH8:BH3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7652</v>
      </c>
      <c r="BN8" s="72">
        <v>0</v>
      </c>
      <c r="BO8" s="72">
        <f aca="true" t="shared" si="27" ref="BO8:BO34">SUM(BP8,BU8,BY8,BZ8,CF8)</f>
        <v>1180767</v>
      </c>
      <c r="BP8" s="72">
        <f aca="true" t="shared" si="28" ref="BP8:BP34">SUM(BQ8:BT8)</f>
        <v>360663</v>
      </c>
      <c r="BQ8" s="72">
        <v>360663</v>
      </c>
      <c r="BR8" s="72">
        <v>0</v>
      </c>
      <c r="BS8" s="72">
        <v>0</v>
      </c>
      <c r="BT8" s="72">
        <v>0</v>
      </c>
      <c r="BU8" s="72">
        <f aca="true" t="shared" si="29" ref="BU8:BU34">SUM(BV8:BX8)</f>
        <v>389874</v>
      </c>
      <c r="BV8" s="72">
        <v>12538</v>
      </c>
      <c r="BW8" s="72">
        <v>377336</v>
      </c>
      <c r="BX8" s="72">
        <v>0</v>
      </c>
      <c r="BY8" s="72">
        <v>0</v>
      </c>
      <c r="BZ8" s="72">
        <f aca="true" t="shared" si="30" ref="BZ8:BZ34">SUM(CA8:CD8)</f>
        <v>430230</v>
      </c>
      <c r="CA8" s="72">
        <v>0</v>
      </c>
      <c r="CB8" s="72">
        <v>424227</v>
      </c>
      <c r="CC8" s="72">
        <v>0</v>
      </c>
      <c r="CD8" s="72">
        <v>6003</v>
      </c>
      <c r="CE8" s="72">
        <v>344021</v>
      </c>
      <c r="CF8" s="72">
        <v>0</v>
      </c>
      <c r="CG8" s="72">
        <v>29302</v>
      </c>
      <c r="CH8" s="72">
        <f aca="true" t="shared" si="31" ref="CH8:CH34">SUM(BG8,+BO8,+CG8)</f>
        <v>1217721</v>
      </c>
      <c r="CI8" s="72">
        <f aca="true" t="shared" si="32" ref="CI8:CI34">SUM(AE8,+BG8)</f>
        <v>21895</v>
      </c>
      <c r="CJ8" s="72">
        <f aca="true" t="shared" si="33" ref="CJ8:CJ34">SUM(AF8,+BH8)</f>
        <v>0</v>
      </c>
      <c r="CK8" s="72">
        <f aca="true" t="shared" si="34" ref="CK8:CK34">SUM(AG8,+BI8)</f>
        <v>0</v>
      </c>
      <c r="CL8" s="72">
        <f aca="true" t="shared" si="35" ref="CL8:CL34">SUM(AH8,+BJ8)</f>
        <v>0</v>
      </c>
      <c r="CM8" s="72">
        <f aca="true" t="shared" si="36" ref="CM8:CM34">SUM(AI8,+BK8)</f>
        <v>0</v>
      </c>
      <c r="CN8" s="72">
        <f aca="true" t="shared" si="37" ref="CN8:CN34">SUM(AJ8,+BL8)</f>
        <v>0</v>
      </c>
      <c r="CO8" s="72">
        <f aca="true" t="shared" si="38" ref="CO8:CO34">SUM(AK8,+BM8)</f>
        <v>21895</v>
      </c>
      <c r="CP8" s="72">
        <f aca="true" t="shared" si="39" ref="CP8:CP34">SUM(AL8,+BN8)</f>
        <v>0</v>
      </c>
      <c r="CQ8" s="72">
        <f aca="true" t="shared" si="40" ref="CQ8:CQ34">SUM(AM8,+BO8)</f>
        <v>9383809</v>
      </c>
      <c r="CR8" s="72">
        <f aca="true" t="shared" si="41" ref="CR8:CR34">SUM(AN8,+BP8)</f>
        <v>3587190</v>
      </c>
      <c r="CS8" s="72">
        <f aca="true" t="shared" si="42" ref="CS8:CS34">SUM(AO8,+BQ8)</f>
        <v>759100</v>
      </c>
      <c r="CT8" s="72">
        <f aca="true" t="shared" si="43" ref="CT8:CT34">SUM(AP8,+BR8)</f>
        <v>1692052</v>
      </c>
      <c r="CU8" s="72">
        <f aca="true" t="shared" si="44" ref="CU8:CU34">SUM(AQ8,+BS8)</f>
        <v>1057672</v>
      </c>
      <c r="CV8" s="72">
        <f aca="true" t="shared" si="45" ref="CV8:CV34">SUM(AR8,+BT8)</f>
        <v>78366</v>
      </c>
      <c r="CW8" s="72">
        <f aca="true" t="shared" si="46" ref="CW8:CW34">SUM(AS8,+BU8)</f>
        <v>1974817</v>
      </c>
      <c r="CX8" s="72">
        <f aca="true" t="shared" si="47" ref="CX8:CX34">SUM(AT8,+BV8)</f>
        <v>171887</v>
      </c>
      <c r="CY8" s="72">
        <f aca="true" t="shared" si="48" ref="CY8:CY34">SUM(AU8,+BW8)</f>
        <v>1736379</v>
      </c>
      <c r="CZ8" s="72">
        <f aca="true" t="shared" si="49" ref="CZ8:CZ34">SUM(AV8,+BX8)</f>
        <v>66551</v>
      </c>
      <c r="DA8" s="72">
        <f aca="true" t="shared" si="50" ref="DA8:DA34">SUM(AW8,+BY8)</f>
        <v>34976</v>
      </c>
      <c r="DB8" s="72">
        <f aca="true" t="shared" si="51" ref="DB8:DB34">SUM(AX8,+BZ8)</f>
        <v>3786826</v>
      </c>
      <c r="DC8" s="72">
        <f aca="true" t="shared" si="52" ref="DC8:DC34">SUM(AY8,+CA8)</f>
        <v>1355085</v>
      </c>
      <c r="DD8" s="72">
        <f aca="true" t="shared" si="53" ref="DD8:DD34">SUM(AZ8,+CB8)</f>
        <v>2343893</v>
      </c>
      <c r="DE8" s="72">
        <f aca="true" t="shared" si="54" ref="DE8:DE34">SUM(BA8,+CC8)</f>
        <v>26703</v>
      </c>
      <c r="DF8" s="72">
        <f aca="true" t="shared" si="55" ref="DF8:DF34">SUM(BB8,+CD8)</f>
        <v>61145</v>
      </c>
      <c r="DG8" s="72">
        <f aca="true" t="shared" si="56" ref="DG8:DG34">SUM(BC8,+CE8)</f>
        <v>416534</v>
      </c>
      <c r="DH8" s="72">
        <f aca="true" t="shared" si="57" ref="DH8:DH34">SUM(BD8,+CF8)</f>
        <v>0</v>
      </c>
      <c r="DI8" s="72">
        <f aca="true" t="shared" si="58" ref="DI8:DI34">SUM(BE8,+CG8)</f>
        <v>1101915</v>
      </c>
      <c r="DJ8" s="72">
        <f aca="true" t="shared" si="59" ref="DJ8:DJ34">SUM(BF8,+CH8)</f>
        <v>10507619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5725050</v>
      </c>
      <c r="E9" s="72">
        <f t="shared" si="7"/>
        <v>1040313</v>
      </c>
      <c r="F9" s="72">
        <v>0</v>
      </c>
      <c r="G9" s="72">
        <v>54</v>
      </c>
      <c r="H9" s="72">
        <v>0</v>
      </c>
      <c r="I9" s="72">
        <v>683199</v>
      </c>
      <c r="J9" s="73" t="s">
        <v>114</v>
      </c>
      <c r="K9" s="72">
        <v>357060</v>
      </c>
      <c r="L9" s="72">
        <v>4684737</v>
      </c>
      <c r="M9" s="72">
        <f t="shared" si="8"/>
        <v>871146</v>
      </c>
      <c r="N9" s="72">
        <f t="shared" si="9"/>
        <v>61600</v>
      </c>
      <c r="O9" s="72">
        <v>0</v>
      </c>
      <c r="P9" s="72">
        <v>11</v>
      </c>
      <c r="Q9" s="72">
        <v>0</v>
      </c>
      <c r="R9" s="72">
        <v>61589</v>
      </c>
      <c r="S9" s="73" t="s">
        <v>114</v>
      </c>
      <c r="T9" s="72">
        <v>0</v>
      </c>
      <c r="U9" s="72">
        <v>809546</v>
      </c>
      <c r="V9" s="72">
        <f t="shared" si="10"/>
        <v>6596196</v>
      </c>
      <c r="W9" s="72">
        <f t="shared" si="11"/>
        <v>1101913</v>
      </c>
      <c r="X9" s="72">
        <f t="shared" si="12"/>
        <v>0</v>
      </c>
      <c r="Y9" s="72">
        <f t="shared" si="13"/>
        <v>65</v>
      </c>
      <c r="Z9" s="72">
        <f t="shared" si="14"/>
        <v>0</v>
      </c>
      <c r="AA9" s="72">
        <f t="shared" si="15"/>
        <v>744788</v>
      </c>
      <c r="AB9" s="73" t="s">
        <v>114</v>
      </c>
      <c r="AC9" s="72">
        <f t="shared" si="16"/>
        <v>357060</v>
      </c>
      <c r="AD9" s="72">
        <f t="shared" si="17"/>
        <v>5494283</v>
      </c>
      <c r="AE9" s="72">
        <f t="shared" si="18"/>
        <v>7497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7497</v>
      </c>
      <c r="AL9" s="72">
        <v>353</v>
      </c>
      <c r="AM9" s="72">
        <f t="shared" si="20"/>
        <v>5064580</v>
      </c>
      <c r="AN9" s="72">
        <f t="shared" si="21"/>
        <v>1251111</v>
      </c>
      <c r="AO9" s="72">
        <v>204511</v>
      </c>
      <c r="AP9" s="72">
        <v>785504</v>
      </c>
      <c r="AQ9" s="72">
        <v>66264</v>
      </c>
      <c r="AR9" s="72">
        <v>194832</v>
      </c>
      <c r="AS9" s="72">
        <f t="shared" si="22"/>
        <v>250002</v>
      </c>
      <c r="AT9" s="72">
        <v>101484</v>
      </c>
      <c r="AU9" s="72">
        <v>72307</v>
      </c>
      <c r="AV9" s="72">
        <v>76211</v>
      </c>
      <c r="AW9" s="72">
        <v>0</v>
      </c>
      <c r="AX9" s="72">
        <f t="shared" si="23"/>
        <v>3563467</v>
      </c>
      <c r="AY9" s="72">
        <v>809157</v>
      </c>
      <c r="AZ9" s="72">
        <v>2638557</v>
      </c>
      <c r="BA9" s="72">
        <v>115753</v>
      </c>
      <c r="BB9" s="72">
        <v>0</v>
      </c>
      <c r="BC9" s="72">
        <v>513152</v>
      </c>
      <c r="BD9" s="72">
        <v>0</v>
      </c>
      <c r="BE9" s="72">
        <v>139468</v>
      </c>
      <c r="BF9" s="72">
        <f t="shared" si="24"/>
        <v>5211545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6</v>
      </c>
      <c r="BO9" s="72">
        <f t="shared" si="27"/>
        <v>486361</v>
      </c>
      <c r="BP9" s="72">
        <f t="shared" si="28"/>
        <v>294862</v>
      </c>
      <c r="BQ9" s="72">
        <v>28101</v>
      </c>
      <c r="BR9" s="72">
        <v>187123</v>
      </c>
      <c r="BS9" s="72">
        <v>79638</v>
      </c>
      <c r="BT9" s="72">
        <v>0</v>
      </c>
      <c r="BU9" s="72">
        <f t="shared" si="29"/>
        <v>56792</v>
      </c>
      <c r="BV9" s="72">
        <v>10976</v>
      </c>
      <c r="BW9" s="72">
        <v>45816</v>
      </c>
      <c r="BX9" s="72">
        <v>0</v>
      </c>
      <c r="BY9" s="72">
        <v>0</v>
      </c>
      <c r="BZ9" s="72">
        <f t="shared" si="30"/>
        <v>134707</v>
      </c>
      <c r="CA9" s="72">
        <v>50779</v>
      </c>
      <c r="CB9" s="72">
        <v>83928</v>
      </c>
      <c r="CC9" s="72">
        <v>0</v>
      </c>
      <c r="CD9" s="72">
        <v>0</v>
      </c>
      <c r="CE9" s="72">
        <v>166834</v>
      </c>
      <c r="CF9" s="72">
        <v>0</v>
      </c>
      <c r="CG9" s="72">
        <v>217945</v>
      </c>
      <c r="CH9" s="72">
        <f t="shared" si="31"/>
        <v>704306</v>
      </c>
      <c r="CI9" s="72">
        <f t="shared" si="32"/>
        <v>7497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7497</v>
      </c>
      <c r="CP9" s="72">
        <f t="shared" si="39"/>
        <v>359</v>
      </c>
      <c r="CQ9" s="72">
        <f t="shared" si="40"/>
        <v>5550941</v>
      </c>
      <c r="CR9" s="72">
        <f t="shared" si="41"/>
        <v>1545973</v>
      </c>
      <c r="CS9" s="72">
        <f t="shared" si="42"/>
        <v>232612</v>
      </c>
      <c r="CT9" s="72">
        <f t="shared" si="43"/>
        <v>972627</v>
      </c>
      <c r="CU9" s="72">
        <f t="shared" si="44"/>
        <v>145902</v>
      </c>
      <c r="CV9" s="72">
        <f t="shared" si="45"/>
        <v>194832</v>
      </c>
      <c r="CW9" s="72">
        <f t="shared" si="46"/>
        <v>306794</v>
      </c>
      <c r="CX9" s="72">
        <f t="shared" si="47"/>
        <v>112460</v>
      </c>
      <c r="CY9" s="72">
        <f t="shared" si="48"/>
        <v>118123</v>
      </c>
      <c r="CZ9" s="72">
        <f t="shared" si="49"/>
        <v>76211</v>
      </c>
      <c r="DA9" s="72">
        <f t="shared" si="50"/>
        <v>0</v>
      </c>
      <c r="DB9" s="72">
        <f t="shared" si="51"/>
        <v>3698174</v>
      </c>
      <c r="DC9" s="72">
        <f t="shared" si="52"/>
        <v>859936</v>
      </c>
      <c r="DD9" s="72">
        <f t="shared" si="53"/>
        <v>2722485</v>
      </c>
      <c r="DE9" s="72">
        <f t="shared" si="54"/>
        <v>115753</v>
      </c>
      <c r="DF9" s="72">
        <f t="shared" si="55"/>
        <v>0</v>
      </c>
      <c r="DG9" s="72">
        <f t="shared" si="56"/>
        <v>679986</v>
      </c>
      <c r="DH9" s="72">
        <f t="shared" si="57"/>
        <v>0</v>
      </c>
      <c r="DI9" s="72">
        <f t="shared" si="58"/>
        <v>357413</v>
      </c>
      <c r="DJ9" s="72">
        <f t="shared" si="59"/>
        <v>5915851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1483134</v>
      </c>
      <c r="E10" s="72">
        <f t="shared" si="7"/>
        <v>345584</v>
      </c>
      <c r="F10" s="72">
        <v>0</v>
      </c>
      <c r="G10" s="72">
        <v>183</v>
      </c>
      <c r="H10" s="72">
        <v>83800</v>
      </c>
      <c r="I10" s="72">
        <v>259801</v>
      </c>
      <c r="J10" s="73" t="s">
        <v>114</v>
      </c>
      <c r="K10" s="72">
        <v>1800</v>
      </c>
      <c r="L10" s="72">
        <v>1137550</v>
      </c>
      <c r="M10" s="72">
        <f t="shared" si="8"/>
        <v>312179</v>
      </c>
      <c r="N10" s="72">
        <f t="shared" si="9"/>
        <v>1800</v>
      </c>
      <c r="O10" s="72">
        <v>0</v>
      </c>
      <c r="P10" s="72">
        <v>0</v>
      </c>
      <c r="Q10" s="72">
        <v>0</v>
      </c>
      <c r="R10" s="72">
        <v>0</v>
      </c>
      <c r="S10" s="73" t="s">
        <v>114</v>
      </c>
      <c r="T10" s="72">
        <v>1800</v>
      </c>
      <c r="U10" s="72">
        <v>310379</v>
      </c>
      <c r="V10" s="72">
        <f t="shared" si="10"/>
        <v>1795313</v>
      </c>
      <c r="W10" s="72">
        <f t="shared" si="11"/>
        <v>347384</v>
      </c>
      <c r="X10" s="72">
        <f t="shared" si="12"/>
        <v>0</v>
      </c>
      <c r="Y10" s="72">
        <f t="shared" si="13"/>
        <v>183</v>
      </c>
      <c r="Z10" s="72">
        <f t="shared" si="14"/>
        <v>83800</v>
      </c>
      <c r="AA10" s="72">
        <f t="shared" si="15"/>
        <v>259801</v>
      </c>
      <c r="AB10" s="73" t="s">
        <v>114</v>
      </c>
      <c r="AC10" s="72">
        <f t="shared" si="16"/>
        <v>3600</v>
      </c>
      <c r="AD10" s="72">
        <f t="shared" si="17"/>
        <v>1447929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34503</v>
      </c>
      <c r="AM10" s="72">
        <f t="shared" si="20"/>
        <v>1247264</v>
      </c>
      <c r="AN10" s="72">
        <f t="shared" si="21"/>
        <v>324824</v>
      </c>
      <c r="AO10" s="72">
        <v>108385</v>
      </c>
      <c r="AP10" s="72">
        <v>193641</v>
      </c>
      <c r="AQ10" s="72">
        <v>0</v>
      </c>
      <c r="AR10" s="72">
        <v>22798</v>
      </c>
      <c r="AS10" s="72">
        <f t="shared" si="22"/>
        <v>311832</v>
      </c>
      <c r="AT10" s="72">
        <v>25601</v>
      </c>
      <c r="AU10" s="72">
        <v>163229</v>
      </c>
      <c r="AV10" s="72">
        <v>123002</v>
      </c>
      <c r="AW10" s="72">
        <v>0</v>
      </c>
      <c r="AX10" s="72">
        <f t="shared" si="23"/>
        <v>609477</v>
      </c>
      <c r="AY10" s="72">
        <v>131440</v>
      </c>
      <c r="AZ10" s="72">
        <v>411283</v>
      </c>
      <c r="BA10" s="72">
        <v>57145</v>
      </c>
      <c r="BB10" s="72">
        <v>9609</v>
      </c>
      <c r="BC10" s="72">
        <v>153175</v>
      </c>
      <c r="BD10" s="72">
        <v>1131</v>
      </c>
      <c r="BE10" s="72">
        <v>48192</v>
      </c>
      <c r="BF10" s="72">
        <f t="shared" si="24"/>
        <v>1295456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312179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34503</v>
      </c>
      <c r="CQ10" s="72">
        <f t="shared" si="40"/>
        <v>1247264</v>
      </c>
      <c r="CR10" s="72">
        <f t="shared" si="41"/>
        <v>324824</v>
      </c>
      <c r="CS10" s="72">
        <f t="shared" si="42"/>
        <v>108385</v>
      </c>
      <c r="CT10" s="72">
        <f t="shared" si="43"/>
        <v>193641</v>
      </c>
      <c r="CU10" s="72">
        <f t="shared" si="44"/>
        <v>0</v>
      </c>
      <c r="CV10" s="72">
        <f t="shared" si="45"/>
        <v>22798</v>
      </c>
      <c r="CW10" s="72">
        <f t="shared" si="46"/>
        <v>311832</v>
      </c>
      <c r="CX10" s="72">
        <f t="shared" si="47"/>
        <v>25601</v>
      </c>
      <c r="CY10" s="72">
        <f t="shared" si="48"/>
        <v>163229</v>
      </c>
      <c r="CZ10" s="72">
        <f t="shared" si="49"/>
        <v>123002</v>
      </c>
      <c r="DA10" s="72">
        <f t="shared" si="50"/>
        <v>0</v>
      </c>
      <c r="DB10" s="72">
        <f t="shared" si="51"/>
        <v>609477</v>
      </c>
      <c r="DC10" s="72">
        <f t="shared" si="52"/>
        <v>131440</v>
      </c>
      <c r="DD10" s="72">
        <f t="shared" si="53"/>
        <v>411283</v>
      </c>
      <c r="DE10" s="72">
        <f t="shared" si="54"/>
        <v>57145</v>
      </c>
      <c r="DF10" s="72">
        <f t="shared" si="55"/>
        <v>9609</v>
      </c>
      <c r="DG10" s="72">
        <f t="shared" si="56"/>
        <v>465354</v>
      </c>
      <c r="DH10" s="72">
        <f t="shared" si="57"/>
        <v>1131</v>
      </c>
      <c r="DI10" s="72">
        <f t="shared" si="58"/>
        <v>48192</v>
      </c>
      <c r="DJ10" s="72">
        <f t="shared" si="59"/>
        <v>1295456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741787</v>
      </c>
      <c r="E11" s="72">
        <f t="shared" si="7"/>
        <v>70760</v>
      </c>
      <c r="F11" s="72">
        <v>0</v>
      </c>
      <c r="G11" s="72">
        <v>399</v>
      </c>
      <c r="H11" s="72">
        <v>0</v>
      </c>
      <c r="I11" s="72">
        <v>61414</v>
      </c>
      <c r="J11" s="73" t="s">
        <v>114</v>
      </c>
      <c r="K11" s="72">
        <v>8947</v>
      </c>
      <c r="L11" s="72">
        <v>671027</v>
      </c>
      <c r="M11" s="72">
        <f t="shared" si="8"/>
        <v>81949</v>
      </c>
      <c r="N11" s="72">
        <f t="shared" si="9"/>
        <v>727</v>
      </c>
      <c r="O11" s="72">
        <v>0</v>
      </c>
      <c r="P11" s="72">
        <v>0</v>
      </c>
      <c r="Q11" s="72">
        <v>0</v>
      </c>
      <c r="R11" s="72">
        <v>727</v>
      </c>
      <c r="S11" s="73" t="s">
        <v>114</v>
      </c>
      <c r="T11" s="72">
        <v>0</v>
      </c>
      <c r="U11" s="72">
        <v>81222</v>
      </c>
      <c r="V11" s="72">
        <f t="shared" si="10"/>
        <v>823736</v>
      </c>
      <c r="W11" s="72">
        <f t="shared" si="11"/>
        <v>71487</v>
      </c>
      <c r="X11" s="72">
        <f t="shared" si="12"/>
        <v>0</v>
      </c>
      <c r="Y11" s="72">
        <f t="shared" si="13"/>
        <v>399</v>
      </c>
      <c r="Z11" s="72">
        <f t="shared" si="14"/>
        <v>0</v>
      </c>
      <c r="AA11" s="72">
        <f t="shared" si="15"/>
        <v>62141</v>
      </c>
      <c r="AB11" s="73" t="s">
        <v>114</v>
      </c>
      <c r="AC11" s="72">
        <f t="shared" si="16"/>
        <v>8947</v>
      </c>
      <c r="AD11" s="72">
        <f t="shared" si="17"/>
        <v>752249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741757</v>
      </c>
      <c r="AN11" s="72">
        <f t="shared" si="21"/>
        <v>168471</v>
      </c>
      <c r="AO11" s="72">
        <v>64503</v>
      </c>
      <c r="AP11" s="72">
        <v>87476</v>
      </c>
      <c r="AQ11" s="72">
        <v>0</v>
      </c>
      <c r="AR11" s="72">
        <v>16492</v>
      </c>
      <c r="AS11" s="72">
        <f t="shared" si="22"/>
        <v>197635</v>
      </c>
      <c r="AT11" s="72">
        <v>12226</v>
      </c>
      <c r="AU11" s="72">
        <v>161383</v>
      </c>
      <c r="AV11" s="72">
        <v>24026</v>
      </c>
      <c r="AW11" s="72">
        <v>8352</v>
      </c>
      <c r="AX11" s="72">
        <f t="shared" si="23"/>
        <v>367299</v>
      </c>
      <c r="AY11" s="72">
        <v>142696</v>
      </c>
      <c r="AZ11" s="72">
        <v>208538</v>
      </c>
      <c r="BA11" s="72">
        <v>16065</v>
      </c>
      <c r="BB11" s="72">
        <v>0</v>
      </c>
      <c r="BC11" s="72">
        <v>0</v>
      </c>
      <c r="BD11" s="72">
        <v>0</v>
      </c>
      <c r="BE11" s="72">
        <v>30</v>
      </c>
      <c r="BF11" s="72">
        <f t="shared" si="24"/>
        <v>741787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63833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26890</v>
      </c>
      <c r="BV11" s="72">
        <v>1441</v>
      </c>
      <c r="BW11" s="72">
        <v>25449</v>
      </c>
      <c r="BX11" s="72">
        <v>0</v>
      </c>
      <c r="BY11" s="72">
        <v>5093</v>
      </c>
      <c r="BZ11" s="72">
        <f t="shared" si="30"/>
        <v>31850</v>
      </c>
      <c r="CA11" s="72">
        <v>5423</v>
      </c>
      <c r="CB11" s="72">
        <v>26427</v>
      </c>
      <c r="CC11" s="72">
        <v>0</v>
      </c>
      <c r="CD11" s="72">
        <v>0</v>
      </c>
      <c r="CE11" s="72">
        <v>0</v>
      </c>
      <c r="CF11" s="72">
        <v>0</v>
      </c>
      <c r="CG11" s="72">
        <v>18116</v>
      </c>
      <c r="CH11" s="72">
        <f t="shared" si="31"/>
        <v>81949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805590</v>
      </c>
      <c r="CR11" s="72">
        <f t="shared" si="41"/>
        <v>168471</v>
      </c>
      <c r="CS11" s="72">
        <f t="shared" si="42"/>
        <v>64503</v>
      </c>
      <c r="CT11" s="72">
        <f t="shared" si="43"/>
        <v>87476</v>
      </c>
      <c r="CU11" s="72">
        <f t="shared" si="44"/>
        <v>0</v>
      </c>
      <c r="CV11" s="72">
        <f t="shared" si="45"/>
        <v>16492</v>
      </c>
      <c r="CW11" s="72">
        <f t="shared" si="46"/>
        <v>224525</v>
      </c>
      <c r="CX11" s="72">
        <f t="shared" si="47"/>
        <v>13667</v>
      </c>
      <c r="CY11" s="72">
        <f t="shared" si="48"/>
        <v>186832</v>
      </c>
      <c r="CZ11" s="72">
        <f t="shared" si="49"/>
        <v>24026</v>
      </c>
      <c r="DA11" s="72">
        <f t="shared" si="50"/>
        <v>13445</v>
      </c>
      <c r="DB11" s="72">
        <f t="shared" si="51"/>
        <v>399149</v>
      </c>
      <c r="DC11" s="72">
        <f t="shared" si="52"/>
        <v>148119</v>
      </c>
      <c r="DD11" s="72">
        <f t="shared" si="53"/>
        <v>234965</v>
      </c>
      <c r="DE11" s="72">
        <f t="shared" si="54"/>
        <v>16065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18146</v>
      </c>
      <c r="DJ11" s="72">
        <f t="shared" si="59"/>
        <v>823736</v>
      </c>
    </row>
    <row r="12" spans="1:114" s="50" customFormat="1" ht="12" customHeight="1">
      <c r="A12" s="53" t="s">
        <v>111</v>
      </c>
      <c r="B12" s="54" t="s">
        <v>123</v>
      </c>
      <c r="C12" s="53" t="s">
        <v>785</v>
      </c>
      <c r="D12" s="74">
        <f t="shared" si="6"/>
        <v>660303</v>
      </c>
      <c r="E12" s="74">
        <f t="shared" si="7"/>
        <v>25650</v>
      </c>
      <c r="F12" s="74">
        <v>0</v>
      </c>
      <c r="G12" s="74">
        <v>750</v>
      </c>
      <c r="H12" s="74">
        <v>0</v>
      </c>
      <c r="I12" s="74">
        <v>15486</v>
      </c>
      <c r="J12" s="75" t="s">
        <v>114</v>
      </c>
      <c r="K12" s="74">
        <v>9414</v>
      </c>
      <c r="L12" s="74">
        <v>634653</v>
      </c>
      <c r="M12" s="74">
        <f t="shared" si="8"/>
        <v>266148</v>
      </c>
      <c r="N12" s="74">
        <f t="shared" si="9"/>
        <v>90554</v>
      </c>
      <c r="O12" s="74">
        <v>0</v>
      </c>
      <c r="P12" s="74">
        <v>0</v>
      </c>
      <c r="Q12" s="74">
        <v>0</v>
      </c>
      <c r="R12" s="74">
        <v>90554</v>
      </c>
      <c r="S12" s="75" t="s">
        <v>114</v>
      </c>
      <c r="T12" s="74"/>
      <c r="U12" s="74">
        <v>175594</v>
      </c>
      <c r="V12" s="74">
        <f t="shared" si="10"/>
        <v>926451</v>
      </c>
      <c r="W12" s="74">
        <f t="shared" si="11"/>
        <v>116204</v>
      </c>
      <c r="X12" s="74">
        <f t="shared" si="12"/>
        <v>0</v>
      </c>
      <c r="Y12" s="74">
        <f t="shared" si="13"/>
        <v>750</v>
      </c>
      <c r="Z12" s="74">
        <f t="shared" si="14"/>
        <v>0</v>
      </c>
      <c r="AA12" s="74">
        <f t="shared" si="15"/>
        <v>106040</v>
      </c>
      <c r="AB12" s="75" t="s">
        <v>114</v>
      </c>
      <c r="AC12" s="74">
        <f t="shared" si="16"/>
        <v>9414</v>
      </c>
      <c r="AD12" s="74">
        <f t="shared" si="17"/>
        <v>810247</v>
      </c>
      <c r="AE12" s="74">
        <f t="shared" si="18"/>
        <v>5020</v>
      </c>
      <c r="AF12" s="74">
        <f t="shared" si="19"/>
        <v>5020</v>
      </c>
      <c r="AG12" s="74">
        <v>0</v>
      </c>
      <c r="AH12" s="74">
        <v>0</v>
      </c>
      <c r="AI12" s="74">
        <v>0</v>
      </c>
      <c r="AJ12" s="74">
        <v>5020</v>
      </c>
      <c r="AK12" s="74">
        <v>0</v>
      </c>
      <c r="AL12" s="74">
        <v>7692</v>
      </c>
      <c r="AM12" s="74">
        <f t="shared" si="20"/>
        <v>372432</v>
      </c>
      <c r="AN12" s="74">
        <f t="shared" si="21"/>
        <v>173684</v>
      </c>
      <c r="AO12" s="74">
        <v>35758</v>
      </c>
      <c r="AP12" s="74">
        <v>137926</v>
      </c>
      <c r="AQ12" s="74">
        <v>0</v>
      </c>
      <c r="AR12" s="74">
        <v>0</v>
      </c>
      <c r="AS12" s="74">
        <f t="shared" si="22"/>
        <v>32522</v>
      </c>
      <c r="AT12" s="74">
        <v>32522</v>
      </c>
      <c r="AU12" s="74">
        <v>0</v>
      </c>
      <c r="AV12" s="74">
        <v>0</v>
      </c>
      <c r="AW12" s="74">
        <v>5453</v>
      </c>
      <c r="AX12" s="74">
        <f t="shared" si="23"/>
        <v>160773</v>
      </c>
      <c r="AY12" s="74">
        <v>160773</v>
      </c>
      <c r="AZ12" s="74">
        <v>0</v>
      </c>
      <c r="BA12" s="74">
        <v>0</v>
      </c>
      <c r="BB12" s="74">
        <v>0</v>
      </c>
      <c r="BC12" s="74">
        <v>262624</v>
      </c>
      <c r="BD12" s="74">
        <v>0</v>
      </c>
      <c r="BE12" s="74">
        <v>12535</v>
      </c>
      <c r="BF12" s="74">
        <f t="shared" si="24"/>
        <v>389987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4049</v>
      </c>
      <c r="BO12" s="74">
        <f t="shared" si="27"/>
        <v>159553</v>
      </c>
      <c r="BP12" s="74">
        <f t="shared" si="28"/>
        <v>56770</v>
      </c>
      <c r="BQ12" s="74">
        <v>11688</v>
      </c>
      <c r="BR12" s="74">
        <v>45082</v>
      </c>
      <c r="BS12" s="74">
        <v>0</v>
      </c>
      <c r="BT12" s="74">
        <v>0</v>
      </c>
      <c r="BU12" s="74">
        <f t="shared" si="29"/>
        <v>15599</v>
      </c>
      <c r="BV12" s="74">
        <v>15599</v>
      </c>
      <c r="BW12" s="74">
        <v>0</v>
      </c>
      <c r="BX12" s="74">
        <v>0</v>
      </c>
      <c r="BY12" s="74">
        <v>0</v>
      </c>
      <c r="BZ12" s="74">
        <f t="shared" si="30"/>
        <v>87184</v>
      </c>
      <c r="CA12" s="74">
        <v>87184</v>
      </c>
      <c r="CB12" s="74">
        <v>0</v>
      </c>
      <c r="CC12" s="74">
        <v>0</v>
      </c>
      <c r="CD12" s="74">
        <v>0</v>
      </c>
      <c r="CE12" s="74">
        <v>102546</v>
      </c>
      <c r="CF12" s="74">
        <v>0</v>
      </c>
      <c r="CG12" s="74">
        <v>0</v>
      </c>
      <c r="CH12" s="74">
        <f t="shared" si="31"/>
        <v>159553</v>
      </c>
      <c r="CI12" s="74">
        <f t="shared" si="32"/>
        <v>5020</v>
      </c>
      <c r="CJ12" s="74">
        <f t="shared" si="33"/>
        <v>5020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5020</v>
      </c>
      <c r="CO12" s="74">
        <f t="shared" si="38"/>
        <v>0</v>
      </c>
      <c r="CP12" s="74">
        <f t="shared" si="39"/>
        <v>11741</v>
      </c>
      <c r="CQ12" s="74">
        <f t="shared" si="40"/>
        <v>531985</v>
      </c>
      <c r="CR12" s="74">
        <f t="shared" si="41"/>
        <v>230454</v>
      </c>
      <c r="CS12" s="74">
        <f t="shared" si="42"/>
        <v>47446</v>
      </c>
      <c r="CT12" s="74">
        <f t="shared" si="43"/>
        <v>183008</v>
      </c>
      <c r="CU12" s="74">
        <f t="shared" si="44"/>
        <v>0</v>
      </c>
      <c r="CV12" s="74">
        <f t="shared" si="45"/>
        <v>0</v>
      </c>
      <c r="CW12" s="74">
        <f t="shared" si="46"/>
        <v>48121</v>
      </c>
      <c r="CX12" s="74">
        <f t="shared" si="47"/>
        <v>48121</v>
      </c>
      <c r="CY12" s="74">
        <f t="shared" si="48"/>
        <v>0</v>
      </c>
      <c r="CZ12" s="74">
        <f t="shared" si="49"/>
        <v>0</v>
      </c>
      <c r="DA12" s="74">
        <f t="shared" si="50"/>
        <v>5453</v>
      </c>
      <c r="DB12" s="74">
        <f t="shared" si="51"/>
        <v>247957</v>
      </c>
      <c r="DC12" s="74">
        <f t="shared" si="52"/>
        <v>247957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365170</v>
      </c>
      <c r="DH12" s="74">
        <f t="shared" si="57"/>
        <v>0</v>
      </c>
      <c r="DI12" s="74">
        <f t="shared" si="58"/>
        <v>12535</v>
      </c>
      <c r="DJ12" s="74">
        <f t="shared" si="59"/>
        <v>549540</v>
      </c>
    </row>
    <row r="13" spans="1:114" s="50" customFormat="1" ht="12" customHeight="1">
      <c r="A13" s="53" t="s">
        <v>111</v>
      </c>
      <c r="B13" s="54" t="s">
        <v>124</v>
      </c>
      <c r="C13" s="53" t="s">
        <v>125</v>
      </c>
      <c r="D13" s="74">
        <f t="shared" si="6"/>
        <v>496849</v>
      </c>
      <c r="E13" s="74">
        <f t="shared" si="7"/>
        <v>53455</v>
      </c>
      <c r="F13" s="74">
        <v>0</v>
      </c>
      <c r="G13" s="74">
        <v>0</v>
      </c>
      <c r="H13" s="74">
        <v>0</v>
      </c>
      <c r="I13" s="74">
        <v>46050</v>
      </c>
      <c r="J13" s="75" t="s">
        <v>114</v>
      </c>
      <c r="K13" s="74">
        <v>7405</v>
      </c>
      <c r="L13" s="74">
        <v>443394</v>
      </c>
      <c r="M13" s="74">
        <f t="shared" si="8"/>
        <v>160759</v>
      </c>
      <c r="N13" s="74">
        <f t="shared" si="9"/>
        <v>15716</v>
      </c>
      <c r="O13" s="74">
        <v>0</v>
      </c>
      <c r="P13" s="74">
        <v>0</v>
      </c>
      <c r="Q13" s="74">
        <v>0</v>
      </c>
      <c r="R13" s="74">
        <v>15716</v>
      </c>
      <c r="S13" s="75" t="s">
        <v>114</v>
      </c>
      <c r="T13" s="74">
        <v>0</v>
      </c>
      <c r="U13" s="74">
        <v>145043</v>
      </c>
      <c r="V13" s="74">
        <f t="shared" si="10"/>
        <v>657608</v>
      </c>
      <c r="W13" s="74">
        <f t="shared" si="11"/>
        <v>69171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61766</v>
      </c>
      <c r="AB13" s="75" t="s">
        <v>114</v>
      </c>
      <c r="AC13" s="74">
        <f t="shared" si="16"/>
        <v>7405</v>
      </c>
      <c r="AD13" s="74">
        <f t="shared" si="17"/>
        <v>588437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2887</v>
      </c>
      <c r="AM13" s="74">
        <f t="shared" si="20"/>
        <v>214048</v>
      </c>
      <c r="AN13" s="74">
        <f t="shared" si="21"/>
        <v>15821</v>
      </c>
      <c r="AO13" s="74">
        <v>15821</v>
      </c>
      <c r="AP13" s="74">
        <v>0</v>
      </c>
      <c r="AQ13" s="74">
        <v>0</v>
      </c>
      <c r="AR13" s="74">
        <v>0</v>
      </c>
      <c r="AS13" s="74">
        <f t="shared" si="22"/>
        <v>1732</v>
      </c>
      <c r="AT13" s="74">
        <v>0</v>
      </c>
      <c r="AU13" s="74">
        <v>0</v>
      </c>
      <c r="AV13" s="74">
        <v>1732</v>
      </c>
      <c r="AW13" s="74">
        <v>0</v>
      </c>
      <c r="AX13" s="74">
        <f t="shared" si="23"/>
        <v>196495</v>
      </c>
      <c r="AY13" s="74">
        <v>152730</v>
      </c>
      <c r="AZ13" s="74">
        <v>39684</v>
      </c>
      <c r="BA13" s="74">
        <v>2870</v>
      </c>
      <c r="BB13" s="74">
        <v>1211</v>
      </c>
      <c r="BC13" s="74">
        <v>270370</v>
      </c>
      <c r="BD13" s="74">
        <v>0</v>
      </c>
      <c r="BE13" s="74">
        <v>9544</v>
      </c>
      <c r="BF13" s="74">
        <f t="shared" si="24"/>
        <v>223592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5020</v>
      </c>
      <c r="BO13" s="74">
        <f t="shared" si="27"/>
        <v>15718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15718</v>
      </c>
      <c r="CA13" s="74">
        <v>15701</v>
      </c>
      <c r="CB13" s="74">
        <v>0</v>
      </c>
      <c r="CC13" s="74">
        <v>0</v>
      </c>
      <c r="CD13" s="74">
        <v>17</v>
      </c>
      <c r="CE13" s="74">
        <v>140020</v>
      </c>
      <c r="CF13" s="74">
        <v>0</v>
      </c>
      <c r="CG13" s="74">
        <v>1</v>
      </c>
      <c r="CH13" s="74">
        <f t="shared" si="31"/>
        <v>15719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7907</v>
      </c>
      <c r="CQ13" s="74">
        <f t="shared" si="40"/>
        <v>229766</v>
      </c>
      <c r="CR13" s="74">
        <f t="shared" si="41"/>
        <v>15821</v>
      </c>
      <c r="CS13" s="74">
        <f t="shared" si="42"/>
        <v>15821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1732</v>
      </c>
      <c r="CX13" s="74">
        <f t="shared" si="47"/>
        <v>0</v>
      </c>
      <c r="CY13" s="74">
        <f t="shared" si="48"/>
        <v>0</v>
      </c>
      <c r="CZ13" s="74">
        <f t="shared" si="49"/>
        <v>1732</v>
      </c>
      <c r="DA13" s="74">
        <f t="shared" si="50"/>
        <v>0</v>
      </c>
      <c r="DB13" s="74">
        <f t="shared" si="51"/>
        <v>212213</v>
      </c>
      <c r="DC13" s="74">
        <f t="shared" si="52"/>
        <v>168431</v>
      </c>
      <c r="DD13" s="74">
        <f t="shared" si="53"/>
        <v>39684</v>
      </c>
      <c r="DE13" s="74">
        <f t="shared" si="54"/>
        <v>2870</v>
      </c>
      <c r="DF13" s="74">
        <f t="shared" si="55"/>
        <v>1228</v>
      </c>
      <c r="DG13" s="74">
        <f t="shared" si="56"/>
        <v>410390</v>
      </c>
      <c r="DH13" s="74">
        <f t="shared" si="57"/>
        <v>0</v>
      </c>
      <c r="DI13" s="74">
        <f t="shared" si="58"/>
        <v>9545</v>
      </c>
      <c r="DJ13" s="74">
        <f t="shared" si="59"/>
        <v>239311</v>
      </c>
    </row>
    <row r="14" spans="1:114" s="50" customFormat="1" ht="12" customHeight="1">
      <c r="A14" s="53" t="s">
        <v>111</v>
      </c>
      <c r="B14" s="54" t="s">
        <v>126</v>
      </c>
      <c r="C14" s="53" t="s">
        <v>127</v>
      </c>
      <c r="D14" s="74">
        <f t="shared" si="6"/>
        <v>672085</v>
      </c>
      <c r="E14" s="74">
        <f t="shared" si="7"/>
        <v>57966</v>
      </c>
      <c r="F14" s="74">
        <v>0</v>
      </c>
      <c r="G14" s="74">
        <v>0</v>
      </c>
      <c r="H14" s="74">
        <v>0</v>
      </c>
      <c r="I14" s="74">
        <v>46040</v>
      </c>
      <c r="J14" s="75" t="s">
        <v>114</v>
      </c>
      <c r="K14" s="74">
        <v>11926</v>
      </c>
      <c r="L14" s="74">
        <v>614119</v>
      </c>
      <c r="M14" s="74">
        <f t="shared" si="8"/>
        <v>168603</v>
      </c>
      <c r="N14" s="74">
        <f t="shared" si="9"/>
        <v>44499</v>
      </c>
      <c r="O14" s="74">
        <v>0</v>
      </c>
      <c r="P14" s="74">
        <v>0</v>
      </c>
      <c r="Q14" s="74">
        <v>0</v>
      </c>
      <c r="R14" s="74">
        <v>44499</v>
      </c>
      <c r="S14" s="75" t="s">
        <v>114</v>
      </c>
      <c r="T14" s="74">
        <v>0</v>
      </c>
      <c r="U14" s="74">
        <v>124104</v>
      </c>
      <c r="V14" s="74">
        <f t="shared" si="10"/>
        <v>840688</v>
      </c>
      <c r="W14" s="74">
        <f t="shared" si="11"/>
        <v>102465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90539</v>
      </c>
      <c r="AB14" s="75" t="s">
        <v>114</v>
      </c>
      <c r="AC14" s="74">
        <f t="shared" si="16"/>
        <v>11926</v>
      </c>
      <c r="AD14" s="74">
        <f t="shared" si="17"/>
        <v>738223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919</v>
      </c>
      <c r="AM14" s="74">
        <f t="shared" si="20"/>
        <v>229899</v>
      </c>
      <c r="AN14" s="74">
        <f t="shared" si="21"/>
        <v>40533</v>
      </c>
      <c r="AO14" s="74">
        <v>35626</v>
      </c>
      <c r="AP14" s="74">
        <v>0</v>
      </c>
      <c r="AQ14" s="74">
        <v>0</v>
      </c>
      <c r="AR14" s="74">
        <v>4907</v>
      </c>
      <c r="AS14" s="74">
        <f t="shared" si="22"/>
        <v>22761</v>
      </c>
      <c r="AT14" s="74">
        <v>15836</v>
      </c>
      <c r="AU14" s="74">
        <v>0</v>
      </c>
      <c r="AV14" s="74">
        <v>6925</v>
      </c>
      <c r="AW14" s="74">
        <v>0</v>
      </c>
      <c r="AX14" s="74">
        <f t="shared" si="23"/>
        <v>166605</v>
      </c>
      <c r="AY14" s="74">
        <v>164381</v>
      </c>
      <c r="AZ14" s="74">
        <v>0</v>
      </c>
      <c r="BA14" s="74">
        <v>2224</v>
      </c>
      <c r="BB14" s="74">
        <v>0</v>
      </c>
      <c r="BC14" s="74">
        <v>441267</v>
      </c>
      <c r="BD14" s="74">
        <v>0</v>
      </c>
      <c r="BE14" s="74">
        <v>0</v>
      </c>
      <c r="BF14" s="74">
        <f t="shared" si="24"/>
        <v>229899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8</v>
      </c>
      <c r="BO14" s="74">
        <f t="shared" si="27"/>
        <v>49747</v>
      </c>
      <c r="BP14" s="74">
        <f t="shared" si="28"/>
        <v>1312</v>
      </c>
      <c r="BQ14" s="74">
        <v>1312</v>
      </c>
      <c r="BR14" s="74">
        <v>0</v>
      </c>
      <c r="BS14" s="74">
        <v>0</v>
      </c>
      <c r="BT14" s="74">
        <v>0</v>
      </c>
      <c r="BU14" s="74">
        <f t="shared" si="29"/>
        <v>100</v>
      </c>
      <c r="BV14" s="74">
        <v>100</v>
      </c>
      <c r="BW14" s="74">
        <v>0</v>
      </c>
      <c r="BX14" s="74">
        <v>0</v>
      </c>
      <c r="BY14" s="74">
        <v>0</v>
      </c>
      <c r="BZ14" s="74">
        <f t="shared" si="30"/>
        <v>48335</v>
      </c>
      <c r="CA14" s="74">
        <v>48141</v>
      </c>
      <c r="CB14" s="74">
        <v>0</v>
      </c>
      <c r="CC14" s="74">
        <v>0</v>
      </c>
      <c r="CD14" s="74">
        <v>194</v>
      </c>
      <c r="CE14" s="74">
        <v>118848</v>
      </c>
      <c r="CF14" s="74">
        <v>0</v>
      </c>
      <c r="CG14" s="74">
        <v>0</v>
      </c>
      <c r="CH14" s="74">
        <f t="shared" si="31"/>
        <v>49747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927</v>
      </c>
      <c r="CQ14" s="74">
        <f t="shared" si="40"/>
        <v>279646</v>
      </c>
      <c r="CR14" s="74">
        <f t="shared" si="41"/>
        <v>41845</v>
      </c>
      <c r="CS14" s="74">
        <f t="shared" si="42"/>
        <v>36938</v>
      </c>
      <c r="CT14" s="74">
        <f t="shared" si="43"/>
        <v>0</v>
      </c>
      <c r="CU14" s="74">
        <f t="shared" si="44"/>
        <v>0</v>
      </c>
      <c r="CV14" s="74">
        <f t="shared" si="45"/>
        <v>4907</v>
      </c>
      <c r="CW14" s="74">
        <f t="shared" si="46"/>
        <v>22861</v>
      </c>
      <c r="CX14" s="74">
        <f t="shared" si="47"/>
        <v>15936</v>
      </c>
      <c r="CY14" s="74">
        <f t="shared" si="48"/>
        <v>0</v>
      </c>
      <c r="CZ14" s="74">
        <f t="shared" si="49"/>
        <v>6925</v>
      </c>
      <c r="DA14" s="74">
        <f t="shared" si="50"/>
        <v>0</v>
      </c>
      <c r="DB14" s="74">
        <f t="shared" si="51"/>
        <v>214940</v>
      </c>
      <c r="DC14" s="74">
        <f t="shared" si="52"/>
        <v>212522</v>
      </c>
      <c r="DD14" s="74">
        <f t="shared" si="53"/>
        <v>0</v>
      </c>
      <c r="DE14" s="74">
        <f t="shared" si="54"/>
        <v>2224</v>
      </c>
      <c r="DF14" s="74">
        <f t="shared" si="55"/>
        <v>194</v>
      </c>
      <c r="DG14" s="74">
        <f t="shared" si="56"/>
        <v>560115</v>
      </c>
      <c r="DH14" s="74">
        <f t="shared" si="57"/>
        <v>0</v>
      </c>
      <c r="DI14" s="74">
        <f t="shared" si="58"/>
        <v>0</v>
      </c>
      <c r="DJ14" s="74">
        <f t="shared" si="59"/>
        <v>279646</v>
      </c>
    </row>
    <row r="15" spans="1:114" s="50" customFormat="1" ht="12" customHeight="1">
      <c r="A15" s="53" t="s">
        <v>111</v>
      </c>
      <c r="B15" s="54" t="s">
        <v>128</v>
      </c>
      <c r="C15" s="53" t="s">
        <v>129</v>
      </c>
      <c r="D15" s="74">
        <f t="shared" si="6"/>
        <v>570892</v>
      </c>
      <c r="E15" s="74">
        <f t="shared" si="7"/>
        <v>94</v>
      </c>
      <c r="F15" s="74">
        <v>0</v>
      </c>
      <c r="G15" s="74">
        <v>0</v>
      </c>
      <c r="H15" s="74">
        <v>0</v>
      </c>
      <c r="I15" s="74">
        <v>94</v>
      </c>
      <c r="J15" s="75" t="s">
        <v>114</v>
      </c>
      <c r="K15" s="74">
        <v>0</v>
      </c>
      <c r="L15" s="74">
        <v>570798</v>
      </c>
      <c r="M15" s="74">
        <f t="shared" si="8"/>
        <v>197229</v>
      </c>
      <c r="N15" s="74">
        <f t="shared" si="9"/>
        <v>58090</v>
      </c>
      <c r="O15" s="74">
        <v>0</v>
      </c>
      <c r="P15" s="74">
        <v>0</v>
      </c>
      <c r="Q15" s="74">
        <v>0</v>
      </c>
      <c r="R15" s="74">
        <v>58090</v>
      </c>
      <c r="S15" s="75" t="s">
        <v>114</v>
      </c>
      <c r="T15" s="74">
        <v>0</v>
      </c>
      <c r="U15" s="74">
        <v>139139</v>
      </c>
      <c r="V15" s="74">
        <f t="shared" si="10"/>
        <v>768121</v>
      </c>
      <c r="W15" s="74">
        <f t="shared" si="11"/>
        <v>58184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58184</v>
      </c>
      <c r="AB15" s="75" t="s">
        <v>114</v>
      </c>
      <c r="AC15" s="74">
        <f t="shared" si="16"/>
        <v>0</v>
      </c>
      <c r="AD15" s="74">
        <f t="shared" si="17"/>
        <v>709937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259261</v>
      </c>
      <c r="AN15" s="74">
        <f t="shared" si="21"/>
        <v>23647</v>
      </c>
      <c r="AO15" s="74">
        <v>20911</v>
      </c>
      <c r="AP15" s="74">
        <v>2736</v>
      </c>
      <c r="AQ15" s="74">
        <v>0</v>
      </c>
      <c r="AR15" s="74">
        <v>0</v>
      </c>
      <c r="AS15" s="74">
        <f t="shared" si="22"/>
        <v>330</v>
      </c>
      <c r="AT15" s="74">
        <v>330</v>
      </c>
      <c r="AU15" s="74">
        <v>0</v>
      </c>
      <c r="AV15" s="74">
        <v>0</v>
      </c>
      <c r="AW15" s="74">
        <v>0</v>
      </c>
      <c r="AX15" s="74">
        <f t="shared" si="23"/>
        <v>235284</v>
      </c>
      <c r="AY15" s="74">
        <v>235284</v>
      </c>
      <c r="AZ15" s="74">
        <v>0</v>
      </c>
      <c r="BA15" s="74">
        <v>0</v>
      </c>
      <c r="BB15" s="74">
        <v>0</v>
      </c>
      <c r="BC15" s="74">
        <v>302785</v>
      </c>
      <c r="BD15" s="74">
        <v>0</v>
      </c>
      <c r="BE15" s="74">
        <v>8846</v>
      </c>
      <c r="BF15" s="74">
        <f t="shared" si="24"/>
        <v>268107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131876</v>
      </c>
      <c r="BP15" s="74">
        <f t="shared" si="28"/>
        <v>83968</v>
      </c>
      <c r="BQ15" s="74">
        <v>20911</v>
      </c>
      <c r="BR15" s="74">
        <v>63057</v>
      </c>
      <c r="BS15" s="74">
        <v>0</v>
      </c>
      <c r="BT15" s="74">
        <v>0</v>
      </c>
      <c r="BU15" s="74">
        <f t="shared" si="29"/>
        <v>1936</v>
      </c>
      <c r="BV15" s="74">
        <v>1936</v>
      </c>
      <c r="BW15" s="74">
        <v>0</v>
      </c>
      <c r="BX15" s="74">
        <v>0</v>
      </c>
      <c r="BY15" s="74">
        <v>4500</v>
      </c>
      <c r="BZ15" s="74">
        <f t="shared" si="30"/>
        <v>41472</v>
      </c>
      <c r="CA15" s="74">
        <v>41472</v>
      </c>
      <c r="CB15" s="74">
        <v>0</v>
      </c>
      <c r="CC15" s="74">
        <v>0</v>
      </c>
      <c r="CD15" s="74">
        <v>0</v>
      </c>
      <c r="CE15" s="74">
        <v>61530</v>
      </c>
      <c r="CF15" s="74">
        <v>0</v>
      </c>
      <c r="CG15" s="74">
        <v>3823</v>
      </c>
      <c r="CH15" s="74">
        <f t="shared" si="31"/>
        <v>135699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391137</v>
      </c>
      <c r="CR15" s="74">
        <f t="shared" si="41"/>
        <v>107615</v>
      </c>
      <c r="CS15" s="74">
        <f t="shared" si="42"/>
        <v>41822</v>
      </c>
      <c r="CT15" s="74">
        <f t="shared" si="43"/>
        <v>65793</v>
      </c>
      <c r="CU15" s="74">
        <f t="shared" si="44"/>
        <v>0</v>
      </c>
      <c r="CV15" s="74">
        <f t="shared" si="45"/>
        <v>0</v>
      </c>
      <c r="CW15" s="74">
        <f t="shared" si="46"/>
        <v>2266</v>
      </c>
      <c r="CX15" s="74">
        <f t="shared" si="47"/>
        <v>2266</v>
      </c>
      <c r="CY15" s="74">
        <f t="shared" si="48"/>
        <v>0</v>
      </c>
      <c r="CZ15" s="74">
        <f t="shared" si="49"/>
        <v>0</v>
      </c>
      <c r="DA15" s="74">
        <f t="shared" si="50"/>
        <v>4500</v>
      </c>
      <c r="DB15" s="74">
        <f t="shared" si="51"/>
        <v>276756</v>
      </c>
      <c r="DC15" s="74">
        <f t="shared" si="52"/>
        <v>276756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364315</v>
      </c>
      <c r="DH15" s="74">
        <f t="shared" si="57"/>
        <v>0</v>
      </c>
      <c r="DI15" s="74">
        <f t="shared" si="58"/>
        <v>12669</v>
      </c>
      <c r="DJ15" s="74">
        <f t="shared" si="59"/>
        <v>403806</v>
      </c>
    </row>
    <row r="16" spans="1:114" s="50" customFormat="1" ht="12" customHeight="1">
      <c r="A16" s="53" t="s">
        <v>111</v>
      </c>
      <c r="B16" s="54" t="s">
        <v>130</v>
      </c>
      <c r="C16" s="53" t="s">
        <v>131</v>
      </c>
      <c r="D16" s="74">
        <f t="shared" si="6"/>
        <v>491395</v>
      </c>
      <c r="E16" s="74">
        <f t="shared" si="7"/>
        <v>394562</v>
      </c>
      <c r="F16" s="74">
        <v>57180</v>
      </c>
      <c r="G16" s="74">
        <v>0</v>
      </c>
      <c r="H16" s="74">
        <v>261600</v>
      </c>
      <c r="I16" s="74">
        <v>74645</v>
      </c>
      <c r="J16" s="75" t="s">
        <v>114</v>
      </c>
      <c r="K16" s="74">
        <v>1137</v>
      </c>
      <c r="L16" s="74">
        <v>96833</v>
      </c>
      <c r="M16" s="74">
        <f t="shared" si="8"/>
        <v>65627</v>
      </c>
      <c r="N16" s="74">
        <f t="shared" si="9"/>
        <v>4190</v>
      </c>
      <c r="O16" s="74">
        <v>4166</v>
      </c>
      <c r="P16" s="74">
        <v>0</v>
      </c>
      <c r="Q16" s="74">
        <v>0</v>
      </c>
      <c r="R16" s="74">
        <v>0</v>
      </c>
      <c r="S16" s="75" t="s">
        <v>114</v>
      </c>
      <c r="T16" s="74">
        <v>24</v>
      </c>
      <c r="U16" s="74">
        <v>61437</v>
      </c>
      <c r="V16" s="74">
        <f t="shared" si="10"/>
        <v>557022</v>
      </c>
      <c r="W16" s="74">
        <f t="shared" si="11"/>
        <v>398752</v>
      </c>
      <c r="X16" s="74">
        <f t="shared" si="12"/>
        <v>61346</v>
      </c>
      <c r="Y16" s="74">
        <f t="shared" si="13"/>
        <v>0</v>
      </c>
      <c r="Z16" s="74">
        <f t="shared" si="14"/>
        <v>261600</v>
      </c>
      <c r="AA16" s="74">
        <f t="shared" si="15"/>
        <v>74645</v>
      </c>
      <c r="AB16" s="75" t="s">
        <v>114</v>
      </c>
      <c r="AC16" s="74">
        <f t="shared" si="16"/>
        <v>1161</v>
      </c>
      <c r="AD16" s="74">
        <f t="shared" si="17"/>
        <v>158270</v>
      </c>
      <c r="AE16" s="74">
        <f t="shared" si="18"/>
        <v>61299</v>
      </c>
      <c r="AF16" s="74">
        <f t="shared" si="19"/>
        <v>31689</v>
      </c>
      <c r="AG16" s="74">
        <v>0</v>
      </c>
      <c r="AH16" s="74">
        <v>31689</v>
      </c>
      <c r="AI16" s="74">
        <v>0</v>
      </c>
      <c r="AJ16" s="74">
        <v>0</v>
      </c>
      <c r="AK16" s="74">
        <v>29610</v>
      </c>
      <c r="AL16" s="74">
        <v>0</v>
      </c>
      <c r="AM16" s="74">
        <f t="shared" si="20"/>
        <v>424258</v>
      </c>
      <c r="AN16" s="74">
        <f t="shared" si="21"/>
        <v>61807</v>
      </c>
      <c r="AO16" s="74">
        <v>25593</v>
      </c>
      <c r="AP16" s="74">
        <v>9204</v>
      </c>
      <c r="AQ16" s="74">
        <v>16121</v>
      </c>
      <c r="AR16" s="74">
        <v>10889</v>
      </c>
      <c r="AS16" s="74">
        <f t="shared" si="22"/>
        <v>101632</v>
      </c>
      <c r="AT16" s="74">
        <v>13070</v>
      </c>
      <c r="AU16" s="74">
        <v>71637</v>
      </c>
      <c r="AV16" s="74">
        <v>16925</v>
      </c>
      <c r="AW16" s="74">
        <v>0</v>
      </c>
      <c r="AX16" s="74">
        <f t="shared" si="23"/>
        <v>259349</v>
      </c>
      <c r="AY16" s="74">
        <v>150812</v>
      </c>
      <c r="AZ16" s="74">
        <v>60285</v>
      </c>
      <c r="BA16" s="74">
        <v>46992</v>
      </c>
      <c r="BB16" s="74">
        <v>1260</v>
      </c>
      <c r="BC16" s="74">
        <v>0</v>
      </c>
      <c r="BD16" s="74">
        <v>1470</v>
      </c>
      <c r="BE16" s="74">
        <v>5838</v>
      </c>
      <c r="BF16" s="74">
        <f t="shared" si="24"/>
        <v>491395</v>
      </c>
      <c r="BG16" s="74">
        <f t="shared" si="25"/>
        <v>8925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8925</v>
      </c>
      <c r="BN16" s="74">
        <v>0</v>
      </c>
      <c r="BO16" s="74">
        <f t="shared" si="27"/>
        <v>56702</v>
      </c>
      <c r="BP16" s="74">
        <f t="shared" si="28"/>
        <v>3827</v>
      </c>
      <c r="BQ16" s="74">
        <v>3827</v>
      </c>
      <c r="BR16" s="74">
        <v>0</v>
      </c>
      <c r="BS16" s="74">
        <v>0</v>
      </c>
      <c r="BT16" s="74">
        <v>0</v>
      </c>
      <c r="BU16" s="74">
        <f t="shared" si="29"/>
        <v>25502</v>
      </c>
      <c r="BV16" s="74">
        <v>0</v>
      </c>
      <c r="BW16" s="74">
        <v>25502</v>
      </c>
      <c r="BX16" s="74">
        <v>0</v>
      </c>
      <c r="BY16" s="74">
        <v>0</v>
      </c>
      <c r="BZ16" s="74">
        <f t="shared" si="30"/>
        <v>27373</v>
      </c>
      <c r="CA16" s="74">
        <v>0</v>
      </c>
      <c r="CB16" s="74">
        <v>27373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65627</v>
      </c>
      <c r="CI16" s="74">
        <f t="shared" si="32"/>
        <v>70224</v>
      </c>
      <c r="CJ16" s="74">
        <f t="shared" si="33"/>
        <v>31689</v>
      </c>
      <c r="CK16" s="74">
        <f t="shared" si="34"/>
        <v>0</v>
      </c>
      <c r="CL16" s="74">
        <f t="shared" si="35"/>
        <v>31689</v>
      </c>
      <c r="CM16" s="74">
        <f t="shared" si="36"/>
        <v>0</v>
      </c>
      <c r="CN16" s="74">
        <f t="shared" si="37"/>
        <v>0</v>
      </c>
      <c r="CO16" s="74">
        <f t="shared" si="38"/>
        <v>38535</v>
      </c>
      <c r="CP16" s="74">
        <f t="shared" si="39"/>
        <v>0</v>
      </c>
      <c r="CQ16" s="74">
        <f t="shared" si="40"/>
        <v>480960</v>
      </c>
      <c r="CR16" s="74">
        <f t="shared" si="41"/>
        <v>65634</v>
      </c>
      <c r="CS16" s="74">
        <f t="shared" si="42"/>
        <v>29420</v>
      </c>
      <c r="CT16" s="74">
        <f t="shared" si="43"/>
        <v>9204</v>
      </c>
      <c r="CU16" s="74">
        <f t="shared" si="44"/>
        <v>16121</v>
      </c>
      <c r="CV16" s="74">
        <f t="shared" si="45"/>
        <v>10889</v>
      </c>
      <c r="CW16" s="74">
        <f t="shared" si="46"/>
        <v>127134</v>
      </c>
      <c r="CX16" s="74">
        <f t="shared" si="47"/>
        <v>13070</v>
      </c>
      <c r="CY16" s="74">
        <f t="shared" si="48"/>
        <v>97139</v>
      </c>
      <c r="CZ16" s="74">
        <f t="shared" si="49"/>
        <v>16925</v>
      </c>
      <c r="DA16" s="74">
        <f t="shared" si="50"/>
        <v>0</v>
      </c>
      <c r="DB16" s="74">
        <f t="shared" si="51"/>
        <v>286722</v>
      </c>
      <c r="DC16" s="74">
        <f t="shared" si="52"/>
        <v>150812</v>
      </c>
      <c r="DD16" s="74">
        <f t="shared" si="53"/>
        <v>87658</v>
      </c>
      <c r="DE16" s="74">
        <f t="shared" si="54"/>
        <v>46992</v>
      </c>
      <c r="DF16" s="74">
        <f t="shared" si="55"/>
        <v>1260</v>
      </c>
      <c r="DG16" s="74">
        <f t="shared" si="56"/>
        <v>0</v>
      </c>
      <c r="DH16" s="74">
        <f t="shared" si="57"/>
        <v>1470</v>
      </c>
      <c r="DI16" s="74">
        <f t="shared" si="58"/>
        <v>5838</v>
      </c>
      <c r="DJ16" s="74">
        <f t="shared" si="59"/>
        <v>557022</v>
      </c>
    </row>
    <row r="17" spans="1:114" s="50" customFormat="1" ht="12" customHeight="1">
      <c r="A17" s="53" t="s">
        <v>111</v>
      </c>
      <c r="B17" s="54" t="s">
        <v>132</v>
      </c>
      <c r="C17" s="53" t="s">
        <v>133</v>
      </c>
      <c r="D17" s="74">
        <f t="shared" si="6"/>
        <v>493703</v>
      </c>
      <c r="E17" s="74">
        <f t="shared" si="7"/>
        <v>76887</v>
      </c>
      <c r="F17" s="74">
        <v>0</v>
      </c>
      <c r="G17" s="74">
        <v>0</v>
      </c>
      <c r="H17" s="74">
        <v>0</v>
      </c>
      <c r="I17" s="74">
        <v>64817</v>
      </c>
      <c r="J17" s="75" t="s">
        <v>114</v>
      </c>
      <c r="K17" s="74">
        <v>12070</v>
      </c>
      <c r="L17" s="74">
        <v>416816</v>
      </c>
      <c r="M17" s="74">
        <f t="shared" si="8"/>
        <v>83953</v>
      </c>
      <c r="N17" s="74">
        <f t="shared" si="9"/>
        <v>1646</v>
      </c>
      <c r="O17" s="74">
        <v>1646</v>
      </c>
      <c r="P17" s="74">
        <v>0</v>
      </c>
      <c r="Q17" s="74">
        <v>0</v>
      </c>
      <c r="R17" s="74">
        <v>0</v>
      </c>
      <c r="S17" s="75" t="s">
        <v>114</v>
      </c>
      <c r="T17" s="74">
        <v>0</v>
      </c>
      <c r="U17" s="74">
        <v>82307</v>
      </c>
      <c r="V17" s="74">
        <f t="shared" si="10"/>
        <v>577656</v>
      </c>
      <c r="W17" s="74">
        <f t="shared" si="11"/>
        <v>78533</v>
      </c>
      <c r="X17" s="74">
        <f t="shared" si="12"/>
        <v>1646</v>
      </c>
      <c r="Y17" s="74">
        <f t="shared" si="13"/>
        <v>0</v>
      </c>
      <c r="Z17" s="74">
        <f t="shared" si="14"/>
        <v>0</v>
      </c>
      <c r="AA17" s="74">
        <f t="shared" si="15"/>
        <v>64817</v>
      </c>
      <c r="AB17" s="75" t="s">
        <v>114</v>
      </c>
      <c r="AC17" s="74">
        <f t="shared" si="16"/>
        <v>12070</v>
      </c>
      <c r="AD17" s="74">
        <f t="shared" si="17"/>
        <v>499123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454567</v>
      </c>
      <c r="AN17" s="74">
        <f t="shared" si="21"/>
        <v>151046</v>
      </c>
      <c r="AO17" s="74">
        <v>5075</v>
      </c>
      <c r="AP17" s="74">
        <v>95525</v>
      </c>
      <c r="AQ17" s="74">
        <v>32333</v>
      </c>
      <c r="AR17" s="74">
        <v>18113</v>
      </c>
      <c r="AS17" s="74">
        <f t="shared" si="22"/>
        <v>175713</v>
      </c>
      <c r="AT17" s="74">
        <v>31469</v>
      </c>
      <c r="AU17" s="74">
        <v>131314</v>
      </c>
      <c r="AV17" s="74">
        <v>12930</v>
      </c>
      <c r="AW17" s="74">
        <v>5732</v>
      </c>
      <c r="AX17" s="74">
        <f t="shared" si="23"/>
        <v>122076</v>
      </c>
      <c r="AY17" s="74">
        <v>76581</v>
      </c>
      <c r="AZ17" s="74">
        <v>40131</v>
      </c>
      <c r="BA17" s="74">
        <v>4145</v>
      </c>
      <c r="BB17" s="74">
        <v>1219</v>
      </c>
      <c r="BC17" s="74">
        <v>39136</v>
      </c>
      <c r="BD17" s="74"/>
      <c r="BE17" s="74"/>
      <c r="BF17" s="74">
        <f t="shared" si="24"/>
        <v>454567</v>
      </c>
      <c r="BG17" s="74">
        <f t="shared" si="25"/>
        <v>13460</v>
      </c>
      <c r="BH17" s="74">
        <f t="shared" si="26"/>
        <v>752</v>
      </c>
      <c r="BI17" s="74">
        <v>0</v>
      </c>
      <c r="BJ17" s="74">
        <v>752</v>
      </c>
      <c r="BK17" s="74">
        <v>0</v>
      </c>
      <c r="BL17" s="74">
        <v>0</v>
      </c>
      <c r="BM17" s="74">
        <v>12708</v>
      </c>
      <c r="BN17" s="74">
        <v>0</v>
      </c>
      <c r="BO17" s="74">
        <f t="shared" si="27"/>
        <v>64848</v>
      </c>
      <c r="BP17" s="74">
        <f t="shared" si="28"/>
        <v>32883</v>
      </c>
      <c r="BQ17" s="74">
        <v>32883</v>
      </c>
      <c r="BR17" s="74">
        <v>0</v>
      </c>
      <c r="BS17" s="74">
        <v>0</v>
      </c>
      <c r="BT17" s="74">
        <v>0</v>
      </c>
      <c r="BU17" s="74">
        <f t="shared" si="29"/>
        <v>31188</v>
      </c>
      <c r="BV17" s="74">
        <v>0</v>
      </c>
      <c r="BW17" s="74">
        <v>25841</v>
      </c>
      <c r="BX17" s="74">
        <v>5347</v>
      </c>
      <c r="BY17" s="74">
        <v>0</v>
      </c>
      <c r="BZ17" s="74">
        <f t="shared" si="30"/>
        <v>777</v>
      </c>
      <c r="CA17" s="74">
        <v>0</v>
      </c>
      <c r="CB17" s="74">
        <v>0</v>
      </c>
      <c r="CC17" s="74">
        <v>777</v>
      </c>
      <c r="CD17" s="74"/>
      <c r="CE17" s="74">
        <v>5645</v>
      </c>
      <c r="CF17" s="74"/>
      <c r="CG17" s="74">
        <v>0</v>
      </c>
      <c r="CH17" s="74">
        <f t="shared" si="31"/>
        <v>78308</v>
      </c>
      <c r="CI17" s="74">
        <f t="shared" si="32"/>
        <v>13460</v>
      </c>
      <c r="CJ17" s="74">
        <f t="shared" si="33"/>
        <v>752</v>
      </c>
      <c r="CK17" s="74">
        <f t="shared" si="34"/>
        <v>0</v>
      </c>
      <c r="CL17" s="74">
        <f t="shared" si="35"/>
        <v>752</v>
      </c>
      <c r="CM17" s="74">
        <f t="shared" si="36"/>
        <v>0</v>
      </c>
      <c r="CN17" s="74">
        <f t="shared" si="37"/>
        <v>0</v>
      </c>
      <c r="CO17" s="74">
        <f t="shared" si="38"/>
        <v>12708</v>
      </c>
      <c r="CP17" s="74">
        <f t="shared" si="39"/>
        <v>0</v>
      </c>
      <c r="CQ17" s="74">
        <f t="shared" si="40"/>
        <v>519415</v>
      </c>
      <c r="CR17" s="74">
        <f t="shared" si="41"/>
        <v>183929</v>
      </c>
      <c r="CS17" s="74">
        <f t="shared" si="42"/>
        <v>37958</v>
      </c>
      <c r="CT17" s="74">
        <f t="shared" si="43"/>
        <v>95525</v>
      </c>
      <c r="CU17" s="74">
        <f t="shared" si="44"/>
        <v>32333</v>
      </c>
      <c r="CV17" s="74">
        <f t="shared" si="45"/>
        <v>18113</v>
      </c>
      <c r="CW17" s="74">
        <f t="shared" si="46"/>
        <v>206901</v>
      </c>
      <c r="CX17" s="74">
        <f t="shared" si="47"/>
        <v>31469</v>
      </c>
      <c r="CY17" s="74">
        <f t="shared" si="48"/>
        <v>157155</v>
      </c>
      <c r="CZ17" s="74">
        <f t="shared" si="49"/>
        <v>18277</v>
      </c>
      <c r="DA17" s="74">
        <f t="shared" si="50"/>
        <v>5732</v>
      </c>
      <c r="DB17" s="74">
        <f t="shared" si="51"/>
        <v>122853</v>
      </c>
      <c r="DC17" s="74">
        <f t="shared" si="52"/>
        <v>76581</v>
      </c>
      <c r="DD17" s="74">
        <f t="shared" si="53"/>
        <v>40131</v>
      </c>
      <c r="DE17" s="74">
        <f t="shared" si="54"/>
        <v>4922</v>
      </c>
      <c r="DF17" s="74">
        <f t="shared" si="55"/>
        <v>1219</v>
      </c>
      <c r="DG17" s="74">
        <f t="shared" si="56"/>
        <v>44781</v>
      </c>
      <c r="DH17" s="74">
        <f t="shared" si="57"/>
        <v>0</v>
      </c>
      <c r="DI17" s="74">
        <f t="shared" si="58"/>
        <v>0</v>
      </c>
      <c r="DJ17" s="74">
        <f t="shared" si="59"/>
        <v>532875</v>
      </c>
    </row>
    <row r="18" spans="1:114" s="50" customFormat="1" ht="12" customHeight="1">
      <c r="A18" s="53" t="s">
        <v>111</v>
      </c>
      <c r="B18" s="54" t="s">
        <v>134</v>
      </c>
      <c r="C18" s="53" t="s">
        <v>135</v>
      </c>
      <c r="D18" s="74">
        <f t="shared" si="6"/>
        <v>450921</v>
      </c>
      <c r="E18" s="74">
        <f t="shared" si="7"/>
        <v>66570</v>
      </c>
      <c r="F18" s="74">
        <v>0</v>
      </c>
      <c r="G18" s="74">
        <v>0</v>
      </c>
      <c r="H18" s="74">
        <v>0</v>
      </c>
      <c r="I18" s="74">
        <v>60910</v>
      </c>
      <c r="J18" s="75" t="s">
        <v>114</v>
      </c>
      <c r="K18" s="74">
        <v>5660</v>
      </c>
      <c r="L18" s="74">
        <v>384351</v>
      </c>
      <c r="M18" s="74">
        <f t="shared" si="8"/>
        <v>134108</v>
      </c>
      <c r="N18" s="74">
        <f t="shared" si="9"/>
        <v>2113</v>
      </c>
      <c r="O18" s="74">
        <v>0</v>
      </c>
      <c r="P18" s="74">
        <v>0</v>
      </c>
      <c r="Q18" s="74">
        <v>0</v>
      </c>
      <c r="R18" s="74">
        <v>2113</v>
      </c>
      <c r="S18" s="75" t="s">
        <v>114</v>
      </c>
      <c r="T18" s="74">
        <v>0</v>
      </c>
      <c r="U18" s="74">
        <v>131995</v>
      </c>
      <c r="V18" s="74">
        <f t="shared" si="10"/>
        <v>585029</v>
      </c>
      <c r="W18" s="74">
        <f t="shared" si="11"/>
        <v>68683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63023</v>
      </c>
      <c r="AB18" s="75" t="s">
        <v>114</v>
      </c>
      <c r="AC18" s="74">
        <f t="shared" si="16"/>
        <v>5660</v>
      </c>
      <c r="AD18" s="74">
        <f t="shared" si="17"/>
        <v>516346</v>
      </c>
      <c r="AE18" s="74">
        <f t="shared" si="18"/>
        <v>60480</v>
      </c>
      <c r="AF18" s="74">
        <f t="shared" si="19"/>
        <v>60480</v>
      </c>
      <c r="AG18" s="74">
        <v>0</v>
      </c>
      <c r="AH18" s="74">
        <v>60480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390441</v>
      </c>
      <c r="AN18" s="74">
        <f t="shared" si="21"/>
        <v>68367</v>
      </c>
      <c r="AO18" s="74">
        <v>19571</v>
      </c>
      <c r="AP18" s="74">
        <v>0</v>
      </c>
      <c r="AQ18" s="74">
        <v>48796</v>
      </c>
      <c r="AR18" s="74">
        <v>0</v>
      </c>
      <c r="AS18" s="74">
        <f t="shared" si="22"/>
        <v>37237</v>
      </c>
      <c r="AT18" s="74">
        <v>0</v>
      </c>
      <c r="AU18" s="74">
        <v>37237</v>
      </c>
      <c r="AV18" s="74">
        <v>0</v>
      </c>
      <c r="AW18" s="74">
        <v>0</v>
      </c>
      <c r="AX18" s="74">
        <f t="shared" si="23"/>
        <v>284837</v>
      </c>
      <c r="AY18" s="74">
        <v>180612</v>
      </c>
      <c r="AZ18" s="74">
        <v>0</v>
      </c>
      <c r="BA18" s="74">
        <v>104225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450921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36733</v>
      </c>
      <c r="BP18" s="74">
        <f t="shared" si="28"/>
        <v>14502</v>
      </c>
      <c r="BQ18" s="74">
        <v>10153</v>
      </c>
      <c r="BR18" s="74">
        <v>0</v>
      </c>
      <c r="BS18" s="74">
        <v>4349</v>
      </c>
      <c r="BT18" s="74">
        <v>0</v>
      </c>
      <c r="BU18" s="74">
        <f t="shared" si="29"/>
        <v>17838</v>
      </c>
      <c r="BV18" s="74">
        <v>0</v>
      </c>
      <c r="BW18" s="74">
        <v>17838</v>
      </c>
      <c r="BX18" s="74">
        <v>0</v>
      </c>
      <c r="BY18" s="74">
        <v>0</v>
      </c>
      <c r="BZ18" s="74">
        <f t="shared" si="30"/>
        <v>4393</v>
      </c>
      <c r="CA18" s="74">
        <v>0</v>
      </c>
      <c r="CB18" s="74">
        <v>0</v>
      </c>
      <c r="CC18" s="74">
        <v>4393</v>
      </c>
      <c r="CD18" s="74">
        <v>0</v>
      </c>
      <c r="CE18" s="74">
        <v>97375</v>
      </c>
      <c r="CF18" s="74">
        <v>0</v>
      </c>
      <c r="CG18" s="74">
        <v>0</v>
      </c>
      <c r="CH18" s="74">
        <f t="shared" si="31"/>
        <v>36733</v>
      </c>
      <c r="CI18" s="74">
        <f t="shared" si="32"/>
        <v>60480</v>
      </c>
      <c r="CJ18" s="74">
        <f t="shared" si="33"/>
        <v>60480</v>
      </c>
      <c r="CK18" s="74">
        <f t="shared" si="34"/>
        <v>0</v>
      </c>
      <c r="CL18" s="74">
        <f t="shared" si="35"/>
        <v>60480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427174</v>
      </c>
      <c r="CR18" s="74">
        <f t="shared" si="41"/>
        <v>82869</v>
      </c>
      <c r="CS18" s="74">
        <f t="shared" si="42"/>
        <v>29724</v>
      </c>
      <c r="CT18" s="74">
        <f t="shared" si="43"/>
        <v>0</v>
      </c>
      <c r="CU18" s="74">
        <f t="shared" si="44"/>
        <v>53145</v>
      </c>
      <c r="CV18" s="74">
        <f t="shared" si="45"/>
        <v>0</v>
      </c>
      <c r="CW18" s="74">
        <f t="shared" si="46"/>
        <v>55075</v>
      </c>
      <c r="CX18" s="74">
        <f t="shared" si="47"/>
        <v>0</v>
      </c>
      <c r="CY18" s="74">
        <f t="shared" si="48"/>
        <v>55075</v>
      </c>
      <c r="CZ18" s="74">
        <f t="shared" si="49"/>
        <v>0</v>
      </c>
      <c r="DA18" s="74">
        <f t="shared" si="50"/>
        <v>0</v>
      </c>
      <c r="DB18" s="74">
        <f t="shared" si="51"/>
        <v>289230</v>
      </c>
      <c r="DC18" s="74">
        <f t="shared" si="52"/>
        <v>180612</v>
      </c>
      <c r="DD18" s="74">
        <f t="shared" si="53"/>
        <v>0</v>
      </c>
      <c r="DE18" s="74">
        <f t="shared" si="54"/>
        <v>108618</v>
      </c>
      <c r="DF18" s="74">
        <f t="shared" si="55"/>
        <v>0</v>
      </c>
      <c r="DG18" s="74">
        <f t="shared" si="56"/>
        <v>97375</v>
      </c>
      <c r="DH18" s="74">
        <f t="shared" si="57"/>
        <v>0</v>
      </c>
      <c r="DI18" s="74">
        <f t="shared" si="58"/>
        <v>0</v>
      </c>
      <c r="DJ18" s="74">
        <f t="shared" si="59"/>
        <v>487654</v>
      </c>
    </row>
    <row r="19" spans="1:114" s="50" customFormat="1" ht="12" customHeight="1">
      <c r="A19" s="53" t="s">
        <v>111</v>
      </c>
      <c r="B19" s="54" t="s">
        <v>136</v>
      </c>
      <c r="C19" s="53" t="s">
        <v>137</v>
      </c>
      <c r="D19" s="74">
        <f t="shared" si="6"/>
        <v>779584</v>
      </c>
      <c r="E19" s="74">
        <f t="shared" si="7"/>
        <v>388043</v>
      </c>
      <c r="F19" s="74">
        <v>46811</v>
      </c>
      <c r="G19" s="74">
        <v>0</v>
      </c>
      <c r="H19" s="74">
        <v>268400</v>
      </c>
      <c r="I19" s="74">
        <v>64550</v>
      </c>
      <c r="J19" s="75" t="s">
        <v>114</v>
      </c>
      <c r="K19" s="74">
        <v>8282</v>
      </c>
      <c r="L19" s="74">
        <v>391541</v>
      </c>
      <c r="M19" s="74">
        <f t="shared" si="8"/>
        <v>98410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114</v>
      </c>
      <c r="T19" s="74">
        <v>0</v>
      </c>
      <c r="U19" s="74">
        <v>98410</v>
      </c>
      <c r="V19" s="74">
        <f t="shared" si="10"/>
        <v>877994</v>
      </c>
      <c r="W19" s="74">
        <f t="shared" si="11"/>
        <v>388043</v>
      </c>
      <c r="X19" s="74">
        <f t="shared" si="12"/>
        <v>46811</v>
      </c>
      <c r="Y19" s="74">
        <f t="shared" si="13"/>
        <v>0</v>
      </c>
      <c r="Z19" s="74">
        <f t="shared" si="14"/>
        <v>268400</v>
      </c>
      <c r="AA19" s="74">
        <f t="shared" si="15"/>
        <v>64550</v>
      </c>
      <c r="AB19" s="75" t="s">
        <v>114</v>
      </c>
      <c r="AC19" s="74">
        <f t="shared" si="16"/>
        <v>8282</v>
      </c>
      <c r="AD19" s="74">
        <f t="shared" si="17"/>
        <v>489951</v>
      </c>
      <c r="AE19" s="74">
        <f t="shared" si="18"/>
        <v>307975</v>
      </c>
      <c r="AF19" s="74">
        <f t="shared" si="19"/>
        <v>279736</v>
      </c>
      <c r="AG19" s="74">
        <v>0</v>
      </c>
      <c r="AH19" s="74">
        <v>279736</v>
      </c>
      <c r="AI19" s="74">
        <v>0</v>
      </c>
      <c r="AJ19" s="74">
        <v>0</v>
      </c>
      <c r="AK19" s="74">
        <v>28239</v>
      </c>
      <c r="AL19" s="74">
        <v>0</v>
      </c>
      <c r="AM19" s="74">
        <f t="shared" si="20"/>
        <v>381199</v>
      </c>
      <c r="AN19" s="74">
        <f t="shared" si="21"/>
        <v>84920</v>
      </c>
      <c r="AO19" s="74">
        <v>0</v>
      </c>
      <c r="AP19" s="74">
        <v>24736</v>
      </c>
      <c r="AQ19" s="74">
        <v>51939</v>
      </c>
      <c r="AR19" s="74">
        <v>8245</v>
      </c>
      <c r="AS19" s="74">
        <f t="shared" si="22"/>
        <v>232815</v>
      </c>
      <c r="AT19" s="74">
        <v>22775</v>
      </c>
      <c r="AU19" s="74">
        <v>135107</v>
      </c>
      <c r="AV19" s="74">
        <v>74933</v>
      </c>
      <c r="AW19" s="74">
        <v>0</v>
      </c>
      <c r="AX19" s="74">
        <f t="shared" si="23"/>
        <v>51290</v>
      </c>
      <c r="AY19" s="74">
        <v>42194</v>
      </c>
      <c r="AZ19" s="74">
        <v>5411</v>
      </c>
      <c r="BA19" s="74">
        <v>3685</v>
      </c>
      <c r="BB19" s="74">
        <v>0</v>
      </c>
      <c r="BC19" s="74">
        <v>73996</v>
      </c>
      <c r="BD19" s="74">
        <v>12174</v>
      </c>
      <c r="BE19" s="74">
        <v>16414</v>
      </c>
      <c r="BF19" s="74">
        <f t="shared" si="24"/>
        <v>705588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98410</v>
      </c>
      <c r="CF19" s="74">
        <v>0</v>
      </c>
      <c r="CG19" s="74">
        <v>0</v>
      </c>
      <c r="CH19" s="74">
        <f t="shared" si="31"/>
        <v>0</v>
      </c>
      <c r="CI19" s="74">
        <f t="shared" si="32"/>
        <v>307975</v>
      </c>
      <c r="CJ19" s="74">
        <f t="shared" si="33"/>
        <v>279736</v>
      </c>
      <c r="CK19" s="74">
        <f t="shared" si="34"/>
        <v>0</v>
      </c>
      <c r="CL19" s="74">
        <f t="shared" si="35"/>
        <v>279736</v>
      </c>
      <c r="CM19" s="74">
        <f t="shared" si="36"/>
        <v>0</v>
      </c>
      <c r="CN19" s="74">
        <f t="shared" si="37"/>
        <v>0</v>
      </c>
      <c r="CO19" s="74">
        <f t="shared" si="38"/>
        <v>28239</v>
      </c>
      <c r="CP19" s="74">
        <f t="shared" si="39"/>
        <v>0</v>
      </c>
      <c r="CQ19" s="74">
        <f t="shared" si="40"/>
        <v>381199</v>
      </c>
      <c r="CR19" s="74">
        <f t="shared" si="41"/>
        <v>84920</v>
      </c>
      <c r="CS19" s="74">
        <f t="shared" si="42"/>
        <v>0</v>
      </c>
      <c r="CT19" s="74">
        <f t="shared" si="43"/>
        <v>24736</v>
      </c>
      <c r="CU19" s="74">
        <f t="shared" si="44"/>
        <v>51939</v>
      </c>
      <c r="CV19" s="74">
        <f t="shared" si="45"/>
        <v>8245</v>
      </c>
      <c r="CW19" s="74">
        <f t="shared" si="46"/>
        <v>232815</v>
      </c>
      <c r="CX19" s="74">
        <f t="shared" si="47"/>
        <v>22775</v>
      </c>
      <c r="CY19" s="74">
        <f t="shared" si="48"/>
        <v>135107</v>
      </c>
      <c r="CZ19" s="74">
        <f t="shared" si="49"/>
        <v>74933</v>
      </c>
      <c r="DA19" s="74">
        <f t="shared" si="50"/>
        <v>0</v>
      </c>
      <c r="DB19" s="74">
        <f t="shared" si="51"/>
        <v>51290</v>
      </c>
      <c r="DC19" s="74">
        <f t="shared" si="52"/>
        <v>42194</v>
      </c>
      <c r="DD19" s="74">
        <f t="shared" si="53"/>
        <v>5411</v>
      </c>
      <c r="DE19" s="74">
        <f t="shared" si="54"/>
        <v>3685</v>
      </c>
      <c r="DF19" s="74">
        <f t="shared" si="55"/>
        <v>0</v>
      </c>
      <c r="DG19" s="74">
        <f t="shared" si="56"/>
        <v>172406</v>
      </c>
      <c r="DH19" s="74">
        <f t="shared" si="57"/>
        <v>12174</v>
      </c>
      <c r="DI19" s="74">
        <f t="shared" si="58"/>
        <v>16414</v>
      </c>
      <c r="DJ19" s="74">
        <f t="shared" si="59"/>
        <v>705588</v>
      </c>
    </row>
    <row r="20" spans="1:114" s="50" customFormat="1" ht="12" customHeight="1">
      <c r="A20" s="53" t="s">
        <v>111</v>
      </c>
      <c r="B20" s="54" t="s">
        <v>138</v>
      </c>
      <c r="C20" s="53" t="s">
        <v>139</v>
      </c>
      <c r="D20" s="74">
        <f t="shared" si="6"/>
        <v>783335</v>
      </c>
      <c r="E20" s="74">
        <f t="shared" si="7"/>
        <v>117789</v>
      </c>
      <c r="F20" s="74">
        <v>0</v>
      </c>
      <c r="G20" s="74">
        <v>0</v>
      </c>
      <c r="H20" s="74">
        <v>0</v>
      </c>
      <c r="I20" s="74">
        <v>20580</v>
      </c>
      <c r="J20" s="75" t="s">
        <v>114</v>
      </c>
      <c r="K20" s="74">
        <v>97209</v>
      </c>
      <c r="L20" s="74">
        <v>665546</v>
      </c>
      <c r="M20" s="74">
        <f t="shared" si="8"/>
        <v>151538</v>
      </c>
      <c r="N20" s="74">
        <f t="shared" si="9"/>
        <v>16085</v>
      </c>
      <c r="O20" s="74">
        <v>0</v>
      </c>
      <c r="P20" s="74">
        <v>0</v>
      </c>
      <c r="Q20" s="74">
        <v>0</v>
      </c>
      <c r="R20" s="74">
        <v>0</v>
      </c>
      <c r="S20" s="75" t="s">
        <v>114</v>
      </c>
      <c r="T20" s="74">
        <v>16085</v>
      </c>
      <c r="U20" s="74">
        <v>135453</v>
      </c>
      <c r="V20" s="74">
        <f t="shared" si="10"/>
        <v>934873</v>
      </c>
      <c r="W20" s="74">
        <f t="shared" si="11"/>
        <v>133874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20580</v>
      </c>
      <c r="AB20" s="75" t="s">
        <v>114</v>
      </c>
      <c r="AC20" s="74">
        <f t="shared" si="16"/>
        <v>113294</v>
      </c>
      <c r="AD20" s="74">
        <f t="shared" si="17"/>
        <v>800999</v>
      </c>
      <c r="AE20" s="74">
        <f t="shared" si="18"/>
        <v>31196</v>
      </c>
      <c r="AF20" s="74">
        <f t="shared" si="19"/>
        <v>31196</v>
      </c>
      <c r="AG20" s="74">
        <v>0</v>
      </c>
      <c r="AH20" s="74">
        <v>0</v>
      </c>
      <c r="AI20" s="74">
        <v>31196</v>
      </c>
      <c r="AJ20" s="74">
        <v>0</v>
      </c>
      <c r="AK20" s="74">
        <v>0</v>
      </c>
      <c r="AL20" s="74">
        <v>0</v>
      </c>
      <c r="AM20" s="74">
        <f t="shared" si="20"/>
        <v>482669</v>
      </c>
      <c r="AN20" s="74">
        <f t="shared" si="21"/>
        <v>130114</v>
      </c>
      <c r="AO20" s="74">
        <v>44019</v>
      </c>
      <c r="AP20" s="74">
        <v>0</v>
      </c>
      <c r="AQ20" s="74">
        <v>78381</v>
      </c>
      <c r="AR20" s="74">
        <v>7714</v>
      </c>
      <c r="AS20" s="74">
        <f t="shared" si="22"/>
        <v>214330</v>
      </c>
      <c r="AT20" s="74">
        <v>964</v>
      </c>
      <c r="AU20" s="74">
        <v>207235</v>
      </c>
      <c r="AV20" s="74">
        <v>6131</v>
      </c>
      <c r="AW20" s="74">
        <v>7733</v>
      </c>
      <c r="AX20" s="74">
        <f t="shared" si="23"/>
        <v>130492</v>
      </c>
      <c r="AY20" s="74">
        <v>89970</v>
      </c>
      <c r="AZ20" s="74">
        <v>36600</v>
      </c>
      <c r="BA20" s="74">
        <v>3922</v>
      </c>
      <c r="BB20" s="74">
        <v>0</v>
      </c>
      <c r="BC20" s="74">
        <v>263534</v>
      </c>
      <c r="BD20" s="74">
        <v>0</v>
      </c>
      <c r="BE20" s="74">
        <v>5936</v>
      </c>
      <c r="BF20" s="74">
        <f t="shared" si="24"/>
        <v>519801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151538</v>
      </c>
      <c r="BP20" s="74">
        <f t="shared" si="28"/>
        <v>19493</v>
      </c>
      <c r="BQ20" s="74">
        <v>19493</v>
      </c>
      <c r="BR20" s="74">
        <v>0</v>
      </c>
      <c r="BS20" s="74">
        <v>0</v>
      </c>
      <c r="BT20" s="74">
        <v>0</v>
      </c>
      <c r="BU20" s="74">
        <f t="shared" si="29"/>
        <v>78029</v>
      </c>
      <c r="BV20" s="74">
        <v>0</v>
      </c>
      <c r="BW20" s="74">
        <v>78029</v>
      </c>
      <c r="BX20" s="74">
        <v>0</v>
      </c>
      <c r="BY20" s="74">
        <v>0</v>
      </c>
      <c r="BZ20" s="74">
        <f t="shared" si="30"/>
        <v>54016</v>
      </c>
      <c r="CA20" s="74">
        <v>0</v>
      </c>
      <c r="CB20" s="74">
        <v>33293</v>
      </c>
      <c r="CC20" s="74">
        <v>16230</v>
      </c>
      <c r="CD20" s="74">
        <v>4493</v>
      </c>
      <c r="CE20" s="74">
        <v>0</v>
      </c>
      <c r="CF20" s="74">
        <v>0</v>
      </c>
      <c r="CG20" s="74">
        <v>0</v>
      </c>
      <c r="CH20" s="74">
        <f t="shared" si="31"/>
        <v>151538</v>
      </c>
      <c r="CI20" s="74">
        <f t="shared" si="32"/>
        <v>31196</v>
      </c>
      <c r="CJ20" s="74">
        <f t="shared" si="33"/>
        <v>31196</v>
      </c>
      <c r="CK20" s="74">
        <f t="shared" si="34"/>
        <v>0</v>
      </c>
      <c r="CL20" s="74">
        <f t="shared" si="35"/>
        <v>0</v>
      </c>
      <c r="CM20" s="74">
        <f t="shared" si="36"/>
        <v>31196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634207</v>
      </c>
      <c r="CR20" s="74">
        <f t="shared" si="41"/>
        <v>149607</v>
      </c>
      <c r="CS20" s="74">
        <f t="shared" si="42"/>
        <v>63512</v>
      </c>
      <c r="CT20" s="74">
        <f t="shared" si="43"/>
        <v>0</v>
      </c>
      <c r="CU20" s="74">
        <f t="shared" si="44"/>
        <v>78381</v>
      </c>
      <c r="CV20" s="74">
        <f t="shared" si="45"/>
        <v>7714</v>
      </c>
      <c r="CW20" s="74">
        <f t="shared" si="46"/>
        <v>292359</v>
      </c>
      <c r="CX20" s="74">
        <f t="shared" si="47"/>
        <v>964</v>
      </c>
      <c r="CY20" s="74">
        <f t="shared" si="48"/>
        <v>285264</v>
      </c>
      <c r="CZ20" s="74">
        <f t="shared" si="49"/>
        <v>6131</v>
      </c>
      <c r="DA20" s="74">
        <f t="shared" si="50"/>
        <v>7733</v>
      </c>
      <c r="DB20" s="74">
        <f t="shared" si="51"/>
        <v>184508</v>
      </c>
      <c r="DC20" s="74">
        <f t="shared" si="52"/>
        <v>89970</v>
      </c>
      <c r="DD20" s="74">
        <f t="shared" si="53"/>
        <v>69893</v>
      </c>
      <c r="DE20" s="74">
        <f t="shared" si="54"/>
        <v>20152</v>
      </c>
      <c r="DF20" s="74">
        <f t="shared" si="55"/>
        <v>4493</v>
      </c>
      <c r="DG20" s="74">
        <f t="shared" si="56"/>
        <v>263534</v>
      </c>
      <c r="DH20" s="74">
        <f t="shared" si="57"/>
        <v>0</v>
      </c>
      <c r="DI20" s="74">
        <f t="shared" si="58"/>
        <v>5936</v>
      </c>
      <c r="DJ20" s="74">
        <f t="shared" si="59"/>
        <v>671339</v>
      </c>
    </row>
    <row r="21" spans="1:114" s="50" customFormat="1" ht="12" customHeight="1">
      <c r="A21" s="53" t="s">
        <v>111</v>
      </c>
      <c r="B21" s="54" t="s">
        <v>140</v>
      </c>
      <c r="C21" s="53" t="s">
        <v>141</v>
      </c>
      <c r="D21" s="74">
        <f t="shared" si="6"/>
        <v>382766</v>
      </c>
      <c r="E21" s="74">
        <f t="shared" si="7"/>
        <v>82208</v>
      </c>
      <c r="F21" s="74">
        <v>0</v>
      </c>
      <c r="G21" s="74">
        <v>18584</v>
      </c>
      <c r="H21" s="74">
        <v>0</v>
      </c>
      <c r="I21" s="74">
        <v>52559</v>
      </c>
      <c r="J21" s="75" t="s">
        <v>114</v>
      </c>
      <c r="K21" s="74">
        <v>11065</v>
      </c>
      <c r="L21" s="74">
        <v>300558</v>
      </c>
      <c r="M21" s="74">
        <f t="shared" si="8"/>
        <v>55947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114</v>
      </c>
      <c r="T21" s="74">
        <v>0</v>
      </c>
      <c r="U21" s="74">
        <v>55947</v>
      </c>
      <c r="V21" s="74">
        <f t="shared" si="10"/>
        <v>438713</v>
      </c>
      <c r="W21" s="74">
        <f t="shared" si="11"/>
        <v>82208</v>
      </c>
      <c r="X21" s="74">
        <f t="shared" si="12"/>
        <v>0</v>
      </c>
      <c r="Y21" s="74">
        <f t="shared" si="13"/>
        <v>18584</v>
      </c>
      <c r="Z21" s="74">
        <f t="shared" si="14"/>
        <v>0</v>
      </c>
      <c r="AA21" s="74">
        <f t="shared" si="15"/>
        <v>52559</v>
      </c>
      <c r="AB21" s="75" t="s">
        <v>114</v>
      </c>
      <c r="AC21" s="74">
        <f t="shared" si="16"/>
        <v>11065</v>
      </c>
      <c r="AD21" s="74">
        <f t="shared" si="17"/>
        <v>356505</v>
      </c>
      <c r="AE21" s="74">
        <f t="shared" si="18"/>
        <v>37360</v>
      </c>
      <c r="AF21" s="74">
        <f t="shared" si="19"/>
        <v>37360</v>
      </c>
      <c r="AG21" s="74">
        <v>0</v>
      </c>
      <c r="AH21" s="74">
        <v>34472</v>
      </c>
      <c r="AI21" s="74">
        <v>0</v>
      </c>
      <c r="AJ21" s="74">
        <v>2888</v>
      </c>
      <c r="AK21" s="74">
        <v>0</v>
      </c>
      <c r="AL21" s="74">
        <v>0</v>
      </c>
      <c r="AM21" s="74">
        <f t="shared" si="20"/>
        <v>345406</v>
      </c>
      <c r="AN21" s="74">
        <f t="shared" si="21"/>
        <v>105718</v>
      </c>
      <c r="AO21" s="74">
        <v>4405</v>
      </c>
      <c r="AP21" s="74">
        <v>35239</v>
      </c>
      <c r="AQ21" s="74">
        <v>61669</v>
      </c>
      <c r="AR21" s="74">
        <v>4405</v>
      </c>
      <c r="AS21" s="74">
        <f t="shared" si="22"/>
        <v>96175</v>
      </c>
      <c r="AT21" s="74">
        <v>12257</v>
      </c>
      <c r="AU21" s="74">
        <v>83647</v>
      </c>
      <c r="AV21" s="74">
        <v>271</v>
      </c>
      <c r="AW21" s="74">
        <v>0</v>
      </c>
      <c r="AX21" s="74">
        <f t="shared" si="23"/>
        <v>143513</v>
      </c>
      <c r="AY21" s="74">
        <v>63819</v>
      </c>
      <c r="AZ21" s="74">
        <v>41037</v>
      </c>
      <c r="BA21" s="74">
        <v>38657</v>
      </c>
      <c r="BB21" s="74">
        <v>0</v>
      </c>
      <c r="BC21" s="74">
        <v>0</v>
      </c>
      <c r="BD21" s="74">
        <v>0</v>
      </c>
      <c r="BE21" s="74">
        <v>0</v>
      </c>
      <c r="BF21" s="74">
        <f t="shared" si="24"/>
        <v>382766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55947</v>
      </c>
      <c r="CF21" s="74">
        <v>0</v>
      </c>
      <c r="CG21" s="74">
        <v>0</v>
      </c>
      <c r="CH21" s="74">
        <f t="shared" si="31"/>
        <v>0</v>
      </c>
      <c r="CI21" s="74">
        <f t="shared" si="32"/>
        <v>37360</v>
      </c>
      <c r="CJ21" s="74">
        <f t="shared" si="33"/>
        <v>37360</v>
      </c>
      <c r="CK21" s="74">
        <f t="shared" si="34"/>
        <v>0</v>
      </c>
      <c r="CL21" s="74">
        <f t="shared" si="35"/>
        <v>34472</v>
      </c>
      <c r="CM21" s="74">
        <f t="shared" si="36"/>
        <v>0</v>
      </c>
      <c r="CN21" s="74">
        <f t="shared" si="37"/>
        <v>2888</v>
      </c>
      <c r="CO21" s="74">
        <f t="shared" si="38"/>
        <v>0</v>
      </c>
      <c r="CP21" s="74">
        <f t="shared" si="39"/>
        <v>0</v>
      </c>
      <c r="CQ21" s="74">
        <f t="shared" si="40"/>
        <v>345406</v>
      </c>
      <c r="CR21" s="74">
        <f t="shared" si="41"/>
        <v>105718</v>
      </c>
      <c r="CS21" s="74">
        <f t="shared" si="42"/>
        <v>4405</v>
      </c>
      <c r="CT21" s="74">
        <f t="shared" si="43"/>
        <v>35239</v>
      </c>
      <c r="CU21" s="74">
        <f t="shared" si="44"/>
        <v>61669</v>
      </c>
      <c r="CV21" s="74">
        <f t="shared" si="45"/>
        <v>4405</v>
      </c>
      <c r="CW21" s="74">
        <f t="shared" si="46"/>
        <v>96175</v>
      </c>
      <c r="CX21" s="74">
        <f t="shared" si="47"/>
        <v>12257</v>
      </c>
      <c r="CY21" s="74">
        <f t="shared" si="48"/>
        <v>83647</v>
      </c>
      <c r="CZ21" s="74">
        <f t="shared" si="49"/>
        <v>271</v>
      </c>
      <c r="DA21" s="74">
        <f t="shared" si="50"/>
        <v>0</v>
      </c>
      <c r="DB21" s="74">
        <f t="shared" si="51"/>
        <v>143513</v>
      </c>
      <c r="DC21" s="74">
        <f t="shared" si="52"/>
        <v>63819</v>
      </c>
      <c r="DD21" s="74">
        <f t="shared" si="53"/>
        <v>41037</v>
      </c>
      <c r="DE21" s="74">
        <f t="shared" si="54"/>
        <v>38657</v>
      </c>
      <c r="DF21" s="74">
        <f t="shared" si="55"/>
        <v>0</v>
      </c>
      <c r="DG21" s="74">
        <f t="shared" si="56"/>
        <v>55947</v>
      </c>
      <c r="DH21" s="74">
        <f t="shared" si="57"/>
        <v>0</v>
      </c>
      <c r="DI21" s="74">
        <f t="shared" si="58"/>
        <v>0</v>
      </c>
      <c r="DJ21" s="74">
        <f t="shared" si="59"/>
        <v>382766</v>
      </c>
    </row>
    <row r="22" spans="1:114" s="50" customFormat="1" ht="12" customHeight="1">
      <c r="A22" s="53" t="s">
        <v>111</v>
      </c>
      <c r="B22" s="54" t="s">
        <v>142</v>
      </c>
      <c r="C22" s="53" t="s">
        <v>143</v>
      </c>
      <c r="D22" s="74">
        <f t="shared" si="6"/>
        <v>567240</v>
      </c>
      <c r="E22" s="74">
        <f t="shared" si="7"/>
        <v>34691</v>
      </c>
      <c r="F22" s="74">
        <v>0</v>
      </c>
      <c r="G22" s="74">
        <v>4710</v>
      </c>
      <c r="H22" s="74">
        <v>0</v>
      </c>
      <c r="I22" s="74">
        <v>16198</v>
      </c>
      <c r="J22" s="75" t="s">
        <v>114</v>
      </c>
      <c r="K22" s="74">
        <v>13783</v>
      </c>
      <c r="L22" s="74">
        <v>532549</v>
      </c>
      <c r="M22" s="74">
        <f t="shared" si="8"/>
        <v>108095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114</v>
      </c>
      <c r="T22" s="74">
        <v>0</v>
      </c>
      <c r="U22" s="74">
        <v>108095</v>
      </c>
      <c r="V22" s="74">
        <f t="shared" si="10"/>
        <v>675335</v>
      </c>
      <c r="W22" s="74">
        <f t="shared" si="11"/>
        <v>34691</v>
      </c>
      <c r="X22" s="74">
        <f t="shared" si="12"/>
        <v>0</v>
      </c>
      <c r="Y22" s="74">
        <f t="shared" si="13"/>
        <v>4710</v>
      </c>
      <c r="Z22" s="74">
        <f t="shared" si="14"/>
        <v>0</v>
      </c>
      <c r="AA22" s="74">
        <f t="shared" si="15"/>
        <v>16198</v>
      </c>
      <c r="AB22" s="75" t="s">
        <v>114</v>
      </c>
      <c r="AC22" s="74">
        <f t="shared" si="16"/>
        <v>13783</v>
      </c>
      <c r="AD22" s="74">
        <f t="shared" si="17"/>
        <v>640644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3006</v>
      </c>
      <c r="AM22" s="74">
        <f t="shared" si="20"/>
        <v>195911</v>
      </c>
      <c r="AN22" s="74">
        <f t="shared" si="21"/>
        <v>42773</v>
      </c>
      <c r="AO22" s="74">
        <v>22254</v>
      </c>
      <c r="AP22" s="74">
        <v>0</v>
      </c>
      <c r="AQ22" s="74">
        <v>18282</v>
      </c>
      <c r="AR22" s="74">
        <v>2237</v>
      </c>
      <c r="AS22" s="74">
        <f t="shared" si="22"/>
        <v>7478</v>
      </c>
      <c r="AT22" s="74">
        <v>0</v>
      </c>
      <c r="AU22" s="74">
        <v>1482</v>
      </c>
      <c r="AV22" s="74">
        <v>5996</v>
      </c>
      <c r="AW22" s="74">
        <v>0</v>
      </c>
      <c r="AX22" s="74">
        <f t="shared" si="23"/>
        <v>145660</v>
      </c>
      <c r="AY22" s="74">
        <v>132788</v>
      </c>
      <c r="AZ22" s="74">
        <v>1422</v>
      </c>
      <c r="BA22" s="74">
        <v>6312</v>
      </c>
      <c r="BB22" s="74">
        <v>5138</v>
      </c>
      <c r="BC22" s="74">
        <v>184279</v>
      </c>
      <c r="BD22" s="74">
        <v>0</v>
      </c>
      <c r="BE22" s="74">
        <v>184044</v>
      </c>
      <c r="BF22" s="74">
        <f t="shared" si="24"/>
        <v>379955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1939</v>
      </c>
      <c r="BO22" s="74">
        <f t="shared" si="27"/>
        <v>56546</v>
      </c>
      <c r="BP22" s="74">
        <f t="shared" si="28"/>
        <v>9114</v>
      </c>
      <c r="BQ22" s="74">
        <v>9114</v>
      </c>
      <c r="BR22" s="74">
        <v>0</v>
      </c>
      <c r="BS22" s="74">
        <v>0</v>
      </c>
      <c r="BT22" s="74">
        <v>0</v>
      </c>
      <c r="BU22" s="74">
        <f t="shared" si="29"/>
        <v>24727</v>
      </c>
      <c r="BV22" s="74">
        <v>0</v>
      </c>
      <c r="BW22" s="74">
        <v>24727</v>
      </c>
      <c r="BX22" s="74">
        <v>0</v>
      </c>
      <c r="BY22" s="74">
        <v>0</v>
      </c>
      <c r="BZ22" s="74">
        <f t="shared" si="30"/>
        <v>22705</v>
      </c>
      <c r="CA22" s="74">
        <v>34</v>
      </c>
      <c r="CB22" s="74">
        <v>22671</v>
      </c>
      <c r="CC22" s="74">
        <v>0</v>
      </c>
      <c r="CD22" s="74">
        <v>0</v>
      </c>
      <c r="CE22" s="74">
        <v>49610</v>
      </c>
      <c r="CF22" s="74">
        <v>0</v>
      </c>
      <c r="CG22" s="74">
        <v>0</v>
      </c>
      <c r="CH22" s="74">
        <f t="shared" si="31"/>
        <v>56546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4945</v>
      </c>
      <c r="CQ22" s="74">
        <f t="shared" si="40"/>
        <v>252457</v>
      </c>
      <c r="CR22" s="74">
        <f t="shared" si="41"/>
        <v>51887</v>
      </c>
      <c r="CS22" s="74">
        <f t="shared" si="42"/>
        <v>31368</v>
      </c>
      <c r="CT22" s="74">
        <f t="shared" si="43"/>
        <v>0</v>
      </c>
      <c r="CU22" s="74">
        <f t="shared" si="44"/>
        <v>18282</v>
      </c>
      <c r="CV22" s="74">
        <f t="shared" si="45"/>
        <v>2237</v>
      </c>
      <c r="CW22" s="74">
        <f t="shared" si="46"/>
        <v>32205</v>
      </c>
      <c r="CX22" s="74">
        <f t="shared" si="47"/>
        <v>0</v>
      </c>
      <c r="CY22" s="74">
        <f t="shared" si="48"/>
        <v>26209</v>
      </c>
      <c r="CZ22" s="74">
        <f t="shared" si="49"/>
        <v>5996</v>
      </c>
      <c r="DA22" s="74">
        <f t="shared" si="50"/>
        <v>0</v>
      </c>
      <c r="DB22" s="74">
        <f t="shared" si="51"/>
        <v>168365</v>
      </c>
      <c r="DC22" s="74">
        <f t="shared" si="52"/>
        <v>132822</v>
      </c>
      <c r="DD22" s="74">
        <f t="shared" si="53"/>
        <v>24093</v>
      </c>
      <c r="DE22" s="74">
        <f t="shared" si="54"/>
        <v>6312</v>
      </c>
      <c r="DF22" s="74">
        <f t="shared" si="55"/>
        <v>5138</v>
      </c>
      <c r="DG22" s="74">
        <f t="shared" si="56"/>
        <v>233889</v>
      </c>
      <c r="DH22" s="74">
        <f t="shared" si="57"/>
        <v>0</v>
      </c>
      <c r="DI22" s="74">
        <f t="shared" si="58"/>
        <v>184044</v>
      </c>
      <c r="DJ22" s="74">
        <f t="shared" si="59"/>
        <v>436501</v>
      </c>
    </row>
    <row r="23" spans="1:114" s="50" customFormat="1" ht="12" customHeight="1">
      <c r="A23" s="53" t="s">
        <v>111</v>
      </c>
      <c r="B23" s="54" t="s">
        <v>144</v>
      </c>
      <c r="C23" s="53" t="s">
        <v>145</v>
      </c>
      <c r="D23" s="74">
        <f t="shared" si="6"/>
        <v>94569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114</v>
      </c>
      <c r="K23" s="74">
        <v>0</v>
      </c>
      <c r="L23" s="74">
        <v>94569</v>
      </c>
      <c r="M23" s="74">
        <f t="shared" si="8"/>
        <v>12175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12175</v>
      </c>
      <c r="V23" s="74">
        <f t="shared" si="10"/>
        <v>106744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114</v>
      </c>
      <c r="AC23" s="74">
        <f t="shared" si="16"/>
        <v>0</v>
      </c>
      <c r="AD23" s="74">
        <f t="shared" si="17"/>
        <v>106744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94569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12175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106744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111</v>
      </c>
      <c r="B24" s="54" t="s">
        <v>146</v>
      </c>
      <c r="C24" s="53" t="s">
        <v>147</v>
      </c>
      <c r="D24" s="74">
        <f t="shared" si="6"/>
        <v>162832</v>
      </c>
      <c r="E24" s="74">
        <f t="shared" si="7"/>
        <v>34131</v>
      </c>
      <c r="F24" s="74">
        <v>0</v>
      </c>
      <c r="G24" s="74">
        <v>0</v>
      </c>
      <c r="H24" s="74">
        <v>0</v>
      </c>
      <c r="I24" s="74">
        <v>21040</v>
      </c>
      <c r="J24" s="75" t="s">
        <v>114</v>
      </c>
      <c r="K24" s="74">
        <v>13091</v>
      </c>
      <c r="L24" s="74">
        <v>128701</v>
      </c>
      <c r="M24" s="74">
        <f t="shared" si="8"/>
        <v>4802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114</v>
      </c>
      <c r="T24" s="74">
        <v>0</v>
      </c>
      <c r="U24" s="74">
        <v>4802</v>
      </c>
      <c r="V24" s="74">
        <f t="shared" si="10"/>
        <v>167634</v>
      </c>
      <c r="W24" s="74">
        <f t="shared" si="11"/>
        <v>34131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21040</v>
      </c>
      <c r="AB24" s="75" t="s">
        <v>114</v>
      </c>
      <c r="AC24" s="74">
        <f t="shared" si="16"/>
        <v>13091</v>
      </c>
      <c r="AD24" s="74">
        <f t="shared" si="17"/>
        <v>133503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157814</v>
      </c>
      <c r="AN24" s="74">
        <f t="shared" si="21"/>
        <v>28886</v>
      </c>
      <c r="AO24" s="74">
        <v>13610</v>
      </c>
      <c r="AP24" s="74">
        <v>0</v>
      </c>
      <c r="AQ24" s="74">
        <v>5648</v>
      </c>
      <c r="AR24" s="74">
        <v>9628</v>
      </c>
      <c r="AS24" s="74">
        <f t="shared" si="22"/>
        <v>4427</v>
      </c>
      <c r="AT24" s="74">
        <v>0</v>
      </c>
      <c r="AU24" s="74">
        <v>0</v>
      </c>
      <c r="AV24" s="74">
        <v>4427</v>
      </c>
      <c r="AW24" s="74">
        <v>0</v>
      </c>
      <c r="AX24" s="74">
        <f t="shared" si="23"/>
        <v>123566</v>
      </c>
      <c r="AY24" s="74">
        <v>32670</v>
      </c>
      <c r="AZ24" s="74">
        <v>85514</v>
      </c>
      <c r="BA24" s="74">
        <v>3732</v>
      </c>
      <c r="BB24" s="74">
        <v>1650</v>
      </c>
      <c r="BC24" s="74">
        <v>0</v>
      </c>
      <c r="BD24" s="74">
        <v>935</v>
      </c>
      <c r="BE24" s="74">
        <v>5018</v>
      </c>
      <c r="BF24" s="74">
        <f t="shared" si="24"/>
        <v>162832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48</v>
      </c>
      <c r="BP24" s="74">
        <f t="shared" si="28"/>
        <v>48</v>
      </c>
      <c r="BQ24" s="74">
        <v>0</v>
      </c>
      <c r="BR24" s="74">
        <v>48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4754</v>
      </c>
      <c r="CF24" s="74">
        <v>0</v>
      </c>
      <c r="CG24" s="74">
        <v>0</v>
      </c>
      <c r="CH24" s="74">
        <f t="shared" si="31"/>
        <v>48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157862</v>
      </c>
      <c r="CR24" s="74">
        <f t="shared" si="41"/>
        <v>28934</v>
      </c>
      <c r="CS24" s="74">
        <f t="shared" si="42"/>
        <v>13610</v>
      </c>
      <c r="CT24" s="74">
        <f t="shared" si="43"/>
        <v>48</v>
      </c>
      <c r="CU24" s="74">
        <f t="shared" si="44"/>
        <v>5648</v>
      </c>
      <c r="CV24" s="74">
        <f t="shared" si="45"/>
        <v>9628</v>
      </c>
      <c r="CW24" s="74">
        <f t="shared" si="46"/>
        <v>4427</v>
      </c>
      <c r="CX24" s="74">
        <f t="shared" si="47"/>
        <v>0</v>
      </c>
      <c r="CY24" s="74">
        <f t="shared" si="48"/>
        <v>0</v>
      </c>
      <c r="CZ24" s="74">
        <f t="shared" si="49"/>
        <v>4427</v>
      </c>
      <c r="DA24" s="74">
        <f t="shared" si="50"/>
        <v>0</v>
      </c>
      <c r="DB24" s="74">
        <f t="shared" si="51"/>
        <v>123566</v>
      </c>
      <c r="DC24" s="74">
        <f t="shared" si="52"/>
        <v>32670</v>
      </c>
      <c r="DD24" s="74">
        <f t="shared" si="53"/>
        <v>85514</v>
      </c>
      <c r="DE24" s="74">
        <f t="shared" si="54"/>
        <v>3732</v>
      </c>
      <c r="DF24" s="74">
        <f t="shared" si="55"/>
        <v>1650</v>
      </c>
      <c r="DG24" s="74">
        <f t="shared" si="56"/>
        <v>4754</v>
      </c>
      <c r="DH24" s="74">
        <f t="shared" si="57"/>
        <v>935</v>
      </c>
      <c r="DI24" s="74">
        <f t="shared" si="58"/>
        <v>5018</v>
      </c>
      <c r="DJ24" s="74">
        <f t="shared" si="59"/>
        <v>162880</v>
      </c>
    </row>
    <row r="25" spans="1:114" s="50" customFormat="1" ht="12" customHeight="1">
      <c r="A25" s="53" t="s">
        <v>111</v>
      </c>
      <c r="B25" s="54" t="s">
        <v>148</v>
      </c>
      <c r="C25" s="53" t="s">
        <v>149</v>
      </c>
      <c r="D25" s="74">
        <f t="shared" si="6"/>
        <v>115779</v>
      </c>
      <c r="E25" s="74">
        <f t="shared" si="7"/>
        <v>7490</v>
      </c>
      <c r="F25" s="74">
        <v>0</v>
      </c>
      <c r="G25" s="74">
        <v>0</v>
      </c>
      <c r="H25" s="74">
        <v>0</v>
      </c>
      <c r="I25" s="74">
        <v>0</v>
      </c>
      <c r="J25" s="75" t="s">
        <v>114</v>
      </c>
      <c r="K25" s="74">
        <v>7490</v>
      </c>
      <c r="L25" s="74">
        <v>108289</v>
      </c>
      <c r="M25" s="74">
        <f t="shared" si="8"/>
        <v>43504</v>
      </c>
      <c r="N25" s="74">
        <f t="shared" si="9"/>
        <v>6617</v>
      </c>
      <c r="O25" s="74">
        <v>4178</v>
      </c>
      <c r="P25" s="74">
        <v>2439</v>
      </c>
      <c r="Q25" s="74">
        <v>0</v>
      </c>
      <c r="R25" s="74">
        <v>0</v>
      </c>
      <c r="S25" s="75" t="s">
        <v>114</v>
      </c>
      <c r="T25" s="74">
        <v>0</v>
      </c>
      <c r="U25" s="74">
        <v>36887</v>
      </c>
      <c r="V25" s="74">
        <f t="shared" si="10"/>
        <v>159283</v>
      </c>
      <c r="W25" s="74">
        <f t="shared" si="11"/>
        <v>14107</v>
      </c>
      <c r="X25" s="74">
        <f t="shared" si="12"/>
        <v>4178</v>
      </c>
      <c r="Y25" s="74">
        <f t="shared" si="13"/>
        <v>2439</v>
      </c>
      <c r="Z25" s="74">
        <f t="shared" si="14"/>
        <v>0</v>
      </c>
      <c r="AA25" s="74">
        <f t="shared" si="15"/>
        <v>0</v>
      </c>
      <c r="AB25" s="75" t="s">
        <v>114</v>
      </c>
      <c r="AC25" s="74">
        <f t="shared" si="16"/>
        <v>7490</v>
      </c>
      <c r="AD25" s="74">
        <f t="shared" si="17"/>
        <v>145176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1313</v>
      </c>
      <c r="AM25" s="74">
        <f t="shared" si="20"/>
        <v>50518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50518</v>
      </c>
      <c r="AY25" s="74">
        <v>50318</v>
      </c>
      <c r="AZ25" s="74">
        <v>0</v>
      </c>
      <c r="BA25" s="74">
        <v>0</v>
      </c>
      <c r="BB25" s="74">
        <v>200</v>
      </c>
      <c r="BC25" s="74">
        <v>61894</v>
      </c>
      <c r="BD25" s="74">
        <v>0</v>
      </c>
      <c r="BE25" s="74">
        <v>2054</v>
      </c>
      <c r="BF25" s="74">
        <f t="shared" si="24"/>
        <v>52572</v>
      </c>
      <c r="BG25" s="74">
        <f t="shared" si="25"/>
        <v>1546</v>
      </c>
      <c r="BH25" s="74">
        <f t="shared" si="26"/>
        <v>1546</v>
      </c>
      <c r="BI25" s="74">
        <v>1546</v>
      </c>
      <c r="BJ25" s="74">
        <v>0</v>
      </c>
      <c r="BK25" s="74">
        <v>0</v>
      </c>
      <c r="BL25" s="74">
        <v>0</v>
      </c>
      <c r="BM25" s="74">
        <v>0</v>
      </c>
      <c r="BN25" s="74">
        <v>1238</v>
      </c>
      <c r="BO25" s="74">
        <f t="shared" si="27"/>
        <v>1700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1700</v>
      </c>
      <c r="CA25" s="74">
        <v>0</v>
      </c>
      <c r="CB25" s="74">
        <v>0</v>
      </c>
      <c r="CC25" s="74">
        <v>0</v>
      </c>
      <c r="CD25" s="74">
        <v>1700</v>
      </c>
      <c r="CE25" s="74">
        <v>31702</v>
      </c>
      <c r="CF25" s="74">
        <v>0</v>
      </c>
      <c r="CG25" s="74">
        <v>7318</v>
      </c>
      <c r="CH25" s="74">
        <f t="shared" si="31"/>
        <v>10564</v>
      </c>
      <c r="CI25" s="74">
        <f t="shared" si="32"/>
        <v>1546</v>
      </c>
      <c r="CJ25" s="74">
        <f t="shared" si="33"/>
        <v>1546</v>
      </c>
      <c r="CK25" s="74">
        <f t="shared" si="34"/>
        <v>1546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2551</v>
      </c>
      <c r="CQ25" s="74">
        <f t="shared" si="40"/>
        <v>52218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52218</v>
      </c>
      <c r="DC25" s="74">
        <f t="shared" si="52"/>
        <v>50318</v>
      </c>
      <c r="DD25" s="74">
        <f t="shared" si="53"/>
        <v>0</v>
      </c>
      <c r="DE25" s="74">
        <f t="shared" si="54"/>
        <v>0</v>
      </c>
      <c r="DF25" s="74">
        <f t="shared" si="55"/>
        <v>1900</v>
      </c>
      <c r="DG25" s="74">
        <f t="shared" si="56"/>
        <v>93596</v>
      </c>
      <c r="DH25" s="74">
        <f t="shared" si="57"/>
        <v>0</v>
      </c>
      <c r="DI25" s="74">
        <f t="shared" si="58"/>
        <v>9372</v>
      </c>
      <c r="DJ25" s="74">
        <f t="shared" si="59"/>
        <v>63136</v>
      </c>
    </row>
    <row r="26" spans="1:114" s="50" customFormat="1" ht="12" customHeight="1">
      <c r="A26" s="53" t="s">
        <v>111</v>
      </c>
      <c r="B26" s="54" t="s">
        <v>150</v>
      </c>
      <c r="C26" s="53" t="s">
        <v>151</v>
      </c>
      <c r="D26" s="74">
        <f t="shared" si="6"/>
        <v>137209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114</v>
      </c>
      <c r="K26" s="74">
        <v>0</v>
      </c>
      <c r="L26" s="74">
        <v>137209</v>
      </c>
      <c r="M26" s="74">
        <f t="shared" si="8"/>
        <v>34057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114</v>
      </c>
      <c r="T26" s="74">
        <v>0</v>
      </c>
      <c r="U26" s="74">
        <v>34057</v>
      </c>
      <c r="V26" s="74">
        <f t="shared" si="10"/>
        <v>171266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114</v>
      </c>
      <c r="AC26" s="74">
        <f t="shared" si="16"/>
        <v>0</v>
      </c>
      <c r="AD26" s="74">
        <f t="shared" si="17"/>
        <v>171266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1924</v>
      </c>
      <c r="AM26" s="74">
        <f t="shared" si="20"/>
        <v>38695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38695</v>
      </c>
      <c r="AY26" s="74">
        <v>38695</v>
      </c>
      <c r="AZ26" s="74">
        <v>0</v>
      </c>
      <c r="BA26" s="74">
        <v>0</v>
      </c>
      <c r="BB26" s="74">
        <v>0</v>
      </c>
      <c r="BC26" s="74">
        <v>89652</v>
      </c>
      <c r="BD26" s="74">
        <v>0</v>
      </c>
      <c r="BE26" s="74">
        <v>6938</v>
      </c>
      <c r="BF26" s="74">
        <f t="shared" si="24"/>
        <v>45633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1091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32966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3015</v>
      </c>
      <c r="CQ26" s="74">
        <f t="shared" si="40"/>
        <v>38695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38695</v>
      </c>
      <c r="DC26" s="74">
        <f t="shared" si="52"/>
        <v>38695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122618</v>
      </c>
      <c r="DH26" s="74">
        <f t="shared" si="57"/>
        <v>0</v>
      </c>
      <c r="DI26" s="74">
        <f t="shared" si="58"/>
        <v>6938</v>
      </c>
      <c r="DJ26" s="74">
        <f t="shared" si="59"/>
        <v>45633</v>
      </c>
    </row>
    <row r="27" spans="1:114" s="50" customFormat="1" ht="12" customHeight="1">
      <c r="A27" s="53" t="s">
        <v>111</v>
      </c>
      <c r="B27" s="54" t="s">
        <v>152</v>
      </c>
      <c r="C27" s="53" t="s">
        <v>153</v>
      </c>
      <c r="D27" s="74">
        <f t="shared" si="6"/>
        <v>21951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114</v>
      </c>
      <c r="K27" s="74">
        <v>0</v>
      </c>
      <c r="L27" s="74">
        <v>21951</v>
      </c>
      <c r="M27" s="74">
        <f t="shared" si="8"/>
        <v>2822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114</v>
      </c>
      <c r="T27" s="74">
        <v>0</v>
      </c>
      <c r="U27" s="74">
        <v>2822</v>
      </c>
      <c r="V27" s="74">
        <f t="shared" si="10"/>
        <v>24773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114</v>
      </c>
      <c r="AC27" s="74">
        <f t="shared" si="16"/>
        <v>0</v>
      </c>
      <c r="AD27" s="74">
        <f t="shared" si="17"/>
        <v>24773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21951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21951</v>
      </c>
      <c r="AY27" s="74">
        <v>0</v>
      </c>
      <c r="AZ27" s="74">
        <v>21951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21951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2822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2822</v>
      </c>
      <c r="CA27" s="74">
        <v>0</v>
      </c>
      <c r="CB27" s="74">
        <v>2822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f t="shared" si="31"/>
        <v>2822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24773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24773</v>
      </c>
      <c r="DC27" s="74">
        <f t="shared" si="52"/>
        <v>0</v>
      </c>
      <c r="DD27" s="74">
        <f t="shared" si="53"/>
        <v>24773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24773</v>
      </c>
    </row>
    <row r="28" spans="1:114" s="50" customFormat="1" ht="12" customHeight="1">
      <c r="A28" s="53" t="s">
        <v>111</v>
      </c>
      <c r="B28" s="54" t="s">
        <v>154</v>
      </c>
      <c r="C28" s="53" t="s">
        <v>155</v>
      </c>
      <c r="D28" s="74">
        <f t="shared" si="6"/>
        <v>164347</v>
      </c>
      <c r="E28" s="74">
        <f t="shared" si="7"/>
        <v>2733</v>
      </c>
      <c r="F28" s="74">
        <v>0</v>
      </c>
      <c r="G28" s="74">
        <v>0</v>
      </c>
      <c r="H28" s="74">
        <v>0</v>
      </c>
      <c r="I28" s="74">
        <v>2636</v>
      </c>
      <c r="J28" s="75" t="s">
        <v>114</v>
      </c>
      <c r="K28" s="74">
        <v>97</v>
      </c>
      <c r="L28" s="74">
        <v>161614</v>
      </c>
      <c r="M28" s="74">
        <f t="shared" si="8"/>
        <v>41123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114</v>
      </c>
      <c r="T28" s="74">
        <v>0</v>
      </c>
      <c r="U28" s="74">
        <v>41123</v>
      </c>
      <c r="V28" s="74">
        <f t="shared" si="10"/>
        <v>205470</v>
      </c>
      <c r="W28" s="74">
        <f t="shared" si="11"/>
        <v>2733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2636</v>
      </c>
      <c r="AB28" s="75" t="s">
        <v>114</v>
      </c>
      <c r="AC28" s="74">
        <f t="shared" si="16"/>
        <v>97</v>
      </c>
      <c r="AD28" s="74">
        <f t="shared" si="17"/>
        <v>202737</v>
      </c>
      <c r="AE28" s="74">
        <f t="shared" si="18"/>
        <v>19155</v>
      </c>
      <c r="AF28" s="74">
        <f t="shared" si="19"/>
        <v>19155</v>
      </c>
      <c r="AG28" s="74">
        <v>0</v>
      </c>
      <c r="AH28" s="74">
        <v>19058</v>
      </c>
      <c r="AI28" s="74">
        <v>0</v>
      </c>
      <c r="AJ28" s="74">
        <v>97</v>
      </c>
      <c r="AK28" s="74">
        <v>0</v>
      </c>
      <c r="AL28" s="74">
        <v>4387</v>
      </c>
      <c r="AM28" s="74">
        <f t="shared" si="20"/>
        <v>44576</v>
      </c>
      <c r="AN28" s="74">
        <f t="shared" si="21"/>
        <v>19959</v>
      </c>
      <c r="AO28" s="74">
        <v>0</v>
      </c>
      <c r="AP28" s="74">
        <v>0</v>
      </c>
      <c r="AQ28" s="74">
        <v>19959</v>
      </c>
      <c r="AR28" s="74">
        <v>0</v>
      </c>
      <c r="AS28" s="74">
        <f t="shared" si="22"/>
        <v>18890</v>
      </c>
      <c r="AT28" s="74">
        <v>2768</v>
      </c>
      <c r="AU28" s="74">
        <v>10948</v>
      </c>
      <c r="AV28" s="74">
        <v>5174</v>
      </c>
      <c r="AW28" s="74">
        <v>0</v>
      </c>
      <c r="AX28" s="74">
        <f t="shared" si="23"/>
        <v>5727</v>
      </c>
      <c r="AY28" s="74">
        <v>5727</v>
      </c>
      <c r="AZ28" s="74">
        <v>0</v>
      </c>
      <c r="BA28" s="74">
        <v>0</v>
      </c>
      <c r="BB28" s="74">
        <v>0</v>
      </c>
      <c r="BC28" s="74">
        <v>96229</v>
      </c>
      <c r="BD28" s="74">
        <v>0</v>
      </c>
      <c r="BE28" s="74">
        <v>0</v>
      </c>
      <c r="BF28" s="74">
        <f t="shared" si="24"/>
        <v>63731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38355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2768</v>
      </c>
      <c r="CH28" s="74">
        <f t="shared" si="31"/>
        <v>2768</v>
      </c>
      <c r="CI28" s="74">
        <f t="shared" si="32"/>
        <v>19155</v>
      </c>
      <c r="CJ28" s="74">
        <f t="shared" si="33"/>
        <v>19155</v>
      </c>
      <c r="CK28" s="74">
        <f t="shared" si="34"/>
        <v>0</v>
      </c>
      <c r="CL28" s="74">
        <f t="shared" si="35"/>
        <v>19058</v>
      </c>
      <c r="CM28" s="74">
        <f t="shared" si="36"/>
        <v>0</v>
      </c>
      <c r="CN28" s="74">
        <f t="shared" si="37"/>
        <v>97</v>
      </c>
      <c r="CO28" s="74">
        <f t="shared" si="38"/>
        <v>0</v>
      </c>
      <c r="CP28" s="74">
        <f t="shared" si="39"/>
        <v>42742</v>
      </c>
      <c r="CQ28" s="74">
        <f t="shared" si="40"/>
        <v>44576</v>
      </c>
      <c r="CR28" s="74">
        <f t="shared" si="41"/>
        <v>19959</v>
      </c>
      <c r="CS28" s="74">
        <f t="shared" si="42"/>
        <v>0</v>
      </c>
      <c r="CT28" s="74">
        <f t="shared" si="43"/>
        <v>0</v>
      </c>
      <c r="CU28" s="74">
        <f t="shared" si="44"/>
        <v>19959</v>
      </c>
      <c r="CV28" s="74">
        <f t="shared" si="45"/>
        <v>0</v>
      </c>
      <c r="CW28" s="74">
        <f t="shared" si="46"/>
        <v>18890</v>
      </c>
      <c r="CX28" s="74">
        <f t="shared" si="47"/>
        <v>2768</v>
      </c>
      <c r="CY28" s="74">
        <f t="shared" si="48"/>
        <v>10948</v>
      </c>
      <c r="CZ28" s="74">
        <f t="shared" si="49"/>
        <v>5174</v>
      </c>
      <c r="DA28" s="74">
        <f t="shared" si="50"/>
        <v>0</v>
      </c>
      <c r="DB28" s="74">
        <f t="shared" si="51"/>
        <v>5727</v>
      </c>
      <c r="DC28" s="74">
        <f t="shared" si="52"/>
        <v>5727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96229</v>
      </c>
      <c r="DH28" s="74">
        <f t="shared" si="57"/>
        <v>0</v>
      </c>
      <c r="DI28" s="74">
        <f t="shared" si="58"/>
        <v>2768</v>
      </c>
      <c r="DJ28" s="74">
        <f t="shared" si="59"/>
        <v>66499</v>
      </c>
    </row>
    <row r="29" spans="1:114" s="50" customFormat="1" ht="12" customHeight="1">
      <c r="A29" s="53" t="s">
        <v>111</v>
      </c>
      <c r="B29" s="54" t="s">
        <v>156</v>
      </c>
      <c r="C29" s="53" t="s">
        <v>157</v>
      </c>
      <c r="D29" s="74">
        <f t="shared" si="6"/>
        <v>106467</v>
      </c>
      <c r="E29" s="74">
        <f t="shared" si="7"/>
        <v>7539</v>
      </c>
      <c r="F29" s="74">
        <v>0</v>
      </c>
      <c r="G29" s="74">
        <v>0</v>
      </c>
      <c r="H29" s="74">
        <v>0</v>
      </c>
      <c r="I29" s="74">
        <v>7539</v>
      </c>
      <c r="J29" s="75" t="s">
        <v>114</v>
      </c>
      <c r="K29" s="74">
        <v>0</v>
      </c>
      <c r="L29" s="74">
        <v>98928</v>
      </c>
      <c r="M29" s="74">
        <f t="shared" si="8"/>
        <v>16322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114</v>
      </c>
      <c r="T29" s="74">
        <v>0</v>
      </c>
      <c r="U29" s="74">
        <v>16322</v>
      </c>
      <c r="V29" s="74">
        <f t="shared" si="10"/>
        <v>122789</v>
      </c>
      <c r="W29" s="74">
        <f t="shared" si="11"/>
        <v>7539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7539</v>
      </c>
      <c r="AB29" s="75" t="s">
        <v>114</v>
      </c>
      <c r="AC29" s="74">
        <f t="shared" si="16"/>
        <v>0</v>
      </c>
      <c r="AD29" s="74">
        <f t="shared" si="17"/>
        <v>115250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3617</v>
      </c>
      <c r="AM29" s="74">
        <f t="shared" si="20"/>
        <v>42145</v>
      </c>
      <c r="AN29" s="74">
        <f t="shared" si="21"/>
        <v>19929</v>
      </c>
      <c r="AO29" s="74">
        <v>6941</v>
      </c>
      <c r="AP29" s="74">
        <v>12988</v>
      </c>
      <c r="AQ29" s="74">
        <v>0</v>
      </c>
      <c r="AR29" s="74">
        <v>0</v>
      </c>
      <c r="AS29" s="74">
        <f t="shared" si="22"/>
        <v>1529</v>
      </c>
      <c r="AT29" s="74">
        <v>1529</v>
      </c>
      <c r="AU29" s="74">
        <v>0</v>
      </c>
      <c r="AV29" s="74">
        <v>0</v>
      </c>
      <c r="AW29" s="74">
        <v>0</v>
      </c>
      <c r="AX29" s="74">
        <f t="shared" si="23"/>
        <v>20687</v>
      </c>
      <c r="AY29" s="74">
        <v>17780</v>
      </c>
      <c r="AZ29" s="74">
        <v>2907</v>
      </c>
      <c r="BA29" s="74">
        <v>0</v>
      </c>
      <c r="BB29" s="74">
        <v>0</v>
      </c>
      <c r="BC29" s="74">
        <v>60705</v>
      </c>
      <c r="BD29" s="74">
        <v>0</v>
      </c>
      <c r="BE29" s="74">
        <v>0</v>
      </c>
      <c r="BF29" s="74">
        <f t="shared" si="24"/>
        <v>42145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16322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3617</v>
      </c>
      <c r="CQ29" s="74">
        <f t="shared" si="40"/>
        <v>42145</v>
      </c>
      <c r="CR29" s="74">
        <f t="shared" si="41"/>
        <v>19929</v>
      </c>
      <c r="CS29" s="74">
        <f t="shared" si="42"/>
        <v>6941</v>
      </c>
      <c r="CT29" s="74">
        <f t="shared" si="43"/>
        <v>12988</v>
      </c>
      <c r="CU29" s="74">
        <f t="shared" si="44"/>
        <v>0</v>
      </c>
      <c r="CV29" s="74">
        <f t="shared" si="45"/>
        <v>0</v>
      </c>
      <c r="CW29" s="74">
        <f t="shared" si="46"/>
        <v>1529</v>
      </c>
      <c r="CX29" s="74">
        <f t="shared" si="47"/>
        <v>1529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20687</v>
      </c>
      <c r="DC29" s="74">
        <f t="shared" si="52"/>
        <v>17780</v>
      </c>
      <c r="DD29" s="74">
        <f t="shared" si="53"/>
        <v>2907</v>
      </c>
      <c r="DE29" s="74">
        <f t="shared" si="54"/>
        <v>0</v>
      </c>
      <c r="DF29" s="74">
        <f t="shared" si="55"/>
        <v>0</v>
      </c>
      <c r="DG29" s="74">
        <f t="shared" si="56"/>
        <v>77027</v>
      </c>
      <c r="DH29" s="74">
        <f t="shared" si="57"/>
        <v>0</v>
      </c>
      <c r="DI29" s="74">
        <f t="shared" si="58"/>
        <v>0</v>
      </c>
      <c r="DJ29" s="74">
        <f t="shared" si="59"/>
        <v>42145</v>
      </c>
    </row>
    <row r="30" spans="1:114" s="50" customFormat="1" ht="12" customHeight="1">
      <c r="A30" s="53" t="s">
        <v>111</v>
      </c>
      <c r="B30" s="54" t="s">
        <v>158</v>
      </c>
      <c r="C30" s="53" t="s">
        <v>159</v>
      </c>
      <c r="D30" s="74">
        <f t="shared" si="6"/>
        <v>69676</v>
      </c>
      <c r="E30" s="74">
        <f t="shared" si="7"/>
        <v>870</v>
      </c>
      <c r="F30" s="74">
        <v>0</v>
      </c>
      <c r="G30" s="74">
        <v>60</v>
      </c>
      <c r="H30" s="74">
        <v>0</v>
      </c>
      <c r="I30" s="74">
        <v>55</v>
      </c>
      <c r="J30" s="75" t="s">
        <v>114</v>
      </c>
      <c r="K30" s="74">
        <v>755</v>
      </c>
      <c r="L30" s="74">
        <v>68806</v>
      </c>
      <c r="M30" s="74">
        <f t="shared" si="8"/>
        <v>30049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114</v>
      </c>
      <c r="T30" s="74">
        <v>0</v>
      </c>
      <c r="U30" s="74">
        <v>30049</v>
      </c>
      <c r="V30" s="74">
        <f t="shared" si="10"/>
        <v>99725</v>
      </c>
      <c r="W30" s="74">
        <f t="shared" si="11"/>
        <v>870</v>
      </c>
      <c r="X30" s="74">
        <f t="shared" si="12"/>
        <v>0</v>
      </c>
      <c r="Y30" s="74">
        <f t="shared" si="13"/>
        <v>60</v>
      </c>
      <c r="Z30" s="74">
        <f t="shared" si="14"/>
        <v>0</v>
      </c>
      <c r="AA30" s="74">
        <f t="shared" si="15"/>
        <v>55</v>
      </c>
      <c r="AB30" s="75" t="s">
        <v>114</v>
      </c>
      <c r="AC30" s="74">
        <f t="shared" si="16"/>
        <v>755</v>
      </c>
      <c r="AD30" s="74">
        <f t="shared" si="17"/>
        <v>98855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4918</v>
      </c>
      <c r="AM30" s="74">
        <f t="shared" si="20"/>
        <v>15416</v>
      </c>
      <c r="AN30" s="74">
        <f t="shared" si="21"/>
        <v>12055</v>
      </c>
      <c r="AO30" s="74">
        <v>2500</v>
      </c>
      <c r="AP30" s="74">
        <v>9555</v>
      </c>
      <c r="AQ30" s="74">
        <v>0</v>
      </c>
      <c r="AR30" s="74">
        <v>0</v>
      </c>
      <c r="AS30" s="74">
        <f t="shared" si="22"/>
        <v>1850</v>
      </c>
      <c r="AT30" s="74">
        <v>1850</v>
      </c>
      <c r="AU30" s="74">
        <v>0</v>
      </c>
      <c r="AV30" s="74">
        <v>0</v>
      </c>
      <c r="AW30" s="74">
        <v>0</v>
      </c>
      <c r="AX30" s="74">
        <f t="shared" si="23"/>
        <v>1511</v>
      </c>
      <c r="AY30" s="74">
        <v>4</v>
      </c>
      <c r="AZ30" s="74">
        <v>1507</v>
      </c>
      <c r="BA30" s="74">
        <v>0</v>
      </c>
      <c r="BB30" s="74">
        <v>0</v>
      </c>
      <c r="BC30" s="74">
        <v>43623</v>
      </c>
      <c r="BD30" s="74">
        <v>0</v>
      </c>
      <c r="BE30" s="74">
        <v>5719</v>
      </c>
      <c r="BF30" s="74">
        <f t="shared" si="24"/>
        <v>21135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30049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4918</v>
      </c>
      <c r="CQ30" s="74">
        <f t="shared" si="40"/>
        <v>15416</v>
      </c>
      <c r="CR30" s="74">
        <f t="shared" si="41"/>
        <v>12055</v>
      </c>
      <c r="CS30" s="74">
        <f t="shared" si="42"/>
        <v>2500</v>
      </c>
      <c r="CT30" s="74">
        <f t="shared" si="43"/>
        <v>9555</v>
      </c>
      <c r="CU30" s="74">
        <f t="shared" si="44"/>
        <v>0</v>
      </c>
      <c r="CV30" s="74">
        <f t="shared" si="45"/>
        <v>0</v>
      </c>
      <c r="CW30" s="74">
        <f t="shared" si="46"/>
        <v>1850</v>
      </c>
      <c r="CX30" s="74">
        <f t="shared" si="47"/>
        <v>1850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1511</v>
      </c>
      <c r="DC30" s="74">
        <f t="shared" si="52"/>
        <v>4</v>
      </c>
      <c r="DD30" s="74">
        <f t="shared" si="53"/>
        <v>1507</v>
      </c>
      <c r="DE30" s="74">
        <f t="shared" si="54"/>
        <v>0</v>
      </c>
      <c r="DF30" s="74">
        <f t="shared" si="55"/>
        <v>0</v>
      </c>
      <c r="DG30" s="74">
        <f t="shared" si="56"/>
        <v>73672</v>
      </c>
      <c r="DH30" s="74">
        <f t="shared" si="57"/>
        <v>0</v>
      </c>
      <c r="DI30" s="74">
        <f t="shared" si="58"/>
        <v>5719</v>
      </c>
      <c r="DJ30" s="74">
        <f t="shared" si="59"/>
        <v>21135</v>
      </c>
    </row>
    <row r="31" spans="1:114" s="50" customFormat="1" ht="12" customHeight="1">
      <c r="A31" s="53" t="s">
        <v>111</v>
      </c>
      <c r="B31" s="54" t="s">
        <v>160</v>
      </c>
      <c r="C31" s="53" t="s">
        <v>161</v>
      </c>
      <c r="D31" s="74">
        <f t="shared" si="6"/>
        <v>15628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114</v>
      </c>
      <c r="K31" s="74">
        <v>0</v>
      </c>
      <c r="L31" s="74">
        <v>15628</v>
      </c>
      <c r="M31" s="74">
        <f t="shared" si="8"/>
        <v>1049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114</v>
      </c>
      <c r="T31" s="74">
        <v>0</v>
      </c>
      <c r="U31" s="74">
        <v>1049</v>
      </c>
      <c r="V31" s="74">
        <f t="shared" si="10"/>
        <v>16677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114</v>
      </c>
      <c r="AC31" s="74">
        <f t="shared" si="16"/>
        <v>0</v>
      </c>
      <c r="AD31" s="74">
        <f t="shared" si="17"/>
        <v>16677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15628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15628</v>
      </c>
      <c r="AY31" s="74">
        <v>15628</v>
      </c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  <c r="BF31" s="74">
        <f t="shared" si="24"/>
        <v>15628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1049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15628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15628</v>
      </c>
      <c r="DC31" s="74">
        <f t="shared" si="52"/>
        <v>15628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1049</v>
      </c>
      <c r="DH31" s="74">
        <f t="shared" si="57"/>
        <v>0</v>
      </c>
      <c r="DI31" s="74">
        <f t="shared" si="58"/>
        <v>0</v>
      </c>
      <c r="DJ31" s="74">
        <f t="shared" si="59"/>
        <v>15628</v>
      </c>
    </row>
    <row r="32" spans="1:114" s="50" customFormat="1" ht="12" customHeight="1">
      <c r="A32" s="53" t="s">
        <v>111</v>
      </c>
      <c r="B32" s="54" t="s">
        <v>162</v>
      </c>
      <c r="C32" s="53" t="s">
        <v>163</v>
      </c>
      <c r="D32" s="74">
        <f t="shared" si="6"/>
        <v>49623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114</v>
      </c>
      <c r="K32" s="74">
        <v>0</v>
      </c>
      <c r="L32" s="74">
        <v>49623</v>
      </c>
      <c r="M32" s="74">
        <f t="shared" si="8"/>
        <v>12920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114</v>
      </c>
      <c r="T32" s="74">
        <v>0</v>
      </c>
      <c r="U32" s="74">
        <v>12920</v>
      </c>
      <c r="V32" s="74">
        <f t="shared" si="10"/>
        <v>62543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114</v>
      </c>
      <c r="AC32" s="74">
        <f t="shared" si="16"/>
        <v>0</v>
      </c>
      <c r="AD32" s="74">
        <f t="shared" si="17"/>
        <v>62543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49623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12920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62543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111</v>
      </c>
      <c r="B33" s="54" t="s">
        <v>164</v>
      </c>
      <c r="C33" s="53" t="s">
        <v>165</v>
      </c>
      <c r="D33" s="74">
        <f t="shared" si="6"/>
        <v>168907</v>
      </c>
      <c r="E33" s="74">
        <f t="shared" si="7"/>
        <v>13937</v>
      </c>
      <c r="F33" s="74">
        <v>0</v>
      </c>
      <c r="G33" s="74">
        <v>0</v>
      </c>
      <c r="H33" s="74">
        <v>0</v>
      </c>
      <c r="I33" s="74">
        <v>3627</v>
      </c>
      <c r="J33" s="75" t="s">
        <v>114</v>
      </c>
      <c r="K33" s="74">
        <v>10310</v>
      </c>
      <c r="L33" s="74">
        <v>154970</v>
      </c>
      <c r="M33" s="74">
        <f t="shared" si="8"/>
        <v>57277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114</v>
      </c>
      <c r="T33" s="74">
        <v>0</v>
      </c>
      <c r="U33" s="74">
        <v>57277</v>
      </c>
      <c r="V33" s="74">
        <f t="shared" si="10"/>
        <v>226184</v>
      </c>
      <c r="W33" s="74">
        <f t="shared" si="11"/>
        <v>13937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3627</v>
      </c>
      <c r="AB33" s="75" t="s">
        <v>114</v>
      </c>
      <c r="AC33" s="74">
        <f t="shared" si="16"/>
        <v>10310</v>
      </c>
      <c r="AD33" s="74">
        <f t="shared" si="17"/>
        <v>212247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12643</v>
      </c>
      <c r="AM33" s="74">
        <f t="shared" si="20"/>
        <v>72600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13069</v>
      </c>
      <c r="AT33" s="74">
        <v>11238</v>
      </c>
      <c r="AU33" s="74">
        <v>1503</v>
      </c>
      <c r="AV33" s="74">
        <v>328</v>
      </c>
      <c r="AW33" s="74">
        <v>0</v>
      </c>
      <c r="AX33" s="74">
        <f t="shared" si="23"/>
        <v>59531</v>
      </c>
      <c r="AY33" s="74">
        <v>26963</v>
      </c>
      <c r="AZ33" s="74">
        <v>30023</v>
      </c>
      <c r="BA33" s="74">
        <v>2545</v>
      </c>
      <c r="BB33" s="74">
        <v>0</v>
      </c>
      <c r="BC33" s="74">
        <v>83664</v>
      </c>
      <c r="BD33" s="74">
        <v>0</v>
      </c>
      <c r="BE33" s="74"/>
      <c r="BF33" s="74">
        <f t="shared" si="24"/>
        <v>72600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11086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11086</v>
      </c>
      <c r="CA33" s="74">
        <v>0</v>
      </c>
      <c r="CB33" s="74">
        <v>11086</v>
      </c>
      <c r="CC33" s="74">
        <v>0</v>
      </c>
      <c r="CD33" s="74">
        <v>0</v>
      </c>
      <c r="CE33" s="74">
        <v>46191</v>
      </c>
      <c r="CF33" s="74">
        <v>0</v>
      </c>
      <c r="CG33" s="74">
        <v>0</v>
      </c>
      <c r="CH33" s="74">
        <f t="shared" si="31"/>
        <v>11086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12643</v>
      </c>
      <c r="CQ33" s="74">
        <f t="shared" si="40"/>
        <v>83686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13069</v>
      </c>
      <c r="CX33" s="74">
        <f t="shared" si="47"/>
        <v>11238</v>
      </c>
      <c r="CY33" s="74">
        <f t="shared" si="48"/>
        <v>1503</v>
      </c>
      <c r="CZ33" s="74">
        <f t="shared" si="49"/>
        <v>328</v>
      </c>
      <c r="DA33" s="74">
        <f t="shared" si="50"/>
        <v>0</v>
      </c>
      <c r="DB33" s="74">
        <f t="shared" si="51"/>
        <v>70617</v>
      </c>
      <c r="DC33" s="74">
        <f t="shared" si="52"/>
        <v>26963</v>
      </c>
      <c r="DD33" s="74">
        <f t="shared" si="53"/>
        <v>41109</v>
      </c>
      <c r="DE33" s="74">
        <f t="shared" si="54"/>
        <v>2545</v>
      </c>
      <c r="DF33" s="74">
        <f t="shared" si="55"/>
        <v>0</v>
      </c>
      <c r="DG33" s="74">
        <f t="shared" si="56"/>
        <v>129855</v>
      </c>
      <c r="DH33" s="74">
        <f t="shared" si="57"/>
        <v>0</v>
      </c>
      <c r="DI33" s="74">
        <f t="shared" si="58"/>
        <v>0</v>
      </c>
      <c r="DJ33" s="74">
        <f t="shared" si="59"/>
        <v>83686</v>
      </c>
    </row>
    <row r="34" spans="1:114" s="50" customFormat="1" ht="12" customHeight="1">
      <c r="A34" s="53" t="s">
        <v>111</v>
      </c>
      <c r="B34" s="54" t="s">
        <v>166</v>
      </c>
      <c r="C34" s="53" t="s">
        <v>167</v>
      </c>
      <c r="D34" s="74">
        <f t="shared" si="6"/>
        <v>71098</v>
      </c>
      <c r="E34" s="74">
        <f t="shared" si="7"/>
        <v>2937</v>
      </c>
      <c r="F34" s="74">
        <v>0</v>
      </c>
      <c r="G34" s="74">
        <v>0</v>
      </c>
      <c r="H34" s="74">
        <v>0</v>
      </c>
      <c r="I34" s="74">
        <v>2933</v>
      </c>
      <c r="J34" s="75" t="s">
        <v>114</v>
      </c>
      <c r="K34" s="74">
        <v>4</v>
      </c>
      <c r="L34" s="74">
        <v>68161</v>
      </c>
      <c r="M34" s="74">
        <f t="shared" si="8"/>
        <v>31656</v>
      </c>
      <c r="N34" s="74">
        <f t="shared" si="9"/>
        <v>28052</v>
      </c>
      <c r="O34" s="74">
        <v>0</v>
      </c>
      <c r="P34" s="74">
        <v>0</v>
      </c>
      <c r="Q34" s="74">
        <v>0</v>
      </c>
      <c r="R34" s="74">
        <v>28052</v>
      </c>
      <c r="S34" s="75" t="s">
        <v>114</v>
      </c>
      <c r="T34" s="74">
        <v>0</v>
      </c>
      <c r="U34" s="74">
        <v>3604</v>
      </c>
      <c r="V34" s="74">
        <f t="shared" si="10"/>
        <v>102754</v>
      </c>
      <c r="W34" s="74">
        <f t="shared" si="11"/>
        <v>30989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30985</v>
      </c>
      <c r="AB34" s="75" t="s">
        <v>114</v>
      </c>
      <c r="AC34" s="74">
        <f t="shared" si="16"/>
        <v>4</v>
      </c>
      <c r="AD34" s="74">
        <f t="shared" si="17"/>
        <v>71765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0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0</v>
      </c>
      <c r="AY34" s="74">
        <v>0</v>
      </c>
      <c r="AZ34" s="74">
        <v>0</v>
      </c>
      <c r="BA34" s="74">
        <v>0</v>
      </c>
      <c r="BB34" s="74">
        <v>0</v>
      </c>
      <c r="BC34" s="74">
        <v>71098</v>
      </c>
      <c r="BD34" s="74">
        <v>0</v>
      </c>
      <c r="BE34" s="74">
        <v>0</v>
      </c>
      <c r="BF34" s="74">
        <f t="shared" si="24"/>
        <v>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31656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0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102754</v>
      </c>
      <c r="DH34" s="74">
        <f t="shared" si="57"/>
        <v>0</v>
      </c>
      <c r="DI34" s="74">
        <f t="shared" si="58"/>
        <v>0</v>
      </c>
      <c r="DJ34" s="74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168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169</v>
      </c>
      <c r="B2" s="145" t="s">
        <v>170</v>
      </c>
      <c r="C2" s="148" t="s">
        <v>171</v>
      </c>
      <c r="D2" s="129" t="s">
        <v>172</v>
      </c>
      <c r="E2" s="78"/>
      <c r="F2" s="78"/>
      <c r="G2" s="78"/>
      <c r="H2" s="78"/>
      <c r="I2" s="78"/>
      <c r="J2" s="78"/>
      <c r="K2" s="78"/>
      <c r="L2" s="79"/>
      <c r="M2" s="129" t="s">
        <v>173</v>
      </c>
      <c r="N2" s="78"/>
      <c r="O2" s="78"/>
      <c r="P2" s="78"/>
      <c r="Q2" s="78"/>
      <c r="R2" s="78"/>
      <c r="S2" s="78"/>
      <c r="T2" s="78"/>
      <c r="U2" s="79"/>
      <c r="V2" s="129" t="s">
        <v>174</v>
      </c>
      <c r="W2" s="78"/>
      <c r="X2" s="78"/>
      <c r="Y2" s="78"/>
      <c r="Z2" s="78"/>
      <c r="AA2" s="78"/>
      <c r="AB2" s="78"/>
      <c r="AC2" s="78"/>
      <c r="AD2" s="79"/>
      <c r="AE2" s="130" t="s">
        <v>175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0" t="s">
        <v>176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0" t="s">
        <v>177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6"/>
      <c r="B3" s="146"/>
      <c r="C3" s="149"/>
      <c r="D3" s="131" t="s">
        <v>178</v>
      </c>
      <c r="E3" s="83"/>
      <c r="F3" s="83"/>
      <c r="G3" s="83"/>
      <c r="H3" s="83"/>
      <c r="I3" s="83"/>
      <c r="J3" s="83"/>
      <c r="K3" s="83"/>
      <c r="L3" s="84"/>
      <c r="M3" s="131" t="s">
        <v>178</v>
      </c>
      <c r="N3" s="83"/>
      <c r="O3" s="83"/>
      <c r="P3" s="83"/>
      <c r="Q3" s="83"/>
      <c r="R3" s="83"/>
      <c r="S3" s="83"/>
      <c r="T3" s="83"/>
      <c r="U3" s="84"/>
      <c r="V3" s="131" t="s">
        <v>178</v>
      </c>
      <c r="W3" s="83"/>
      <c r="X3" s="83"/>
      <c r="Y3" s="83"/>
      <c r="Z3" s="83"/>
      <c r="AA3" s="83"/>
      <c r="AB3" s="83"/>
      <c r="AC3" s="83"/>
      <c r="AD3" s="84"/>
      <c r="AE3" s="132" t="s">
        <v>179</v>
      </c>
      <c r="AF3" s="80"/>
      <c r="AG3" s="80"/>
      <c r="AH3" s="80"/>
      <c r="AI3" s="80"/>
      <c r="AJ3" s="80"/>
      <c r="AK3" s="80"/>
      <c r="AL3" s="85"/>
      <c r="AM3" s="81" t="s">
        <v>180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181</v>
      </c>
      <c r="BF3" s="90" t="s">
        <v>174</v>
      </c>
      <c r="BG3" s="132" t="s">
        <v>179</v>
      </c>
      <c r="BH3" s="80"/>
      <c r="BI3" s="80"/>
      <c r="BJ3" s="80"/>
      <c r="BK3" s="80"/>
      <c r="BL3" s="80"/>
      <c r="BM3" s="80"/>
      <c r="BN3" s="85"/>
      <c r="BO3" s="81" t="s">
        <v>180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181</v>
      </c>
      <c r="CH3" s="90" t="s">
        <v>174</v>
      </c>
      <c r="CI3" s="132" t="s">
        <v>179</v>
      </c>
      <c r="CJ3" s="80"/>
      <c r="CK3" s="80"/>
      <c r="CL3" s="80"/>
      <c r="CM3" s="80"/>
      <c r="CN3" s="80"/>
      <c r="CO3" s="80"/>
      <c r="CP3" s="85"/>
      <c r="CQ3" s="81" t="s">
        <v>180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181</v>
      </c>
      <c r="DJ3" s="90" t="s">
        <v>174</v>
      </c>
    </row>
    <row r="4" spans="1:114" s="55" customFormat="1" ht="13.5" customHeight="1">
      <c r="A4" s="146"/>
      <c r="B4" s="146"/>
      <c r="C4" s="149"/>
      <c r="D4" s="68"/>
      <c r="E4" s="131" t="s">
        <v>182</v>
      </c>
      <c r="F4" s="91"/>
      <c r="G4" s="91"/>
      <c r="H4" s="91"/>
      <c r="I4" s="91"/>
      <c r="J4" s="91"/>
      <c r="K4" s="92"/>
      <c r="L4" s="67" t="s">
        <v>183</v>
      </c>
      <c r="M4" s="68"/>
      <c r="N4" s="131" t="s">
        <v>182</v>
      </c>
      <c r="O4" s="91"/>
      <c r="P4" s="91"/>
      <c r="Q4" s="91"/>
      <c r="R4" s="91"/>
      <c r="S4" s="91"/>
      <c r="T4" s="92"/>
      <c r="U4" s="67" t="s">
        <v>183</v>
      </c>
      <c r="V4" s="68"/>
      <c r="W4" s="131" t="s">
        <v>182</v>
      </c>
      <c r="X4" s="91"/>
      <c r="Y4" s="91"/>
      <c r="Z4" s="91"/>
      <c r="AA4" s="91"/>
      <c r="AB4" s="91"/>
      <c r="AC4" s="92"/>
      <c r="AD4" s="67" t="s">
        <v>183</v>
      </c>
      <c r="AE4" s="90" t="s">
        <v>174</v>
      </c>
      <c r="AF4" s="95" t="s">
        <v>184</v>
      </c>
      <c r="AG4" s="89"/>
      <c r="AH4" s="93"/>
      <c r="AI4" s="80"/>
      <c r="AJ4" s="94"/>
      <c r="AK4" s="133" t="s">
        <v>185</v>
      </c>
      <c r="AL4" s="143" t="s">
        <v>186</v>
      </c>
      <c r="AM4" s="90" t="s">
        <v>174</v>
      </c>
      <c r="AN4" s="132" t="s">
        <v>187</v>
      </c>
      <c r="AO4" s="87"/>
      <c r="AP4" s="87"/>
      <c r="AQ4" s="87"/>
      <c r="AR4" s="88"/>
      <c r="AS4" s="132" t="s">
        <v>188</v>
      </c>
      <c r="AT4" s="80"/>
      <c r="AU4" s="80"/>
      <c r="AV4" s="94"/>
      <c r="AW4" s="95" t="s">
        <v>189</v>
      </c>
      <c r="AX4" s="132" t="s">
        <v>190</v>
      </c>
      <c r="AY4" s="86"/>
      <c r="AZ4" s="87"/>
      <c r="BA4" s="87"/>
      <c r="BB4" s="88"/>
      <c r="BC4" s="95" t="s">
        <v>191</v>
      </c>
      <c r="BD4" s="95" t="s">
        <v>192</v>
      </c>
      <c r="BE4" s="90"/>
      <c r="BF4" s="90"/>
      <c r="BG4" s="90" t="s">
        <v>174</v>
      </c>
      <c r="BH4" s="95" t="s">
        <v>184</v>
      </c>
      <c r="BI4" s="89"/>
      <c r="BJ4" s="93"/>
      <c r="BK4" s="80"/>
      <c r="BL4" s="94"/>
      <c r="BM4" s="133" t="s">
        <v>185</v>
      </c>
      <c r="BN4" s="143" t="s">
        <v>186</v>
      </c>
      <c r="BO4" s="90" t="s">
        <v>174</v>
      </c>
      <c r="BP4" s="132" t="s">
        <v>187</v>
      </c>
      <c r="BQ4" s="87"/>
      <c r="BR4" s="87"/>
      <c r="BS4" s="87"/>
      <c r="BT4" s="88"/>
      <c r="BU4" s="132" t="s">
        <v>188</v>
      </c>
      <c r="BV4" s="80"/>
      <c r="BW4" s="80"/>
      <c r="BX4" s="94"/>
      <c r="BY4" s="95" t="s">
        <v>189</v>
      </c>
      <c r="BZ4" s="132" t="s">
        <v>190</v>
      </c>
      <c r="CA4" s="96"/>
      <c r="CB4" s="96"/>
      <c r="CC4" s="97"/>
      <c r="CD4" s="88"/>
      <c r="CE4" s="95" t="s">
        <v>191</v>
      </c>
      <c r="CF4" s="95" t="s">
        <v>192</v>
      </c>
      <c r="CG4" s="90"/>
      <c r="CH4" s="90"/>
      <c r="CI4" s="90" t="s">
        <v>174</v>
      </c>
      <c r="CJ4" s="95" t="s">
        <v>184</v>
      </c>
      <c r="CK4" s="89"/>
      <c r="CL4" s="93"/>
      <c r="CM4" s="80"/>
      <c r="CN4" s="94"/>
      <c r="CO4" s="133" t="s">
        <v>185</v>
      </c>
      <c r="CP4" s="143" t="s">
        <v>186</v>
      </c>
      <c r="CQ4" s="90" t="s">
        <v>174</v>
      </c>
      <c r="CR4" s="132" t="s">
        <v>187</v>
      </c>
      <c r="CS4" s="87"/>
      <c r="CT4" s="87"/>
      <c r="CU4" s="87"/>
      <c r="CV4" s="88"/>
      <c r="CW4" s="132" t="s">
        <v>188</v>
      </c>
      <c r="CX4" s="80"/>
      <c r="CY4" s="80"/>
      <c r="CZ4" s="94"/>
      <c r="DA4" s="95" t="s">
        <v>189</v>
      </c>
      <c r="DB4" s="132" t="s">
        <v>190</v>
      </c>
      <c r="DC4" s="87"/>
      <c r="DD4" s="87"/>
      <c r="DE4" s="87"/>
      <c r="DF4" s="88"/>
      <c r="DG4" s="95" t="s">
        <v>191</v>
      </c>
      <c r="DH4" s="95" t="s">
        <v>192</v>
      </c>
      <c r="DI4" s="90"/>
      <c r="DJ4" s="90"/>
    </row>
    <row r="5" spans="1:114" s="55" customFormat="1" ht="22.5">
      <c r="A5" s="146"/>
      <c r="B5" s="146"/>
      <c r="C5" s="149"/>
      <c r="D5" s="68"/>
      <c r="E5" s="68" t="s">
        <v>174</v>
      </c>
      <c r="F5" s="124" t="s">
        <v>193</v>
      </c>
      <c r="G5" s="124" t="s">
        <v>194</v>
      </c>
      <c r="H5" s="124" t="s">
        <v>195</v>
      </c>
      <c r="I5" s="124" t="s">
        <v>196</v>
      </c>
      <c r="J5" s="124" t="s">
        <v>197</v>
      </c>
      <c r="K5" s="124" t="s">
        <v>181</v>
      </c>
      <c r="L5" s="67"/>
      <c r="M5" s="68"/>
      <c r="N5" s="68" t="s">
        <v>174</v>
      </c>
      <c r="O5" s="124" t="s">
        <v>193</v>
      </c>
      <c r="P5" s="124" t="s">
        <v>194</v>
      </c>
      <c r="Q5" s="124" t="s">
        <v>195</v>
      </c>
      <c r="R5" s="124" t="s">
        <v>196</v>
      </c>
      <c r="S5" s="124" t="s">
        <v>197</v>
      </c>
      <c r="T5" s="124" t="s">
        <v>181</v>
      </c>
      <c r="U5" s="67"/>
      <c r="V5" s="68"/>
      <c r="W5" s="68" t="s">
        <v>174</v>
      </c>
      <c r="X5" s="124" t="s">
        <v>193</v>
      </c>
      <c r="Y5" s="124" t="s">
        <v>194</v>
      </c>
      <c r="Z5" s="124" t="s">
        <v>195</v>
      </c>
      <c r="AA5" s="124" t="s">
        <v>196</v>
      </c>
      <c r="AB5" s="124" t="s">
        <v>197</v>
      </c>
      <c r="AC5" s="124" t="s">
        <v>181</v>
      </c>
      <c r="AD5" s="67"/>
      <c r="AE5" s="90"/>
      <c r="AF5" s="90" t="s">
        <v>174</v>
      </c>
      <c r="AG5" s="133" t="s">
        <v>198</v>
      </c>
      <c r="AH5" s="133" t="s">
        <v>199</v>
      </c>
      <c r="AI5" s="133" t="s">
        <v>200</v>
      </c>
      <c r="AJ5" s="133" t="s">
        <v>181</v>
      </c>
      <c r="AK5" s="98"/>
      <c r="AL5" s="144"/>
      <c r="AM5" s="90"/>
      <c r="AN5" s="90" t="s">
        <v>174</v>
      </c>
      <c r="AO5" s="90" t="s">
        <v>201</v>
      </c>
      <c r="AP5" s="90" t="s">
        <v>202</v>
      </c>
      <c r="AQ5" s="90" t="s">
        <v>203</v>
      </c>
      <c r="AR5" s="90" t="s">
        <v>204</v>
      </c>
      <c r="AS5" s="90" t="s">
        <v>174</v>
      </c>
      <c r="AT5" s="95" t="s">
        <v>205</v>
      </c>
      <c r="AU5" s="95" t="s">
        <v>206</v>
      </c>
      <c r="AV5" s="95" t="s">
        <v>207</v>
      </c>
      <c r="AW5" s="90"/>
      <c r="AX5" s="90" t="s">
        <v>174</v>
      </c>
      <c r="AY5" s="95" t="s">
        <v>205</v>
      </c>
      <c r="AZ5" s="95" t="s">
        <v>206</v>
      </c>
      <c r="BA5" s="95" t="s">
        <v>207</v>
      </c>
      <c r="BB5" s="95" t="s">
        <v>181</v>
      </c>
      <c r="BC5" s="90"/>
      <c r="BD5" s="90"/>
      <c r="BE5" s="90"/>
      <c r="BF5" s="90"/>
      <c r="BG5" s="90"/>
      <c r="BH5" s="90" t="s">
        <v>174</v>
      </c>
      <c r="BI5" s="133" t="s">
        <v>198</v>
      </c>
      <c r="BJ5" s="133" t="s">
        <v>199</v>
      </c>
      <c r="BK5" s="133" t="s">
        <v>200</v>
      </c>
      <c r="BL5" s="133" t="s">
        <v>181</v>
      </c>
      <c r="BM5" s="98"/>
      <c r="BN5" s="144"/>
      <c r="BO5" s="90"/>
      <c r="BP5" s="90" t="s">
        <v>174</v>
      </c>
      <c r="BQ5" s="90" t="s">
        <v>201</v>
      </c>
      <c r="BR5" s="90" t="s">
        <v>202</v>
      </c>
      <c r="BS5" s="90" t="s">
        <v>203</v>
      </c>
      <c r="BT5" s="90" t="s">
        <v>204</v>
      </c>
      <c r="BU5" s="90" t="s">
        <v>174</v>
      </c>
      <c r="BV5" s="95" t="s">
        <v>205</v>
      </c>
      <c r="BW5" s="95" t="s">
        <v>206</v>
      </c>
      <c r="BX5" s="95" t="s">
        <v>207</v>
      </c>
      <c r="BY5" s="90"/>
      <c r="BZ5" s="90" t="s">
        <v>174</v>
      </c>
      <c r="CA5" s="95" t="s">
        <v>205</v>
      </c>
      <c r="CB5" s="95" t="s">
        <v>206</v>
      </c>
      <c r="CC5" s="95" t="s">
        <v>207</v>
      </c>
      <c r="CD5" s="95" t="s">
        <v>181</v>
      </c>
      <c r="CE5" s="90"/>
      <c r="CF5" s="90"/>
      <c r="CG5" s="90"/>
      <c r="CH5" s="90"/>
      <c r="CI5" s="90"/>
      <c r="CJ5" s="90" t="s">
        <v>174</v>
      </c>
      <c r="CK5" s="133" t="s">
        <v>198</v>
      </c>
      <c r="CL5" s="133" t="s">
        <v>199</v>
      </c>
      <c r="CM5" s="133" t="s">
        <v>200</v>
      </c>
      <c r="CN5" s="133" t="s">
        <v>181</v>
      </c>
      <c r="CO5" s="98"/>
      <c r="CP5" s="144"/>
      <c r="CQ5" s="90"/>
      <c r="CR5" s="90" t="s">
        <v>174</v>
      </c>
      <c r="CS5" s="90" t="s">
        <v>201</v>
      </c>
      <c r="CT5" s="90" t="s">
        <v>202</v>
      </c>
      <c r="CU5" s="90" t="s">
        <v>203</v>
      </c>
      <c r="CV5" s="90" t="s">
        <v>204</v>
      </c>
      <c r="CW5" s="90" t="s">
        <v>174</v>
      </c>
      <c r="CX5" s="95" t="s">
        <v>205</v>
      </c>
      <c r="CY5" s="95" t="s">
        <v>206</v>
      </c>
      <c r="CZ5" s="95" t="s">
        <v>207</v>
      </c>
      <c r="DA5" s="90"/>
      <c r="DB5" s="90" t="s">
        <v>174</v>
      </c>
      <c r="DC5" s="95" t="s">
        <v>205</v>
      </c>
      <c r="DD5" s="95" t="s">
        <v>206</v>
      </c>
      <c r="DE5" s="95" t="s">
        <v>207</v>
      </c>
      <c r="DF5" s="95" t="s">
        <v>181</v>
      </c>
      <c r="DG5" s="90"/>
      <c r="DH5" s="90"/>
      <c r="DI5" s="90"/>
      <c r="DJ5" s="90"/>
    </row>
    <row r="6" spans="1:114" s="56" customFormat="1" ht="13.5">
      <c r="A6" s="147"/>
      <c r="B6" s="147"/>
      <c r="C6" s="150"/>
      <c r="D6" s="99" t="s">
        <v>208</v>
      </c>
      <c r="E6" s="99" t="s">
        <v>208</v>
      </c>
      <c r="F6" s="100" t="s">
        <v>208</v>
      </c>
      <c r="G6" s="100" t="s">
        <v>208</v>
      </c>
      <c r="H6" s="100" t="s">
        <v>208</v>
      </c>
      <c r="I6" s="100" t="s">
        <v>208</v>
      </c>
      <c r="J6" s="100" t="s">
        <v>208</v>
      </c>
      <c r="K6" s="100" t="s">
        <v>208</v>
      </c>
      <c r="L6" s="100" t="s">
        <v>208</v>
      </c>
      <c r="M6" s="99" t="s">
        <v>208</v>
      </c>
      <c r="N6" s="99" t="s">
        <v>208</v>
      </c>
      <c r="O6" s="100" t="s">
        <v>208</v>
      </c>
      <c r="P6" s="100" t="s">
        <v>208</v>
      </c>
      <c r="Q6" s="100" t="s">
        <v>208</v>
      </c>
      <c r="R6" s="100" t="s">
        <v>208</v>
      </c>
      <c r="S6" s="100" t="s">
        <v>208</v>
      </c>
      <c r="T6" s="100" t="s">
        <v>208</v>
      </c>
      <c r="U6" s="100" t="s">
        <v>208</v>
      </c>
      <c r="V6" s="99" t="s">
        <v>208</v>
      </c>
      <c r="W6" s="99" t="s">
        <v>208</v>
      </c>
      <c r="X6" s="100" t="s">
        <v>208</v>
      </c>
      <c r="Y6" s="100" t="s">
        <v>208</v>
      </c>
      <c r="Z6" s="100" t="s">
        <v>208</v>
      </c>
      <c r="AA6" s="100" t="s">
        <v>208</v>
      </c>
      <c r="AB6" s="100" t="s">
        <v>208</v>
      </c>
      <c r="AC6" s="100" t="s">
        <v>208</v>
      </c>
      <c r="AD6" s="100" t="s">
        <v>208</v>
      </c>
      <c r="AE6" s="101" t="s">
        <v>208</v>
      </c>
      <c r="AF6" s="101" t="s">
        <v>208</v>
      </c>
      <c r="AG6" s="102" t="s">
        <v>208</v>
      </c>
      <c r="AH6" s="102" t="s">
        <v>208</v>
      </c>
      <c r="AI6" s="102" t="s">
        <v>208</v>
      </c>
      <c r="AJ6" s="102" t="s">
        <v>208</v>
      </c>
      <c r="AK6" s="102" t="s">
        <v>208</v>
      </c>
      <c r="AL6" s="102" t="s">
        <v>208</v>
      </c>
      <c r="AM6" s="101" t="s">
        <v>208</v>
      </c>
      <c r="AN6" s="101" t="s">
        <v>208</v>
      </c>
      <c r="AO6" s="101" t="s">
        <v>208</v>
      </c>
      <c r="AP6" s="101" t="s">
        <v>208</v>
      </c>
      <c r="AQ6" s="101" t="s">
        <v>208</v>
      </c>
      <c r="AR6" s="101" t="s">
        <v>208</v>
      </c>
      <c r="AS6" s="101" t="s">
        <v>208</v>
      </c>
      <c r="AT6" s="101" t="s">
        <v>208</v>
      </c>
      <c r="AU6" s="101" t="s">
        <v>208</v>
      </c>
      <c r="AV6" s="101" t="s">
        <v>208</v>
      </c>
      <c r="AW6" s="101" t="s">
        <v>208</v>
      </c>
      <c r="AX6" s="101" t="s">
        <v>208</v>
      </c>
      <c r="AY6" s="101" t="s">
        <v>208</v>
      </c>
      <c r="AZ6" s="101" t="s">
        <v>208</v>
      </c>
      <c r="BA6" s="101" t="s">
        <v>208</v>
      </c>
      <c r="BB6" s="101" t="s">
        <v>208</v>
      </c>
      <c r="BC6" s="101" t="s">
        <v>208</v>
      </c>
      <c r="BD6" s="101" t="s">
        <v>208</v>
      </c>
      <c r="BE6" s="101" t="s">
        <v>208</v>
      </c>
      <c r="BF6" s="101" t="s">
        <v>208</v>
      </c>
      <c r="BG6" s="101" t="s">
        <v>208</v>
      </c>
      <c r="BH6" s="101" t="s">
        <v>208</v>
      </c>
      <c r="BI6" s="102" t="s">
        <v>208</v>
      </c>
      <c r="BJ6" s="102" t="s">
        <v>208</v>
      </c>
      <c r="BK6" s="102" t="s">
        <v>208</v>
      </c>
      <c r="BL6" s="102" t="s">
        <v>208</v>
      </c>
      <c r="BM6" s="102" t="s">
        <v>208</v>
      </c>
      <c r="BN6" s="102" t="s">
        <v>208</v>
      </c>
      <c r="BO6" s="101" t="s">
        <v>208</v>
      </c>
      <c r="BP6" s="101" t="s">
        <v>208</v>
      </c>
      <c r="BQ6" s="101" t="s">
        <v>208</v>
      </c>
      <c r="BR6" s="101" t="s">
        <v>208</v>
      </c>
      <c r="BS6" s="101" t="s">
        <v>208</v>
      </c>
      <c r="BT6" s="101" t="s">
        <v>208</v>
      </c>
      <c r="BU6" s="101" t="s">
        <v>208</v>
      </c>
      <c r="BV6" s="101" t="s">
        <v>208</v>
      </c>
      <c r="BW6" s="101" t="s">
        <v>208</v>
      </c>
      <c r="BX6" s="101" t="s">
        <v>208</v>
      </c>
      <c r="BY6" s="101" t="s">
        <v>208</v>
      </c>
      <c r="BZ6" s="101" t="s">
        <v>208</v>
      </c>
      <c r="CA6" s="101" t="s">
        <v>208</v>
      </c>
      <c r="CB6" s="101" t="s">
        <v>208</v>
      </c>
      <c r="CC6" s="101" t="s">
        <v>208</v>
      </c>
      <c r="CD6" s="101" t="s">
        <v>208</v>
      </c>
      <c r="CE6" s="101" t="s">
        <v>208</v>
      </c>
      <c r="CF6" s="101" t="s">
        <v>208</v>
      </c>
      <c r="CG6" s="101" t="s">
        <v>208</v>
      </c>
      <c r="CH6" s="101" t="s">
        <v>208</v>
      </c>
      <c r="CI6" s="101" t="s">
        <v>208</v>
      </c>
      <c r="CJ6" s="101" t="s">
        <v>208</v>
      </c>
      <c r="CK6" s="102" t="s">
        <v>208</v>
      </c>
      <c r="CL6" s="102" t="s">
        <v>208</v>
      </c>
      <c r="CM6" s="102" t="s">
        <v>208</v>
      </c>
      <c r="CN6" s="102" t="s">
        <v>208</v>
      </c>
      <c r="CO6" s="102" t="s">
        <v>208</v>
      </c>
      <c r="CP6" s="102" t="s">
        <v>208</v>
      </c>
      <c r="CQ6" s="101" t="s">
        <v>208</v>
      </c>
      <c r="CR6" s="101" t="s">
        <v>208</v>
      </c>
      <c r="CS6" s="102" t="s">
        <v>208</v>
      </c>
      <c r="CT6" s="102" t="s">
        <v>208</v>
      </c>
      <c r="CU6" s="102" t="s">
        <v>208</v>
      </c>
      <c r="CV6" s="102" t="s">
        <v>208</v>
      </c>
      <c r="CW6" s="101" t="s">
        <v>208</v>
      </c>
      <c r="CX6" s="101" t="s">
        <v>208</v>
      </c>
      <c r="CY6" s="101" t="s">
        <v>208</v>
      </c>
      <c r="CZ6" s="101" t="s">
        <v>208</v>
      </c>
      <c r="DA6" s="101" t="s">
        <v>208</v>
      </c>
      <c r="DB6" s="101" t="s">
        <v>208</v>
      </c>
      <c r="DC6" s="101" t="s">
        <v>208</v>
      </c>
      <c r="DD6" s="101" t="s">
        <v>208</v>
      </c>
      <c r="DE6" s="101" t="s">
        <v>208</v>
      </c>
      <c r="DF6" s="101" t="s">
        <v>208</v>
      </c>
      <c r="DG6" s="101" t="s">
        <v>208</v>
      </c>
      <c r="DH6" s="101" t="s">
        <v>208</v>
      </c>
      <c r="DI6" s="101" t="s">
        <v>208</v>
      </c>
      <c r="DJ6" s="101" t="s">
        <v>208</v>
      </c>
    </row>
    <row r="7" spans="1:114" s="50" customFormat="1" ht="12" customHeight="1">
      <c r="A7" s="48" t="s">
        <v>209</v>
      </c>
      <c r="B7" s="63" t="s">
        <v>210</v>
      </c>
      <c r="C7" s="48" t="s">
        <v>174</v>
      </c>
      <c r="D7" s="70">
        <f aca="true" t="shared" si="0" ref="D7:AK7">SUM(D8:D26)</f>
        <v>1118413</v>
      </c>
      <c r="E7" s="70">
        <f t="shared" si="0"/>
        <v>712840</v>
      </c>
      <c r="F7" s="70">
        <f t="shared" si="0"/>
        <v>31395</v>
      </c>
      <c r="G7" s="70">
        <f t="shared" si="0"/>
        <v>0</v>
      </c>
      <c r="H7" s="70">
        <f t="shared" si="0"/>
        <v>47500</v>
      </c>
      <c r="I7" s="70">
        <f t="shared" si="0"/>
        <v>426931</v>
      </c>
      <c r="J7" s="70">
        <f t="shared" si="0"/>
        <v>3306050</v>
      </c>
      <c r="K7" s="70">
        <f t="shared" si="0"/>
        <v>207014</v>
      </c>
      <c r="L7" s="70">
        <f t="shared" si="0"/>
        <v>405573</v>
      </c>
      <c r="M7" s="70">
        <f t="shared" si="0"/>
        <v>218953</v>
      </c>
      <c r="N7" s="70">
        <f t="shared" si="0"/>
        <v>92483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72744</v>
      </c>
      <c r="S7" s="70">
        <f t="shared" si="0"/>
        <v>1824455</v>
      </c>
      <c r="T7" s="70">
        <f t="shared" si="0"/>
        <v>19739</v>
      </c>
      <c r="U7" s="70">
        <f t="shared" si="0"/>
        <v>126470</v>
      </c>
      <c r="V7" s="70">
        <f t="shared" si="0"/>
        <v>1337366</v>
      </c>
      <c r="W7" s="70">
        <f t="shared" si="0"/>
        <v>805323</v>
      </c>
      <c r="X7" s="70">
        <f t="shared" si="0"/>
        <v>31395</v>
      </c>
      <c r="Y7" s="70">
        <f t="shared" si="0"/>
        <v>0</v>
      </c>
      <c r="Z7" s="70">
        <f t="shared" si="0"/>
        <v>47500</v>
      </c>
      <c r="AA7" s="70">
        <f t="shared" si="0"/>
        <v>499675</v>
      </c>
      <c r="AB7" s="70">
        <f t="shared" si="0"/>
        <v>5130505</v>
      </c>
      <c r="AC7" s="70">
        <f t="shared" si="0"/>
        <v>226753</v>
      </c>
      <c r="AD7" s="70">
        <f t="shared" si="0"/>
        <v>532043</v>
      </c>
      <c r="AE7" s="70">
        <f t="shared" si="0"/>
        <v>169677</v>
      </c>
      <c r="AF7" s="70">
        <f t="shared" si="0"/>
        <v>19730</v>
      </c>
      <c r="AG7" s="70">
        <f t="shared" si="0"/>
        <v>0</v>
      </c>
      <c r="AH7" s="70">
        <f t="shared" si="0"/>
        <v>19507</v>
      </c>
      <c r="AI7" s="70">
        <f t="shared" si="0"/>
        <v>223</v>
      </c>
      <c r="AJ7" s="70">
        <f t="shared" si="0"/>
        <v>0</v>
      </c>
      <c r="AK7" s="70">
        <f t="shared" si="0"/>
        <v>149947</v>
      </c>
      <c r="AL7" s="71" t="s">
        <v>211</v>
      </c>
      <c r="AM7" s="70">
        <f aca="true" t="shared" si="1" ref="AM7:BB7">SUM(AM8:AM26)</f>
        <v>3851976</v>
      </c>
      <c r="AN7" s="70">
        <f t="shared" si="1"/>
        <v>828140</v>
      </c>
      <c r="AO7" s="70">
        <f t="shared" si="1"/>
        <v>351389</v>
      </c>
      <c r="AP7" s="70">
        <f t="shared" si="1"/>
        <v>125100</v>
      </c>
      <c r="AQ7" s="70">
        <f t="shared" si="1"/>
        <v>331386</v>
      </c>
      <c r="AR7" s="70">
        <f t="shared" si="1"/>
        <v>20265</v>
      </c>
      <c r="AS7" s="70">
        <f t="shared" si="1"/>
        <v>1677079</v>
      </c>
      <c r="AT7" s="70">
        <f t="shared" si="1"/>
        <v>49930</v>
      </c>
      <c r="AU7" s="70">
        <f t="shared" si="1"/>
        <v>1567392</v>
      </c>
      <c r="AV7" s="70">
        <f t="shared" si="1"/>
        <v>59757</v>
      </c>
      <c r="AW7" s="70">
        <f t="shared" si="1"/>
        <v>0</v>
      </c>
      <c r="AX7" s="70">
        <f t="shared" si="1"/>
        <v>1341869</v>
      </c>
      <c r="AY7" s="70">
        <f t="shared" si="1"/>
        <v>44764</v>
      </c>
      <c r="AZ7" s="70">
        <f t="shared" si="1"/>
        <v>1133061</v>
      </c>
      <c r="BA7" s="70">
        <f t="shared" si="1"/>
        <v>94679</v>
      </c>
      <c r="BB7" s="70">
        <f t="shared" si="1"/>
        <v>69365</v>
      </c>
      <c r="BC7" s="71" t="s">
        <v>211</v>
      </c>
      <c r="BD7" s="70">
        <f aca="true" t="shared" si="2" ref="BD7:BM7">SUM(BD8:BD26)</f>
        <v>4888</v>
      </c>
      <c r="BE7" s="70">
        <f t="shared" si="2"/>
        <v>402810</v>
      </c>
      <c r="BF7" s="70">
        <f t="shared" si="2"/>
        <v>4424463</v>
      </c>
      <c r="BG7" s="70">
        <f t="shared" si="2"/>
        <v>13522</v>
      </c>
      <c r="BH7" s="70">
        <f t="shared" si="2"/>
        <v>13522</v>
      </c>
      <c r="BI7" s="70">
        <f t="shared" si="2"/>
        <v>0</v>
      </c>
      <c r="BJ7" s="70">
        <f t="shared" si="2"/>
        <v>13522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211</v>
      </c>
      <c r="BO7" s="70">
        <f aca="true" t="shared" si="3" ref="BO7:CD7">SUM(BO8:BO26)</f>
        <v>1789678</v>
      </c>
      <c r="BP7" s="70">
        <f t="shared" si="3"/>
        <v>365551</v>
      </c>
      <c r="BQ7" s="70">
        <f t="shared" si="3"/>
        <v>277308</v>
      </c>
      <c r="BR7" s="70">
        <f t="shared" si="3"/>
        <v>0</v>
      </c>
      <c r="BS7" s="70">
        <f t="shared" si="3"/>
        <v>88243</v>
      </c>
      <c r="BT7" s="70">
        <f t="shared" si="3"/>
        <v>0</v>
      </c>
      <c r="BU7" s="70">
        <f t="shared" si="3"/>
        <v>700200</v>
      </c>
      <c r="BV7" s="70">
        <f t="shared" si="3"/>
        <v>0</v>
      </c>
      <c r="BW7" s="70">
        <f t="shared" si="3"/>
        <v>700200</v>
      </c>
      <c r="BX7" s="70">
        <f t="shared" si="3"/>
        <v>0</v>
      </c>
      <c r="BY7" s="70">
        <f t="shared" si="3"/>
        <v>580</v>
      </c>
      <c r="BZ7" s="70">
        <f t="shared" si="3"/>
        <v>723347</v>
      </c>
      <c r="CA7" s="70">
        <f t="shared" si="3"/>
        <v>119009</v>
      </c>
      <c r="CB7" s="70">
        <f t="shared" si="3"/>
        <v>543701</v>
      </c>
      <c r="CC7" s="70">
        <f t="shared" si="3"/>
        <v>32332</v>
      </c>
      <c r="CD7" s="70">
        <f t="shared" si="3"/>
        <v>28305</v>
      </c>
      <c r="CE7" s="71" t="s">
        <v>211</v>
      </c>
      <c r="CF7" s="70">
        <f aca="true" t="shared" si="4" ref="CF7:CO7">SUM(CF8:CF26)</f>
        <v>0</v>
      </c>
      <c r="CG7" s="70">
        <f t="shared" si="4"/>
        <v>240208</v>
      </c>
      <c r="CH7" s="70">
        <f t="shared" si="4"/>
        <v>2043408</v>
      </c>
      <c r="CI7" s="70">
        <f t="shared" si="4"/>
        <v>183199</v>
      </c>
      <c r="CJ7" s="70">
        <f t="shared" si="4"/>
        <v>33252</v>
      </c>
      <c r="CK7" s="70">
        <f t="shared" si="4"/>
        <v>0</v>
      </c>
      <c r="CL7" s="70">
        <f t="shared" si="4"/>
        <v>33029</v>
      </c>
      <c r="CM7" s="70">
        <f t="shared" si="4"/>
        <v>223</v>
      </c>
      <c r="CN7" s="70">
        <f t="shared" si="4"/>
        <v>0</v>
      </c>
      <c r="CO7" s="70">
        <f t="shared" si="4"/>
        <v>149947</v>
      </c>
      <c r="CP7" s="71" t="s">
        <v>211</v>
      </c>
      <c r="CQ7" s="70">
        <f aca="true" t="shared" si="5" ref="CQ7:DF7">SUM(CQ8:CQ26)</f>
        <v>5641654</v>
      </c>
      <c r="CR7" s="70">
        <f t="shared" si="5"/>
        <v>1193691</v>
      </c>
      <c r="CS7" s="70">
        <f t="shared" si="5"/>
        <v>628697</v>
      </c>
      <c r="CT7" s="70">
        <f t="shared" si="5"/>
        <v>125100</v>
      </c>
      <c r="CU7" s="70">
        <f t="shared" si="5"/>
        <v>419629</v>
      </c>
      <c r="CV7" s="70">
        <f t="shared" si="5"/>
        <v>20265</v>
      </c>
      <c r="CW7" s="70">
        <f t="shared" si="5"/>
        <v>2377279</v>
      </c>
      <c r="CX7" s="70">
        <f t="shared" si="5"/>
        <v>49930</v>
      </c>
      <c r="CY7" s="70">
        <f t="shared" si="5"/>
        <v>2267592</v>
      </c>
      <c r="CZ7" s="70">
        <f t="shared" si="5"/>
        <v>59757</v>
      </c>
      <c r="DA7" s="70">
        <f t="shared" si="5"/>
        <v>580</v>
      </c>
      <c r="DB7" s="70">
        <f t="shared" si="5"/>
        <v>2065216</v>
      </c>
      <c r="DC7" s="70">
        <f t="shared" si="5"/>
        <v>163773</v>
      </c>
      <c r="DD7" s="70">
        <f t="shared" si="5"/>
        <v>1676762</v>
      </c>
      <c r="DE7" s="70">
        <f t="shared" si="5"/>
        <v>127011</v>
      </c>
      <c r="DF7" s="70">
        <f t="shared" si="5"/>
        <v>97670</v>
      </c>
      <c r="DG7" s="71" t="s">
        <v>211</v>
      </c>
      <c r="DH7" s="70">
        <f>SUM(DH8:DH26)</f>
        <v>4888</v>
      </c>
      <c r="DI7" s="70">
        <f>SUM(DI8:DI26)</f>
        <v>643018</v>
      </c>
      <c r="DJ7" s="70">
        <f>SUM(DJ8:DJ26)</f>
        <v>6467871</v>
      </c>
    </row>
    <row r="8" spans="1:114" s="50" customFormat="1" ht="12" customHeight="1">
      <c r="A8" s="51" t="s">
        <v>209</v>
      </c>
      <c r="B8" s="64" t="s">
        <v>212</v>
      </c>
      <c r="C8" s="51" t="s">
        <v>213</v>
      </c>
      <c r="D8" s="72">
        <f aca="true" t="shared" si="6" ref="D8:D26">SUM(E8,+L8)</f>
        <v>0</v>
      </c>
      <c r="E8" s="72">
        <f aca="true" t="shared" si="7" ref="E8:E26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6">SUM(N8,+U8)</f>
        <v>52527</v>
      </c>
      <c r="N8" s="72">
        <f aca="true" t="shared" si="9" ref="N8:N26">SUM(O8:R8)+T8</f>
        <v>16767</v>
      </c>
      <c r="O8" s="72">
        <v>0</v>
      </c>
      <c r="P8" s="72">
        <v>0</v>
      </c>
      <c r="Q8" s="72">
        <v>0</v>
      </c>
      <c r="R8" s="72">
        <v>16384</v>
      </c>
      <c r="S8" s="72">
        <v>286396</v>
      </c>
      <c r="T8" s="72">
        <v>383</v>
      </c>
      <c r="U8" s="72">
        <v>35760</v>
      </c>
      <c r="V8" s="72">
        <f aca="true" t="shared" si="10" ref="V8:V26">+SUM(D8,M8)</f>
        <v>52527</v>
      </c>
      <c r="W8" s="72">
        <f aca="true" t="shared" si="11" ref="W8:W26">+SUM(E8,N8)</f>
        <v>16767</v>
      </c>
      <c r="X8" s="72">
        <f aca="true" t="shared" si="12" ref="X8:X26">+SUM(F8,O8)</f>
        <v>0</v>
      </c>
      <c r="Y8" s="72">
        <f aca="true" t="shared" si="13" ref="Y8:Y26">+SUM(G8,P8)</f>
        <v>0</v>
      </c>
      <c r="Z8" s="72">
        <f aca="true" t="shared" si="14" ref="Z8:Z26">+SUM(H8,Q8)</f>
        <v>0</v>
      </c>
      <c r="AA8" s="72">
        <f aca="true" t="shared" si="15" ref="AA8:AA26">+SUM(I8,R8)</f>
        <v>16384</v>
      </c>
      <c r="AB8" s="72">
        <f aca="true" t="shared" si="16" ref="AB8:AB26">+SUM(J8,S8)</f>
        <v>286396</v>
      </c>
      <c r="AC8" s="72">
        <f aca="true" t="shared" si="17" ref="AC8:AC26">+SUM(K8,T8)</f>
        <v>383</v>
      </c>
      <c r="AD8" s="72">
        <f aca="true" t="shared" si="18" ref="AD8:AD26">+SUM(L8,U8)</f>
        <v>35760</v>
      </c>
      <c r="AE8" s="72">
        <f aca="true" t="shared" si="19" ref="AE8:AE26">SUM(AF8,+AK8)</f>
        <v>0</v>
      </c>
      <c r="AF8" s="72">
        <f aca="true" t="shared" si="20" ref="AF8:AF2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211</v>
      </c>
      <c r="AM8" s="72">
        <f aca="true" t="shared" si="21" ref="AM8:AM26">SUM(AN8,AS8,AW8,AX8,BD8)</f>
        <v>0</v>
      </c>
      <c r="AN8" s="72">
        <f aca="true" t="shared" si="22" ref="AN8:AN26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6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6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211</v>
      </c>
      <c r="BD8" s="72">
        <v>0</v>
      </c>
      <c r="BE8" s="72">
        <v>0</v>
      </c>
      <c r="BF8" s="72">
        <f aca="true" t="shared" si="25" ref="BF8:BF26">SUM(AE8,+AM8,+BE8)</f>
        <v>0</v>
      </c>
      <c r="BG8" s="72">
        <f aca="true" t="shared" si="26" ref="BG8:BG26">SUM(BH8,+BM8)</f>
        <v>0</v>
      </c>
      <c r="BH8" s="72">
        <f aca="true" t="shared" si="27" ref="BH8:BH2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211</v>
      </c>
      <c r="BO8" s="72">
        <f aca="true" t="shared" si="28" ref="BO8:BO26">SUM(BP8,BU8,BY8,BZ8,CF8)</f>
        <v>258093</v>
      </c>
      <c r="BP8" s="72">
        <f aca="true" t="shared" si="29" ref="BP8:BP26">SUM(BQ8:BT8)</f>
        <v>99464</v>
      </c>
      <c r="BQ8" s="72">
        <v>93417</v>
      </c>
      <c r="BR8" s="72">
        <v>0</v>
      </c>
      <c r="BS8" s="72">
        <v>6047</v>
      </c>
      <c r="BT8" s="72">
        <v>0</v>
      </c>
      <c r="BU8" s="72">
        <f aca="true" t="shared" si="30" ref="BU8:BU26">SUM(BV8:BX8)</f>
        <v>155303</v>
      </c>
      <c r="BV8" s="72">
        <v>0</v>
      </c>
      <c r="BW8" s="72">
        <v>155303</v>
      </c>
      <c r="BX8" s="72">
        <v>0</v>
      </c>
      <c r="BY8" s="72">
        <v>0</v>
      </c>
      <c r="BZ8" s="72">
        <f aca="true" t="shared" si="31" ref="BZ8:BZ26">SUM(CA8:CD8)</f>
        <v>3326</v>
      </c>
      <c r="CA8" s="72">
        <v>0</v>
      </c>
      <c r="CB8" s="72">
        <v>3326</v>
      </c>
      <c r="CC8" s="72">
        <v>0</v>
      </c>
      <c r="CD8" s="72">
        <v>0</v>
      </c>
      <c r="CE8" s="73" t="s">
        <v>211</v>
      </c>
      <c r="CF8" s="72">
        <v>0</v>
      </c>
      <c r="CG8" s="72">
        <v>80830</v>
      </c>
      <c r="CH8" s="72">
        <f aca="true" t="shared" si="32" ref="CH8:CH26">SUM(BG8,+BO8,+CG8)</f>
        <v>338923</v>
      </c>
      <c r="CI8" s="72">
        <f aca="true" t="shared" si="33" ref="CI8:CI26">SUM(AE8,+BG8)</f>
        <v>0</v>
      </c>
      <c r="CJ8" s="72">
        <f aca="true" t="shared" si="34" ref="CJ8:CJ26">SUM(AF8,+BH8)</f>
        <v>0</v>
      </c>
      <c r="CK8" s="72">
        <f aca="true" t="shared" si="35" ref="CK8:CK26">SUM(AG8,+BI8)</f>
        <v>0</v>
      </c>
      <c r="CL8" s="72">
        <f aca="true" t="shared" si="36" ref="CL8:CL26">SUM(AH8,+BJ8)</f>
        <v>0</v>
      </c>
      <c r="CM8" s="72">
        <f aca="true" t="shared" si="37" ref="CM8:CM26">SUM(AI8,+BK8)</f>
        <v>0</v>
      </c>
      <c r="CN8" s="72">
        <f aca="true" t="shared" si="38" ref="CN8:CN26">SUM(AJ8,+BL8)</f>
        <v>0</v>
      </c>
      <c r="CO8" s="72">
        <f aca="true" t="shared" si="39" ref="CO8:CO26">SUM(AK8,+BM8)</f>
        <v>0</v>
      </c>
      <c r="CP8" s="73" t="s">
        <v>211</v>
      </c>
      <c r="CQ8" s="72">
        <f aca="true" t="shared" si="40" ref="CQ8:CQ26">SUM(AM8,+BO8)</f>
        <v>258093</v>
      </c>
      <c r="CR8" s="72">
        <f aca="true" t="shared" si="41" ref="CR8:CR26">SUM(AN8,+BP8)</f>
        <v>99464</v>
      </c>
      <c r="CS8" s="72">
        <f aca="true" t="shared" si="42" ref="CS8:CS26">SUM(AO8,+BQ8)</f>
        <v>93417</v>
      </c>
      <c r="CT8" s="72">
        <f aca="true" t="shared" si="43" ref="CT8:CT26">SUM(AP8,+BR8)</f>
        <v>0</v>
      </c>
      <c r="CU8" s="72">
        <f aca="true" t="shared" si="44" ref="CU8:CU26">SUM(AQ8,+BS8)</f>
        <v>6047</v>
      </c>
      <c r="CV8" s="72">
        <f aca="true" t="shared" si="45" ref="CV8:CV26">SUM(AR8,+BT8)</f>
        <v>0</v>
      </c>
      <c r="CW8" s="72">
        <f aca="true" t="shared" si="46" ref="CW8:CW26">SUM(AS8,+BU8)</f>
        <v>155303</v>
      </c>
      <c r="CX8" s="72">
        <f aca="true" t="shared" si="47" ref="CX8:CX26">SUM(AT8,+BV8)</f>
        <v>0</v>
      </c>
      <c r="CY8" s="72">
        <f aca="true" t="shared" si="48" ref="CY8:CY26">SUM(AU8,+BW8)</f>
        <v>155303</v>
      </c>
      <c r="CZ8" s="72">
        <f aca="true" t="shared" si="49" ref="CZ8:CZ26">SUM(AV8,+BX8)</f>
        <v>0</v>
      </c>
      <c r="DA8" s="72">
        <f aca="true" t="shared" si="50" ref="DA8:DA26">SUM(AW8,+BY8)</f>
        <v>0</v>
      </c>
      <c r="DB8" s="72">
        <f aca="true" t="shared" si="51" ref="DB8:DB26">SUM(AX8,+BZ8)</f>
        <v>3326</v>
      </c>
      <c r="DC8" s="72">
        <f aca="true" t="shared" si="52" ref="DC8:DC26">SUM(AY8,+CA8)</f>
        <v>0</v>
      </c>
      <c r="DD8" s="72">
        <f aca="true" t="shared" si="53" ref="DD8:DD26">SUM(AZ8,+CB8)</f>
        <v>3326</v>
      </c>
      <c r="DE8" s="72">
        <f aca="true" t="shared" si="54" ref="DE8:DE26">SUM(BA8,+CC8)</f>
        <v>0</v>
      </c>
      <c r="DF8" s="72">
        <f aca="true" t="shared" si="55" ref="DF8:DF26">SUM(BB8,+CD8)</f>
        <v>0</v>
      </c>
      <c r="DG8" s="73" t="s">
        <v>211</v>
      </c>
      <c r="DH8" s="72">
        <f aca="true" t="shared" si="56" ref="DH8:DH26">SUM(BD8,+CF8)</f>
        <v>0</v>
      </c>
      <c r="DI8" s="72">
        <f aca="true" t="shared" si="57" ref="DI8:DI26">SUM(BE8,+CG8)</f>
        <v>80830</v>
      </c>
      <c r="DJ8" s="72">
        <f aca="true" t="shared" si="58" ref="DJ8:DJ26">SUM(BF8,+CH8)</f>
        <v>338923</v>
      </c>
    </row>
    <row r="9" spans="1:114" s="50" customFormat="1" ht="12" customHeight="1">
      <c r="A9" s="51" t="s">
        <v>209</v>
      </c>
      <c r="B9" s="64" t="s">
        <v>214</v>
      </c>
      <c r="C9" s="51" t="s">
        <v>215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1728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208671</v>
      </c>
      <c r="T9" s="72">
        <v>0</v>
      </c>
      <c r="U9" s="72">
        <v>1728</v>
      </c>
      <c r="V9" s="72">
        <f t="shared" si="10"/>
        <v>1728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208671</v>
      </c>
      <c r="AC9" s="72">
        <f t="shared" si="17"/>
        <v>0</v>
      </c>
      <c r="AD9" s="72">
        <f t="shared" si="18"/>
        <v>1728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211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211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211</v>
      </c>
      <c r="BO9" s="72">
        <f t="shared" si="28"/>
        <v>165316</v>
      </c>
      <c r="BP9" s="72">
        <f t="shared" si="29"/>
        <v>29558</v>
      </c>
      <c r="BQ9" s="72">
        <v>29558</v>
      </c>
      <c r="BR9" s="72">
        <v>0</v>
      </c>
      <c r="BS9" s="72">
        <v>0</v>
      </c>
      <c r="BT9" s="72">
        <v>0</v>
      </c>
      <c r="BU9" s="72">
        <f t="shared" si="30"/>
        <v>95432</v>
      </c>
      <c r="BV9" s="72">
        <v>0</v>
      </c>
      <c r="BW9" s="72">
        <v>95432</v>
      </c>
      <c r="BX9" s="72">
        <v>0</v>
      </c>
      <c r="BY9" s="72">
        <v>0</v>
      </c>
      <c r="BZ9" s="72">
        <f t="shared" si="31"/>
        <v>40326</v>
      </c>
      <c r="CA9" s="72">
        <v>0</v>
      </c>
      <c r="CB9" s="72">
        <v>40326</v>
      </c>
      <c r="CC9" s="72">
        <v>0</v>
      </c>
      <c r="CD9" s="72">
        <v>0</v>
      </c>
      <c r="CE9" s="73" t="s">
        <v>211</v>
      </c>
      <c r="CF9" s="72">
        <v>0</v>
      </c>
      <c r="CG9" s="72">
        <v>45083</v>
      </c>
      <c r="CH9" s="72">
        <f t="shared" si="32"/>
        <v>210399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211</v>
      </c>
      <c r="CQ9" s="72">
        <f t="shared" si="40"/>
        <v>165316</v>
      </c>
      <c r="CR9" s="72">
        <f t="shared" si="41"/>
        <v>29558</v>
      </c>
      <c r="CS9" s="72">
        <f t="shared" si="42"/>
        <v>29558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95432</v>
      </c>
      <c r="CX9" s="72">
        <f t="shared" si="47"/>
        <v>0</v>
      </c>
      <c r="CY9" s="72">
        <f t="shared" si="48"/>
        <v>95432</v>
      </c>
      <c r="CZ9" s="72">
        <f t="shared" si="49"/>
        <v>0</v>
      </c>
      <c r="DA9" s="72">
        <f t="shared" si="50"/>
        <v>0</v>
      </c>
      <c r="DB9" s="72">
        <f t="shared" si="51"/>
        <v>40326</v>
      </c>
      <c r="DC9" s="72">
        <f t="shared" si="52"/>
        <v>0</v>
      </c>
      <c r="DD9" s="72">
        <f t="shared" si="53"/>
        <v>40326</v>
      </c>
      <c r="DE9" s="72">
        <f t="shared" si="54"/>
        <v>0</v>
      </c>
      <c r="DF9" s="72">
        <f t="shared" si="55"/>
        <v>0</v>
      </c>
      <c r="DG9" s="73" t="s">
        <v>211</v>
      </c>
      <c r="DH9" s="72">
        <f t="shared" si="56"/>
        <v>0</v>
      </c>
      <c r="DI9" s="72">
        <f t="shared" si="57"/>
        <v>45083</v>
      </c>
      <c r="DJ9" s="72">
        <f t="shared" si="58"/>
        <v>210399</v>
      </c>
    </row>
    <row r="10" spans="1:114" s="50" customFormat="1" ht="12" customHeight="1">
      <c r="A10" s="51" t="s">
        <v>209</v>
      </c>
      <c r="B10" s="64" t="s">
        <v>216</v>
      </c>
      <c r="C10" s="51" t="s">
        <v>217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12152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132000</v>
      </c>
      <c r="T10" s="72">
        <v>0</v>
      </c>
      <c r="U10" s="72">
        <v>12152</v>
      </c>
      <c r="V10" s="72">
        <f t="shared" si="10"/>
        <v>12152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132000</v>
      </c>
      <c r="AC10" s="72">
        <f t="shared" si="17"/>
        <v>0</v>
      </c>
      <c r="AD10" s="72">
        <f t="shared" si="18"/>
        <v>12152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211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211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211</v>
      </c>
      <c r="BO10" s="72">
        <f t="shared" si="28"/>
        <v>144152</v>
      </c>
      <c r="BP10" s="72">
        <f t="shared" si="29"/>
        <v>55073</v>
      </c>
      <c r="BQ10" s="72">
        <v>19661</v>
      </c>
      <c r="BR10" s="72">
        <v>0</v>
      </c>
      <c r="BS10" s="72">
        <v>35412</v>
      </c>
      <c r="BT10" s="72">
        <v>0</v>
      </c>
      <c r="BU10" s="72">
        <f t="shared" si="30"/>
        <v>69214</v>
      </c>
      <c r="BV10" s="72">
        <v>0</v>
      </c>
      <c r="BW10" s="72">
        <v>69214</v>
      </c>
      <c r="BX10" s="72"/>
      <c r="BY10" s="72">
        <v>0</v>
      </c>
      <c r="BZ10" s="72">
        <f t="shared" si="31"/>
        <v>19865</v>
      </c>
      <c r="CA10" s="72">
        <v>4380</v>
      </c>
      <c r="CB10" s="72">
        <v>0</v>
      </c>
      <c r="CC10" s="72">
        <v>0</v>
      </c>
      <c r="CD10" s="72">
        <v>15485</v>
      </c>
      <c r="CE10" s="73" t="s">
        <v>211</v>
      </c>
      <c r="CF10" s="72">
        <v>0</v>
      </c>
      <c r="CG10" s="72">
        <v>0</v>
      </c>
      <c r="CH10" s="72">
        <f t="shared" si="32"/>
        <v>144152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211</v>
      </c>
      <c r="CQ10" s="72">
        <f t="shared" si="40"/>
        <v>144152</v>
      </c>
      <c r="CR10" s="72">
        <f t="shared" si="41"/>
        <v>55073</v>
      </c>
      <c r="CS10" s="72">
        <f t="shared" si="42"/>
        <v>19661</v>
      </c>
      <c r="CT10" s="72">
        <f t="shared" si="43"/>
        <v>0</v>
      </c>
      <c r="CU10" s="72">
        <f t="shared" si="44"/>
        <v>35412</v>
      </c>
      <c r="CV10" s="72">
        <f t="shared" si="45"/>
        <v>0</v>
      </c>
      <c r="CW10" s="72">
        <f t="shared" si="46"/>
        <v>69214</v>
      </c>
      <c r="CX10" s="72">
        <f t="shared" si="47"/>
        <v>0</v>
      </c>
      <c r="CY10" s="72">
        <f t="shared" si="48"/>
        <v>69214</v>
      </c>
      <c r="CZ10" s="72">
        <f t="shared" si="49"/>
        <v>0</v>
      </c>
      <c r="DA10" s="72">
        <f t="shared" si="50"/>
        <v>0</v>
      </c>
      <c r="DB10" s="72">
        <f t="shared" si="51"/>
        <v>19865</v>
      </c>
      <c r="DC10" s="72">
        <f t="shared" si="52"/>
        <v>4380</v>
      </c>
      <c r="DD10" s="72">
        <f t="shared" si="53"/>
        <v>0</v>
      </c>
      <c r="DE10" s="72">
        <f t="shared" si="54"/>
        <v>0</v>
      </c>
      <c r="DF10" s="72">
        <f t="shared" si="55"/>
        <v>15485</v>
      </c>
      <c r="DG10" s="73" t="s">
        <v>211</v>
      </c>
      <c r="DH10" s="72">
        <f t="shared" si="56"/>
        <v>0</v>
      </c>
      <c r="DI10" s="72">
        <f t="shared" si="57"/>
        <v>0</v>
      </c>
      <c r="DJ10" s="72">
        <f t="shared" si="58"/>
        <v>144152</v>
      </c>
    </row>
    <row r="11" spans="1:114" s="50" customFormat="1" ht="12" customHeight="1">
      <c r="A11" s="51" t="s">
        <v>209</v>
      </c>
      <c r="B11" s="64" t="s">
        <v>218</v>
      </c>
      <c r="C11" s="51" t="s">
        <v>219</v>
      </c>
      <c r="D11" s="72">
        <f t="shared" si="6"/>
        <v>9613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178827</v>
      </c>
      <c r="K11" s="72">
        <v>0</v>
      </c>
      <c r="L11" s="72">
        <v>9613</v>
      </c>
      <c r="M11" s="72">
        <f t="shared" si="8"/>
        <v>3523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370181</v>
      </c>
      <c r="T11" s="72">
        <v>0</v>
      </c>
      <c r="U11" s="72">
        <v>3523</v>
      </c>
      <c r="V11" s="72">
        <f t="shared" si="10"/>
        <v>13136</v>
      </c>
      <c r="W11" s="72">
        <f t="shared" si="11"/>
        <v>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0</v>
      </c>
      <c r="AB11" s="72">
        <f t="shared" si="16"/>
        <v>549008</v>
      </c>
      <c r="AC11" s="72">
        <f t="shared" si="17"/>
        <v>0</v>
      </c>
      <c r="AD11" s="72">
        <f t="shared" si="18"/>
        <v>13136</v>
      </c>
      <c r="AE11" s="72">
        <f t="shared" si="19"/>
        <v>18012</v>
      </c>
      <c r="AF11" s="72">
        <f t="shared" si="20"/>
        <v>18012</v>
      </c>
      <c r="AG11" s="72">
        <v>0</v>
      </c>
      <c r="AH11" s="72">
        <v>18012</v>
      </c>
      <c r="AI11" s="72">
        <v>0</v>
      </c>
      <c r="AJ11" s="72">
        <v>0</v>
      </c>
      <c r="AK11" s="72">
        <v>0</v>
      </c>
      <c r="AL11" s="73" t="s">
        <v>211</v>
      </c>
      <c r="AM11" s="72">
        <f t="shared" si="21"/>
        <v>160818</v>
      </c>
      <c r="AN11" s="72">
        <f t="shared" si="22"/>
        <v>52539</v>
      </c>
      <c r="AO11" s="72">
        <v>0</v>
      </c>
      <c r="AP11" s="72">
        <v>0</v>
      </c>
      <c r="AQ11" s="72">
        <v>44140</v>
      </c>
      <c r="AR11" s="72">
        <v>8399</v>
      </c>
      <c r="AS11" s="72">
        <f t="shared" si="23"/>
        <v>46725</v>
      </c>
      <c r="AT11" s="72">
        <v>0</v>
      </c>
      <c r="AU11" s="72">
        <v>38893</v>
      </c>
      <c r="AV11" s="72">
        <v>7832</v>
      </c>
      <c r="AW11" s="72">
        <v>0</v>
      </c>
      <c r="AX11" s="72">
        <f t="shared" si="24"/>
        <v>61554</v>
      </c>
      <c r="AY11" s="72">
        <v>6933</v>
      </c>
      <c r="AZ11" s="72">
        <v>42538</v>
      </c>
      <c r="BA11" s="72">
        <v>5245</v>
      </c>
      <c r="BB11" s="72">
        <v>6838</v>
      </c>
      <c r="BC11" s="73" t="s">
        <v>211</v>
      </c>
      <c r="BD11" s="72">
        <v>0</v>
      </c>
      <c r="BE11" s="72">
        <v>9610</v>
      </c>
      <c r="BF11" s="72">
        <f t="shared" si="25"/>
        <v>188440</v>
      </c>
      <c r="BG11" s="72">
        <f t="shared" si="26"/>
        <v>13508</v>
      </c>
      <c r="BH11" s="72">
        <f t="shared" si="27"/>
        <v>13508</v>
      </c>
      <c r="BI11" s="72">
        <v>0</v>
      </c>
      <c r="BJ11" s="72">
        <v>13508</v>
      </c>
      <c r="BK11" s="72">
        <v>0</v>
      </c>
      <c r="BL11" s="72">
        <v>0</v>
      </c>
      <c r="BM11" s="72">
        <v>0</v>
      </c>
      <c r="BN11" s="73" t="s">
        <v>211</v>
      </c>
      <c r="BO11" s="72">
        <f t="shared" si="28"/>
        <v>357785</v>
      </c>
      <c r="BP11" s="72">
        <f t="shared" si="29"/>
        <v>57652</v>
      </c>
      <c r="BQ11" s="72">
        <v>41394</v>
      </c>
      <c r="BR11" s="72">
        <v>0</v>
      </c>
      <c r="BS11" s="72">
        <v>16258</v>
      </c>
      <c r="BT11" s="72">
        <v>0</v>
      </c>
      <c r="BU11" s="72">
        <f t="shared" si="30"/>
        <v>107210</v>
      </c>
      <c r="BV11" s="72">
        <v>0</v>
      </c>
      <c r="BW11" s="72">
        <v>107210</v>
      </c>
      <c r="BX11" s="72">
        <v>0</v>
      </c>
      <c r="BY11" s="72">
        <v>580</v>
      </c>
      <c r="BZ11" s="72">
        <f t="shared" si="31"/>
        <v>192343</v>
      </c>
      <c r="CA11" s="72">
        <v>111930</v>
      </c>
      <c r="CB11" s="72">
        <v>73728</v>
      </c>
      <c r="CC11" s="72">
        <v>0</v>
      </c>
      <c r="CD11" s="72">
        <v>6685</v>
      </c>
      <c r="CE11" s="73" t="s">
        <v>211</v>
      </c>
      <c r="CF11" s="72">
        <v>0</v>
      </c>
      <c r="CG11" s="72">
        <v>2411</v>
      </c>
      <c r="CH11" s="72">
        <f t="shared" si="32"/>
        <v>373704</v>
      </c>
      <c r="CI11" s="72">
        <f t="shared" si="33"/>
        <v>31520</v>
      </c>
      <c r="CJ11" s="72">
        <f t="shared" si="34"/>
        <v>31520</v>
      </c>
      <c r="CK11" s="72">
        <f t="shared" si="35"/>
        <v>0</v>
      </c>
      <c r="CL11" s="72">
        <f t="shared" si="36"/>
        <v>31520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211</v>
      </c>
      <c r="CQ11" s="72">
        <f t="shared" si="40"/>
        <v>518603</v>
      </c>
      <c r="CR11" s="72">
        <f t="shared" si="41"/>
        <v>110191</v>
      </c>
      <c r="CS11" s="72">
        <f t="shared" si="42"/>
        <v>41394</v>
      </c>
      <c r="CT11" s="72">
        <f t="shared" si="43"/>
        <v>0</v>
      </c>
      <c r="CU11" s="72">
        <f t="shared" si="44"/>
        <v>60398</v>
      </c>
      <c r="CV11" s="72">
        <f t="shared" si="45"/>
        <v>8399</v>
      </c>
      <c r="CW11" s="72">
        <f t="shared" si="46"/>
        <v>153935</v>
      </c>
      <c r="CX11" s="72">
        <f t="shared" si="47"/>
        <v>0</v>
      </c>
      <c r="CY11" s="72">
        <f t="shared" si="48"/>
        <v>146103</v>
      </c>
      <c r="CZ11" s="72">
        <f t="shared" si="49"/>
        <v>7832</v>
      </c>
      <c r="DA11" s="72">
        <f t="shared" si="50"/>
        <v>580</v>
      </c>
      <c r="DB11" s="72">
        <f t="shared" si="51"/>
        <v>253897</v>
      </c>
      <c r="DC11" s="72">
        <f t="shared" si="52"/>
        <v>118863</v>
      </c>
      <c r="DD11" s="72">
        <f t="shared" si="53"/>
        <v>116266</v>
      </c>
      <c r="DE11" s="72">
        <f t="shared" si="54"/>
        <v>5245</v>
      </c>
      <c r="DF11" s="72">
        <f t="shared" si="55"/>
        <v>13523</v>
      </c>
      <c r="DG11" s="73" t="s">
        <v>211</v>
      </c>
      <c r="DH11" s="72">
        <f t="shared" si="56"/>
        <v>0</v>
      </c>
      <c r="DI11" s="72">
        <f t="shared" si="57"/>
        <v>12021</v>
      </c>
      <c r="DJ11" s="72">
        <f t="shared" si="58"/>
        <v>562144</v>
      </c>
    </row>
    <row r="12" spans="1:114" s="50" customFormat="1" ht="12" customHeight="1">
      <c r="A12" s="53" t="s">
        <v>209</v>
      </c>
      <c r="B12" s="54" t="s">
        <v>220</v>
      </c>
      <c r="C12" s="53" t="s">
        <v>221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57378</v>
      </c>
      <c r="N12" s="74">
        <f t="shared" si="9"/>
        <v>57378</v>
      </c>
      <c r="O12" s="74">
        <v>0</v>
      </c>
      <c r="P12" s="74">
        <v>0</v>
      </c>
      <c r="Q12" s="74">
        <v>0</v>
      </c>
      <c r="R12" s="74">
        <v>38225</v>
      </c>
      <c r="S12" s="74">
        <v>64545</v>
      </c>
      <c r="T12" s="74">
        <v>19153</v>
      </c>
      <c r="U12" s="74">
        <v>0</v>
      </c>
      <c r="V12" s="74">
        <f t="shared" si="10"/>
        <v>57378</v>
      </c>
      <c r="W12" s="74">
        <f t="shared" si="11"/>
        <v>57378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38225</v>
      </c>
      <c r="AB12" s="74">
        <f t="shared" si="16"/>
        <v>64545</v>
      </c>
      <c r="AC12" s="74">
        <f t="shared" si="17"/>
        <v>19153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211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211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211</v>
      </c>
      <c r="BO12" s="74">
        <f t="shared" si="28"/>
        <v>85300</v>
      </c>
      <c r="BP12" s="74">
        <f t="shared" si="29"/>
        <v>39806</v>
      </c>
      <c r="BQ12" s="74">
        <v>39806</v>
      </c>
      <c r="BR12" s="74">
        <v>0</v>
      </c>
      <c r="BS12" s="74">
        <v>0</v>
      </c>
      <c r="BT12" s="74">
        <v>0</v>
      </c>
      <c r="BU12" s="74">
        <f t="shared" si="30"/>
        <v>39863</v>
      </c>
      <c r="BV12" s="74">
        <v>0</v>
      </c>
      <c r="BW12" s="74">
        <v>39863</v>
      </c>
      <c r="BX12" s="74">
        <v>0</v>
      </c>
      <c r="BY12" s="74">
        <v>0</v>
      </c>
      <c r="BZ12" s="74">
        <f t="shared" si="31"/>
        <v>5631</v>
      </c>
      <c r="CA12" s="74">
        <v>643</v>
      </c>
      <c r="CB12" s="74">
        <v>4988</v>
      </c>
      <c r="CC12" s="74">
        <v>0</v>
      </c>
      <c r="CD12" s="74">
        <v>0</v>
      </c>
      <c r="CE12" s="75" t="s">
        <v>211</v>
      </c>
      <c r="CF12" s="74">
        <v>0</v>
      </c>
      <c r="CG12" s="74">
        <v>36623</v>
      </c>
      <c r="CH12" s="74">
        <f t="shared" si="32"/>
        <v>121923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211</v>
      </c>
      <c r="CQ12" s="74">
        <f t="shared" si="40"/>
        <v>85300</v>
      </c>
      <c r="CR12" s="74">
        <f t="shared" si="41"/>
        <v>39806</v>
      </c>
      <c r="CS12" s="74">
        <f t="shared" si="42"/>
        <v>39806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39863</v>
      </c>
      <c r="CX12" s="74">
        <f t="shared" si="47"/>
        <v>0</v>
      </c>
      <c r="CY12" s="74">
        <f t="shared" si="48"/>
        <v>39863</v>
      </c>
      <c r="CZ12" s="74">
        <f t="shared" si="49"/>
        <v>0</v>
      </c>
      <c r="DA12" s="74">
        <f t="shared" si="50"/>
        <v>0</v>
      </c>
      <c r="DB12" s="74">
        <f t="shared" si="51"/>
        <v>5631</v>
      </c>
      <c r="DC12" s="74">
        <f t="shared" si="52"/>
        <v>643</v>
      </c>
      <c r="DD12" s="74">
        <f t="shared" si="53"/>
        <v>4988</v>
      </c>
      <c r="DE12" s="74">
        <f t="shared" si="54"/>
        <v>0</v>
      </c>
      <c r="DF12" s="74">
        <f t="shared" si="55"/>
        <v>0</v>
      </c>
      <c r="DG12" s="75" t="s">
        <v>211</v>
      </c>
      <c r="DH12" s="74">
        <f t="shared" si="56"/>
        <v>0</v>
      </c>
      <c r="DI12" s="74">
        <f t="shared" si="57"/>
        <v>36623</v>
      </c>
      <c r="DJ12" s="74">
        <f t="shared" si="58"/>
        <v>121923</v>
      </c>
    </row>
    <row r="13" spans="1:114" s="50" customFormat="1" ht="12" customHeight="1">
      <c r="A13" s="53" t="s">
        <v>209</v>
      </c>
      <c r="B13" s="54" t="s">
        <v>222</v>
      </c>
      <c r="C13" s="53" t="s">
        <v>223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91391</v>
      </c>
      <c r="N13" s="74">
        <f t="shared" si="9"/>
        <v>18084</v>
      </c>
      <c r="O13" s="74">
        <v>0</v>
      </c>
      <c r="P13" s="74">
        <v>0</v>
      </c>
      <c r="Q13" s="74">
        <v>0</v>
      </c>
      <c r="R13" s="74">
        <v>18084</v>
      </c>
      <c r="S13" s="74">
        <v>116230</v>
      </c>
      <c r="T13" s="74">
        <v>0</v>
      </c>
      <c r="U13" s="74">
        <v>73307</v>
      </c>
      <c r="V13" s="74">
        <f t="shared" si="10"/>
        <v>91391</v>
      </c>
      <c r="W13" s="74">
        <f t="shared" si="11"/>
        <v>18084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18084</v>
      </c>
      <c r="AB13" s="74">
        <f t="shared" si="16"/>
        <v>116230</v>
      </c>
      <c r="AC13" s="74">
        <f t="shared" si="17"/>
        <v>0</v>
      </c>
      <c r="AD13" s="74">
        <f t="shared" si="18"/>
        <v>73307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211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211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211</v>
      </c>
      <c r="BO13" s="74">
        <f t="shared" si="28"/>
        <v>207621</v>
      </c>
      <c r="BP13" s="74">
        <f t="shared" si="29"/>
        <v>47486</v>
      </c>
      <c r="BQ13" s="74">
        <v>16960</v>
      </c>
      <c r="BR13" s="74">
        <v>0</v>
      </c>
      <c r="BS13" s="74">
        <v>30526</v>
      </c>
      <c r="BT13" s="74">
        <v>0</v>
      </c>
      <c r="BU13" s="74">
        <f t="shared" si="30"/>
        <v>37569</v>
      </c>
      <c r="BV13" s="74">
        <v>0</v>
      </c>
      <c r="BW13" s="74">
        <v>37569</v>
      </c>
      <c r="BX13" s="74">
        <v>0</v>
      </c>
      <c r="BY13" s="74">
        <v>0</v>
      </c>
      <c r="BZ13" s="74">
        <f t="shared" si="31"/>
        <v>122566</v>
      </c>
      <c r="CA13" s="74">
        <v>0</v>
      </c>
      <c r="CB13" s="74">
        <v>122566</v>
      </c>
      <c r="CC13" s="74">
        <v>0</v>
      </c>
      <c r="CD13" s="74">
        <v>0</v>
      </c>
      <c r="CE13" s="75" t="s">
        <v>211</v>
      </c>
      <c r="CF13" s="74">
        <v>0</v>
      </c>
      <c r="CG13" s="74">
        <v>0</v>
      </c>
      <c r="CH13" s="74">
        <f t="shared" si="32"/>
        <v>207621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211</v>
      </c>
      <c r="CQ13" s="74">
        <f t="shared" si="40"/>
        <v>207621</v>
      </c>
      <c r="CR13" s="74">
        <f t="shared" si="41"/>
        <v>47486</v>
      </c>
      <c r="CS13" s="74">
        <f t="shared" si="42"/>
        <v>16960</v>
      </c>
      <c r="CT13" s="74">
        <f t="shared" si="43"/>
        <v>0</v>
      </c>
      <c r="CU13" s="74">
        <f t="shared" si="44"/>
        <v>30526</v>
      </c>
      <c r="CV13" s="74">
        <f t="shared" si="45"/>
        <v>0</v>
      </c>
      <c r="CW13" s="74">
        <f t="shared" si="46"/>
        <v>37569</v>
      </c>
      <c r="CX13" s="74">
        <f t="shared" si="47"/>
        <v>0</v>
      </c>
      <c r="CY13" s="74">
        <f t="shared" si="48"/>
        <v>37569</v>
      </c>
      <c r="CZ13" s="74">
        <f t="shared" si="49"/>
        <v>0</v>
      </c>
      <c r="DA13" s="74">
        <f t="shared" si="50"/>
        <v>0</v>
      </c>
      <c r="DB13" s="74">
        <f t="shared" si="51"/>
        <v>122566</v>
      </c>
      <c r="DC13" s="74">
        <f t="shared" si="52"/>
        <v>0</v>
      </c>
      <c r="DD13" s="74">
        <f t="shared" si="53"/>
        <v>122566</v>
      </c>
      <c r="DE13" s="74">
        <f t="shared" si="54"/>
        <v>0</v>
      </c>
      <c r="DF13" s="74">
        <f t="shared" si="55"/>
        <v>0</v>
      </c>
      <c r="DG13" s="75" t="s">
        <v>211</v>
      </c>
      <c r="DH13" s="74">
        <f t="shared" si="56"/>
        <v>0</v>
      </c>
      <c r="DI13" s="74">
        <f t="shared" si="57"/>
        <v>0</v>
      </c>
      <c r="DJ13" s="74">
        <f t="shared" si="58"/>
        <v>207621</v>
      </c>
    </row>
    <row r="14" spans="1:114" s="50" customFormat="1" ht="12" customHeight="1">
      <c r="A14" s="53" t="s">
        <v>209</v>
      </c>
      <c r="B14" s="54" t="s">
        <v>224</v>
      </c>
      <c r="C14" s="53" t="s">
        <v>225</v>
      </c>
      <c r="D14" s="74">
        <f t="shared" si="6"/>
        <v>95077</v>
      </c>
      <c r="E14" s="74">
        <f t="shared" si="7"/>
        <v>95077</v>
      </c>
      <c r="F14" s="74">
        <v>0</v>
      </c>
      <c r="G14" s="74">
        <v>0</v>
      </c>
      <c r="H14" s="74">
        <v>0</v>
      </c>
      <c r="I14" s="74">
        <v>0</v>
      </c>
      <c r="J14" s="74">
        <v>338320</v>
      </c>
      <c r="K14" s="74">
        <v>95077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95077</v>
      </c>
      <c r="W14" s="74">
        <f t="shared" si="11"/>
        <v>95077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338320</v>
      </c>
      <c r="AC14" s="74">
        <f t="shared" si="17"/>
        <v>95077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211</v>
      </c>
      <c r="AM14" s="74">
        <f t="shared" si="21"/>
        <v>433397</v>
      </c>
      <c r="AN14" s="74">
        <f t="shared" si="22"/>
        <v>51055</v>
      </c>
      <c r="AO14" s="74">
        <v>38214</v>
      </c>
      <c r="AP14" s="74">
        <v>0</v>
      </c>
      <c r="AQ14" s="74">
        <v>12841</v>
      </c>
      <c r="AR14" s="74">
        <v>0</v>
      </c>
      <c r="AS14" s="74">
        <f t="shared" si="23"/>
        <v>273284</v>
      </c>
      <c r="AT14" s="74">
        <v>0</v>
      </c>
      <c r="AU14" s="74">
        <v>273284</v>
      </c>
      <c r="AV14" s="74">
        <v>0</v>
      </c>
      <c r="AW14" s="74">
        <v>0</v>
      </c>
      <c r="AX14" s="74">
        <f t="shared" si="24"/>
        <v>109058</v>
      </c>
      <c r="AY14" s="74">
        <v>5166</v>
      </c>
      <c r="AZ14" s="74">
        <v>41885</v>
      </c>
      <c r="BA14" s="74">
        <v>0</v>
      </c>
      <c r="BB14" s="74">
        <v>62007</v>
      </c>
      <c r="BC14" s="75" t="s">
        <v>211</v>
      </c>
      <c r="BD14" s="74">
        <v>0</v>
      </c>
      <c r="BE14" s="74">
        <v>0</v>
      </c>
      <c r="BF14" s="74">
        <f t="shared" si="25"/>
        <v>433397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211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211</v>
      </c>
      <c r="CF14" s="74">
        <v>0</v>
      </c>
      <c r="CG14" s="74">
        <v>0</v>
      </c>
      <c r="CH14" s="74">
        <f t="shared" si="32"/>
        <v>0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211</v>
      </c>
      <c r="CQ14" s="74">
        <f t="shared" si="40"/>
        <v>433397</v>
      </c>
      <c r="CR14" s="74">
        <f t="shared" si="41"/>
        <v>51055</v>
      </c>
      <c r="CS14" s="74">
        <f t="shared" si="42"/>
        <v>38214</v>
      </c>
      <c r="CT14" s="74">
        <f t="shared" si="43"/>
        <v>0</v>
      </c>
      <c r="CU14" s="74">
        <f t="shared" si="44"/>
        <v>12841</v>
      </c>
      <c r="CV14" s="74">
        <f t="shared" si="45"/>
        <v>0</v>
      </c>
      <c r="CW14" s="74">
        <f t="shared" si="46"/>
        <v>273284</v>
      </c>
      <c r="CX14" s="74">
        <f t="shared" si="47"/>
        <v>0</v>
      </c>
      <c r="CY14" s="74">
        <f t="shared" si="48"/>
        <v>273284</v>
      </c>
      <c r="CZ14" s="74">
        <f t="shared" si="49"/>
        <v>0</v>
      </c>
      <c r="DA14" s="74">
        <f t="shared" si="50"/>
        <v>0</v>
      </c>
      <c r="DB14" s="74">
        <f t="shared" si="51"/>
        <v>109058</v>
      </c>
      <c r="DC14" s="74">
        <f t="shared" si="52"/>
        <v>5166</v>
      </c>
      <c r="DD14" s="74">
        <f t="shared" si="53"/>
        <v>41885</v>
      </c>
      <c r="DE14" s="74">
        <f t="shared" si="54"/>
        <v>0</v>
      </c>
      <c r="DF14" s="74">
        <f t="shared" si="55"/>
        <v>62007</v>
      </c>
      <c r="DG14" s="75" t="s">
        <v>211</v>
      </c>
      <c r="DH14" s="74">
        <f t="shared" si="56"/>
        <v>0</v>
      </c>
      <c r="DI14" s="74">
        <f t="shared" si="57"/>
        <v>0</v>
      </c>
      <c r="DJ14" s="74">
        <f t="shared" si="58"/>
        <v>433397</v>
      </c>
    </row>
    <row r="15" spans="1:114" s="50" customFormat="1" ht="12" customHeight="1">
      <c r="A15" s="53" t="s">
        <v>209</v>
      </c>
      <c r="B15" s="54" t="s">
        <v>226</v>
      </c>
      <c r="C15" s="53" t="s">
        <v>227</v>
      </c>
      <c r="D15" s="74">
        <f t="shared" si="6"/>
        <v>124404</v>
      </c>
      <c r="E15" s="74">
        <f t="shared" si="7"/>
        <v>81822</v>
      </c>
      <c r="F15" s="74">
        <v>0</v>
      </c>
      <c r="G15" s="74">
        <v>0</v>
      </c>
      <c r="H15" s="74">
        <v>0</v>
      </c>
      <c r="I15" s="74">
        <v>81822</v>
      </c>
      <c r="J15" s="74">
        <v>207701</v>
      </c>
      <c r="K15" s="74"/>
      <c r="L15" s="74">
        <v>42582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124404</v>
      </c>
      <c r="W15" s="74">
        <f t="shared" si="11"/>
        <v>81822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81822</v>
      </c>
      <c r="AB15" s="74">
        <f t="shared" si="16"/>
        <v>207701</v>
      </c>
      <c r="AC15" s="74">
        <f t="shared" si="17"/>
        <v>0</v>
      </c>
      <c r="AD15" s="74">
        <f t="shared" si="18"/>
        <v>42582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211</v>
      </c>
      <c r="AM15" s="74">
        <f t="shared" si="21"/>
        <v>308348</v>
      </c>
      <c r="AN15" s="74">
        <f t="shared" si="22"/>
        <v>169034</v>
      </c>
      <c r="AO15" s="74">
        <v>27764</v>
      </c>
      <c r="AP15" s="74">
        <v>58346</v>
      </c>
      <c r="AQ15" s="74">
        <v>76006</v>
      </c>
      <c r="AR15" s="74">
        <v>6918</v>
      </c>
      <c r="AS15" s="74">
        <f t="shared" si="23"/>
        <v>97104</v>
      </c>
      <c r="AT15" s="74">
        <v>8138</v>
      </c>
      <c r="AU15" s="74">
        <v>86339</v>
      </c>
      <c r="AV15" s="74">
        <v>2627</v>
      </c>
      <c r="AW15" s="74">
        <v>0</v>
      </c>
      <c r="AX15" s="74">
        <f t="shared" si="24"/>
        <v>42210</v>
      </c>
      <c r="AY15" s="74">
        <v>0</v>
      </c>
      <c r="AZ15" s="74">
        <v>2186</v>
      </c>
      <c r="BA15" s="74">
        <v>40024</v>
      </c>
      <c r="BB15" s="74">
        <v>0</v>
      </c>
      <c r="BC15" s="75" t="s">
        <v>211</v>
      </c>
      <c r="BD15" s="74">
        <v>0</v>
      </c>
      <c r="BE15" s="74">
        <v>23757</v>
      </c>
      <c r="BF15" s="74">
        <f t="shared" si="25"/>
        <v>332105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211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211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211</v>
      </c>
      <c r="CQ15" s="74">
        <f t="shared" si="40"/>
        <v>308348</v>
      </c>
      <c r="CR15" s="74">
        <f t="shared" si="41"/>
        <v>169034</v>
      </c>
      <c r="CS15" s="74">
        <f t="shared" si="42"/>
        <v>27764</v>
      </c>
      <c r="CT15" s="74">
        <f t="shared" si="43"/>
        <v>58346</v>
      </c>
      <c r="CU15" s="74">
        <f t="shared" si="44"/>
        <v>76006</v>
      </c>
      <c r="CV15" s="74">
        <f t="shared" si="45"/>
        <v>6918</v>
      </c>
      <c r="CW15" s="74">
        <f t="shared" si="46"/>
        <v>97104</v>
      </c>
      <c r="CX15" s="74">
        <f t="shared" si="47"/>
        <v>8138</v>
      </c>
      <c r="CY15" s="74">
        <f t="shared" si="48"/>
        <v>86339</v>
      </c>
      <c r="CZ15" s="74">
        <f t="shared" si="49"/>
        <v>2627</v>
      </c>
      <c r="DA15" s="74">
        <f t="shared" si="50"/>
        <v>0</v>
      </c>
      <c r="DB15" s="74">
        <f t="shared" si="51"/>
        <v>42210</v>
      </c>
      <c r="DC15" s="74">
        <f t="shared" si="52"/>
        <v>0</v>
      </c>
      <c r="DD15" s="74">
        <f t="shared" si="53"/>
        <v>2186</v>
      </c>
      <c r="DE15" s="74">
        <f t="shared" si="54"/>
        <v>40024</v>
      </c>
      <c r="DF15" s="74">
        <f t="shared" si="55"/>
        <v>0</v>
      </c>
      <c r="DG15" s="75" t="s">
        <v>211</v>
      </c>
      <c r="DH15" s="74">
        <f t="shared" si="56"/>
        <v>0</v>
      </c>
      <c r="DI15" s="74">
        <f t="shared" si="57"/>
        <v>23757</v>
      </c>
      <c r="DJ15" s="74">
        <f t="shared" si="58"/>
        <v>332105</v>
      </c>
    </row>
    <row r="16" spans="1:114" s="50" customFormat="1" ht="12" customHeight="1">
      <c r="A16" s="53" t="s">
        <v>209</v>
      </c>
      <c r="B16" s="54" t="s">
        <v>228</v>
      </c>
      <c r="C16" s="53" t="s">
        <v>229</v>
      </c>
      <c r="D16" s="74">
        <f t="shared" si="6"/>
        <v>166888</v>
      </c>
      <c r="E16" s="74">
        <f t="shared" si="7"/>
        <v>102311</v>
      </c>
      <c r="F16" s="74">
        <v>0</v>
      </c>
      <c r="G16" s="74">
        <v>0</v>
      </c>
      <c r="H16" s="74">
        <v>0</v>
      </c>
      <c r="I16" s="74">
        <v>102311</v>
      </c>
      <c r="J16" s="74">
        <v>423204</v>
      </c>
      <c r="K16" s="74">
        <v>0</v>
      </c>
      <c r="L16" s="74">
        <v>64577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166888</v>
      </c>
      <c r="W16" s="74">
        <f t="shared" si="11"/>
        <v>102311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102311</v>
      </c>
      <c r="AB16" s="74">
        <f t="shared" si="16"/>
        <v>423204</v>
      </c>
      <c r="AC16" s="74">
        <f t="shared" si="17"/>
        <v>0</v>
      </c>
      <c r="AD16" s="74">
        <f t="shared" si="18"/>
        <v>64577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211</v>
      </c>
      <c r="AM16" s="74">
        <f t="shared" si="21"/>
        <v>496061</v>
      </c>
      <c r="AN16" s="74">
        <f t="shared" si="22"/>
        <v>56187</v>
      </c>
      <c r="AO16" s="74">
        <v>46280</v>
      </c>
      <c r="AP16" s="74">
        <v>0</v>
      </c>
      <c r="AQ16" s="74">
        <v>9907</v>
      </c>
      <c r="AR16" s="74">
        <v>0</v>
      </c>
      <c r="AS16" s="74">
        <f t="shared" si="23"/>
        <v>291998</v>
      </c>
      <c r="AT16" s="74">
        <v>0</v>
      </c>
      <c r="AU16" s="74">
        <v>291998</v>
      </c>
      <c r="AV16" s="74">
        <v>0</v>
      </c>
      <c r="AW16" s="74">
        <v>0</v>
      </c>
      <c r="AX16" s="74">
        <f t="shared" si="24"/>
        <v>147876</v>
      </c>
      <c r="AY16" s="74">
        <v>0</v>
      </c>
      <c r="AZ16" s="74">
        <v>147876</v>
      </c>
      <c r="BA16" s="74">
        <v>0</v>
      </c>
      <c r="BB16" s="74">
        <v>0</v>
      </c>
      <c r="BC16" s="75" t="s">
        <v>211</v>
      </c>
      <c r="BD16" s="74">
        <v>0</v>
      </c>
      <c r="BE16" s="74">
        <v>94031</v>
      </c>
      <c r="BF16" s="74">
        <f t="shared" si="25"/>
        <v>590092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211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211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211</v>
      </c>
      <c r="CQ16" s="74">
        <f t="shared" si="40"/>
        <v>496061</v>
      </c>
      <c r="CR16" s="74">
        <f t="shared" si="41"/>
        <v>56187</v>
      </c>
      <c r="CS16" s="74">
        <f t="shared" si="42"/>
        <v>46280</v>
      </c>
      <c r="CT16" s="74">
        <f t="shared" si="43"/>
        <v>0</v>
      </c>
      <c r="CU16" s="74">
        <f t="shared" si="44"/>
        <v>9907</v>
      </c>
      <c r="CV16" s="74">
        <f t="shared" si="45"/>
        <v>0</v>
      </c>
      <c r="CW16" s="74">
        <f t="shared" si="46"/>
        <v>291998</v>
      </c>
      <c r="CX16" s="74">
        <f t="shared" si="47"/>
        <v>0</v>
      </c>
      <c r="CY16" s="74">
        <f t="shared" si="48"/>
        <v>291998</v>
      </c>
      <c r="CZ16" s="74">
        <f t="shared" si="49"/>
        <v>0</v>
      </c>
      <c r="DA16" s="74">
        <f t="shared" si="50"/>
        <v>0</v>
      </c>
      <c r="DB16" s="74">
        <f t="shared" si="51"/>
        <v>147876</v>
      </c>
      <c r="DC16" s="74">
        <f t="shared" si="52"/>
        <v>0</v>
      </c>
      <c r="DD16" s="74">
        <f t="shared" si="53"/>
        <v>147876</v>
      </c>
      <c r="DE16" s="74">
        <f t="shared" si="54"/>
        <v>0</v>
      </c>
      <c r="DF16" s="74">
        <f t="shared" si="55"/>
        <v>0</v>
      </c>
      <c r="DG16" s="75" t="s">
        <v>211</v>
      </c>
      <c r="DH16" s="74">
        <f t="shared" si="56"/>
        <v>0</v>
      </c>
      <c r="DI16" s="74">
        <f t="shared" si="57"/>
        <v>94031</v>
      </c>
      <c r="DJ16" s="74">
        <f t="shared" si="58"/>
        <v>590092</v>
      </c>
    </row>
    <row r="17" spans="1:114" s="50" customFormat="1" ht="12" customHeight="1">
      <c r="A17" s="53" t="s">
        <v>209</v>
      </c>
      <c r="B17" s="54" t="s">
        <v>230</v>
      </c>
      <c r="C17" s="53" t="s">
        <v>231</v>
      </c>
      <c r="D17" s="74">
        <f t="shared" si="6"/>
        <v>26801</v>
      </c>
      <c r="E17" s="74">
        <f t="shared" si="7"/>
        <v>26801</v>
      </c>
      <c r="F17" s="74">
        <v>0</v>
      </c>
      <c r="G17" s="74">
        <v>0</v>
      </c>
      <c r="H17" s="74">
        <v>0</v>
      </c>
      <c r="I17" s="74">
        <v>21855</v>
      </c>
      <c r="J17" s="74">
        <v>112459</v>
      </c>
      <c r="K17" s="74">
        <v>4946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26801</v>
      </c>
      <c r="W17" s="74">
        <f t="shared" si="11"/>
        <v>26801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21855</v>
      </c>
      <c r="AB17" s="74">
        <f t="shared" si="16"/>
        <v>112459</v>
      </c>
      <c r="AC17" s="74">
        <f t="shared" si="17"/>
        <v>4946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211</v>
      </c>
      <c r="AM17" s="74">
        <f t="shared" si="21"/>
        <v>139260</v>
      </c>
      <c r="AN17" s="74">
        <f t="shared" si="22"/>
        <v>59833</v>
      </c>
      <c r="AO17" s="74">
        <v>0</v>
      </c>
      <c r="AP17" s="74">
        <v>59833</v>
      </c>
      <c r="AQ17" s="74">
        <v>0</v>
      </c>
      <c r="AR17" s="74">
        <v>0</v>
      </c>
      <c r="AS17" s="74">
        <f t="shared" si="23"/>
        <v>62607</v>
      </c>
      <c r="AT17" s="74">
        <v>41415</v>
      </c>
      <c r="AU17" s="74">
        <v>20990</v>
      </c>
      <c r="AV17" s="74">
        <v>202</v>
      </c>
      <c r="AW17" s="74">
        <v>0</v>
      </c>
      <c r="AX17" s="74">
        <f t="shared" si="24"/>
        <v>15014</v>
      </c>
      <c r="AY17" s="74">
        <v>0</v>
      </c>
      <c r="AZ17" s="74">
        <v>3981</v>
      </c>
      <c r="BA17" s="74">
        <v>11033</v>
      </c>
      <c r="BB17" s="74">
        <v>0</v>
      </c>
      <c r="BC17" s="75" t="s">
        <v>211</v>
      </c>
      <c r="BD17" s="74">
        <v>1806</v>
      </c>
      <c r="BE17" s="74">
        <v>0</v>
      </c>
      <c r="BF17" s="74">
        <f t="shared" si="25"/>
        <v>139260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211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211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211</v>
      </c>
      <c r="CQ17" s="74">
        <f t="shared" si="40"/>
        <v>139260</v>
      </c>
      <c r="CR17" s="74">
        <f t="shared" si="41"/>
        <v>59833</v>
      </c>
      <c r="CS17" s="74">
        <f t="shared" si="42"/>
        <v>0</v>
      </c>
      <c r="CT17" s="74">
        <f t="shared" si="43"/>
        <v>59833</v>
      </c>
      <c r="CU17" s="74">
        <f t="shared" si="44"/>
        <v>0</v>
      </c>
      <c r="CV17" s="74">
        <f t="shared" si="45"/>
        <v>0</v>
      </c>
      <c r="CW17" s="74">
        <f t="shared" si="46"/>
        <v>62607</v>
      </c>
      <c r="CX17" s="74">
        <f t="shared" si="47"/>
        <v>41415</v>
      </c>
      <c r="CY17" s="74">
        <f t="shared" si="48"/>
        <v>20990</v>
      </c>
      <c r="CZ17" s="74">
        <f t="shared" si="49"/>
        <v>202</v>
      </c>
      <c r="DA17" s="74">
        <f t="shared" si="50"/>
        <v>0</v>
      </c>
      <c r="DB17" s="74">
        <f t="shared" si="51"/>
        <v>15014</v>
      </c>
      <c r="DC17" s="74">
        <f t="shared" si="52"/>
        <v>0</v>
      </c>
      <c r="DD17" s="74">
        <f t="shared" si="53"/>
        <v>3981</v>
      </c>
      <c r="DE17" s="74">
        <f t="shared" si="54"/>
        <v>11033</v>
      </c>
      <c r="DF17" s="74">
        <f t="shared" si="55"/>
        <v>0</v>
      </c>
      <c r="DG17" s="75" t="s">
        <v>211</v>
      </c>
      <c r="DH17" s="74">
        <f t="shared" si="56"/>
        <v>1806</v>
      </c>
      <c r="DI17" s="74">
        <f t="shared" si="57"/>
        <v>0</v>
      </c>
      <c r="DJ17" s="74">
        <f t="shared" si="58"/>
        <v>139260</v>
      </c>
    </row>
    <row r="18" spans="1:114" s="50" customFormat="1" ht="12" customHeight="1">
      <c r="A18" s="53" t="s">
        <v>209</v>
      </c>
      <c r="B18" s="54" t="s">
        <v>232</v>
      </c>
      <c r="C18" s="53" t="s">
        <v>233</v>
      </c>
      <c r="D18" s="74">
        <f t="shared" si="6"/>
        <v>16104</v>
      </c>
      <c r="E18" s="74">
        <f t="shared" si="7"/>
        <v>16104</v>
      </c>
      <c r="F18" s="74">
        <v>0</v>
      </c>
      <c r="G18" s="74">
        <v>0</v>
      </c>
      <c r="H18" s="74">
        <v>0</v>
      </c>
      <c r="I18" s="74">
        <v>16104</v>
      </c>
      <c r="J18" s="74">
        <v>295249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16104</v>
      </c>
      <c r="W18" s="74">
        <f t="shared" si="11"/>
        <v>16104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16104</v>
      </c>
      <c r="AB18" s="74">
        <f t="shared" si="16"/>
        <v>295249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211</v>
      </c>
      <c r="AM18" s="74">
        <f t="shared" si="21"/>
        <v>311078</v>
      </c>
      <c r="AN18" s="74">
        <f t="shared" si="22"/>
        <v>69019</v>
      </c>
      <c r="AO18" s="74">
        <v>11843</v>
      </c>
      <c r="AP18" s="74">
        <v>0</v>
      </c>
      <c r="AQ18" s="74">
        <v>52228</v>
      </c>
      <c r="AR18" s="74">
        <v>4948</v>
      </c>
      <c r="AS18" s="74">
        <f t="shared" si="23"/>
        <v>220567</v>
      </c>
      <c r="AT18" s="74">
        <v>0</v>
      </c>
      <c r="AU18" s="74">
        <v>175827</v>
      </c>
      <c r="AV18" s="74">
        <v>44740</v>
      </c>
      <c r="AW18" s="74">
        <v>0</v>
      </c>
      <c r="AX18" s="74">
        <f t="shared" si="24"/>
        <v>21492</v>
      </c>
      <c r="AY18" s="74">
        <v>0</v>
      </c>
      <c r="AZ18" s="74">
        <v>17108</v>
      </c>
      <c r="BA18" s="74">
        <v>4384</v>
      </c>
      <c r="BB18" s="74">
        <v>0</v>
      </c>
      <c r="BC18" s="75" t="s">
        <v>211</v>
      </c>
      <c r="BD18" s="74">
        <v>0</v>
      </c>
      <c r="BE18" s="74">
        <v>275</v>
      </c>
      <c r="BF18" s="74">
        <f t="shared" si="25"/>
        <v>311353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211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211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211</v>
      </c>
      <c r="CQ18" s="74">
        <f t="shared" si="40"/>
        <v>311078</v>
      </c>
      <c r="CR18" s="74">
        <f t="shared" si="41"/>
        <v>69019</v>
      </c>
      <c r="CS18" s="74">
        <f t="shared" si="42"/>
        <v>11843</v>
      </c>
      <c r="CT18" s="74">
        <f t="shared" si="43"/>
        <v>0</v>
      </c>
      <c r="CU18" s="74">
        <f t="shared" si="44"/>
        <v>52228</v>
      </c>
      <c r="CV18" s="74">
        <f t="shared" si="45"/>
        <v>4948</v>
      </c>
      <c r="CW18" s="74">
        <f t="shared" si="46"/>
        <v>220567</v>
      </c>
      <c r="CX18" s="74">
        <f t="shared" si="47"/>
        <v>0</v>
      </c>
      <c r="CY18" s="74">
        <f t="shared" si="48"/>
        <v>175827</v>
      </c>
      <c r="CZ18" s="74">
        <f t="shared" si="49"/>
        <v>44740</v>
      </c>
      <c r="DA18" s="74">
        <f t="shared" si="50"/>
        <v>0</v>
      </c>
      <c r="DB18" s="74">
        <f t="shared" si="51"/>
        <v>21492</v>
      </c>
      <c r="DC18" s="74">
        <f t="shared" si="52"/>
        <v>0</v>
      </c>
      <c r="DD18" s="74">
        <f t="shared" si="53"/>
        <v>17108</v>
      </c>
      <c r="DE18" s="74">
        <f t="shared" si="54"/>
        <v>4384</v>
      </c>
      <c r="DF18" s="74">
        <f t="shared" si="55"/>
        <v>0</v>
      </c>
      <c r="DG18" s="75" t="s">
        <v>211</v>
      </c>
      <c r="DH18" s="74">
        <f t="shared" si="56"/>
        <v>0</v>
      </c>
      <c r="DI18" s="74">
        <f t="shared" si="57"/>
        <v>275</v>
      </c>
      <c r="DJ18" s="74">
        <f t="shared" si="58"/>
        <v>311353</v>
      </c>
    </row>
    <row r="19" spans="1:114" s="50" customFormat="1" ht="12" customHeight="1">
      <c r="A19" s="53" t="s">
        <v>209</v>
      </c>
      <c r="B19" s="54" t="s">
        <v>234</v>
      </c>
      <c r="C19" s="53" t="s">
        <v>235</v>
      </c>
      <c r="D19" s="74">
        <f t="shared" si="6"/>
        <v>66593</v>
      </c>
      <c r="E19" s="74">
        <f t="shared" si="7"/>
        <v>66593</v>
      </c>
      <c r="F19" s="74">
        <v>0</v>
      </c>
      <c r="G19" s="74">
        <v>0</v>
      </c>
      <c r="H19" s="74">
        <v>0</v>
      </c>
      <c r="I19" s="74">
        <v>46121</v>
      </c>
      <c r="J19" s="74">
        <v>320291</v>
      </c>
      <c r="K19" s="74">
        <v>20472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66593</v>
      </c>
      <c r="W19" s="74">
        <f t="shared" si="11"/>
        <v>66593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46121</v>
      </c>
      <c r="AB19" s="74">
        <f t="shared" si="16"/>
        <v>320291</v>
      </c>
      <c r="AC19" s="74">
        <f t="shared" si="17"/>
        <v>20472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211</v>
      </c>
      <c r="AM19" s="74">
        <f t="shared" si="21"/>
        <v>386884</v>
      </c>
      <c r="AN19" s="74">
        <f t="shared" si="22"/>
        <v>18102</v>
      </c>
      <c r="AO19" s="74">
        <v>18102</v>
      </c>
      <c r="AP19" s="74">
        <v>0</v>
      </c>
      <c r="AQ19" s="74">
        <v>0</v>
      </c>
      <c r="AR19" s="74">
        <v>0</v>
      </c>
      <c r="AS19" s="74">
        <f t="shared" si="23"/>
        <v>201438</v>
      </c>
      <c r="AT19" s="74">
        <v>0</v>
      </c>
      <c r="AU19" s="74">
        <v>201438</v>
      </c>
      <c r="AV19" s="74">
        <v>0</v>
      </c>
      <c r="AW19" s="74">
        <v>0</v>
      </c>
      <c r="AX19" s="74">
        <f t="shared" si="24"/>
        <v>167344</v>
      </c>
      <c r="AY19" s="74">
        <v>0</v>
      </c>
      <c r="AZ19" s="74">
        <v>167344</v>
      </c>
      <c r="BA19" s="74">
        <v>0</v>
      </c>
      <c r="BB19" s="74">
        <v>0</v>
      </c>
      <c r="BC19" s="75" t="s">
        <v>211</v>
      </c>
      <c r="BD19" s="74">
        <v>0</v>
      </c>
      <c r="BE19" s="74">
        <v>0</v>
      </c>
      <c r="BF19" s="74">
        <f t="shared" si="25"/>
        <v>386884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211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211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211</v>
      </c>
      <c r="CQ19" s="74">
        <f t="shared" si="40"/>
        <v>386884</v>
      </c>
      <c r="CR19" s="74">
        <f t="shared" si="41"/>
        <v>18102</v>
      </c>
      <c r="CS19" s="74">
        <f t="shared" si="42"/>
        <v>18102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201438</v>
      </c>
      <c r="CX19" s="74">
        <f t="shared" si="47"/>
        <v>0</v>
      </c>
      <c r="CY19" s="74">
        <f t="shared" si="48"/>
        <v>201438</v>
      </c>
      <c r="CZ19" s="74">
        <f t="shared" si="49"/>
        <v>0</v>
      </c>
      <c r="DA19" s="74">
        <f t="shared" si="50"/>
        <v>0</v>
      </c>
      <c r="DB19" s="74">
        <f t="shared" si="51"/>
        <v>167344</v>
      </c>
      <c r="DC19" s="74">
        <f t="shared" si="52"/>
        <v>0</v>
      </c>
      <c r="DD19" s="74">
        <f t="shared" si="53"/>
        <v>167344</v>
      </c>
      <c r="DE19" s="74">
        <f t="shared" si="54"/>
        <v>0</v>
      </c>
      <c r="DF19" s="74">
        <f t="shared" si="55"/>
        <v>0</v>
      </c>
      <c r="DG19" s="75" t="s">
        <v>211</v>
      </c>
      <c r="DH19" s="74">
        <f t="shared" si="56"/>
        <v>0</v>
      </c>
      <c r="DI19" s="74">
        <f t="shared" si="57"/>
        <v>0</v>
      </c>
      <c r="DJ19" s="74">
        <f t="shared" si="58"/>
        <v>386884</v>
      </c>
    </row>
    <row r="20" spans="1:114" s="50" customFormat="1" ht="12" customHeight="1">
      <c r="A20" s="53" t="s">
        <v>209</v>
      </c>
      <c r="B20" s="54" t="s">
        <v>236</v>
      </c>
      <c r="C20" s="53" t="s">
        <v>237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368092</v>
      </c>
      <c r="T20" s="74">
        <v>0</v>
      </c>
      <c r="U20" s="74">
        <v>0</v>
      </c>
      <c r="V20" s="74">
        <f t="shared" si="10"/>
        <v>0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368092</v>
      </c>
      <c r="AC20" s="74">
        <f t="shared" si="17"/>
        <v>0</v>
      </c>
      <c r="AD20" s="74">
        <f t="shared" si="18"/>
        <v>0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211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211</v>
      </c>
      <c r="BD20" s="74">
        <v>0</v>
      </c>
      <c r="BE20" s="74">
        <v>0</v>
      </c>
      <c r="BF20" s="74">
        <f t="shared" si="25"/>
        <v>0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211</v>
      </c>
      <c r="BO20" s="74">
        <f t="shared" si="28"/>
        <v>353044</v>
      </c>
      <c r="BP20" s="74">
        <f t="shared" si="29"/>
        <v>16985</v>
      </c>
      <c r="BQ20" s="74">
        <v>16985</v>
      </c>
      <c r="BR20" s="74">
        <v>0</v>
      </c>
      <c r="BS20" s="74">
        <v>0</v>
      </c>
      <c r="BT20" s="74">
        <v>0</v>
      </c>
      <c r="BU20" s="74">
        <f t="shared" si="30"/>
        <v>84360</v>
      </c>
      <c r="BV20" s="74">
        <v>0</v>
      </c>
      <c r="BW20" s="74">
        <v>84360</v>
      </c>
      <c r="BX20" s="74">
        <v>0</v>
      </c>
      <c r="BY20" s="74">
        <v>0</v>
      </c>
      <c r="BZ20" s="74">
        <f t="shared" si="31"/>
        <v>251699</v>
      </c>
      <c r="CA20" s="74">
        <v>2056</v>
      </c>
      <c r="CB20" s="74">
        <v>211176</v>
      </c>
      <c r="CC20" s="74">
        <v>32332</v>
      </c>
      <c r="CD20" s="74">
        <v>6135</v>
      </c>
      <c r="CE20" s="75" t="s">
        <v>211</v>
      </c>
      <c r="CF20" s="74">
        <v>0</v>
      </c>
      <c r="CG20" s="74">
        <v>15048</v>
      </c>
      <c r="CH20" s="74">
        <f t="shared" si="32"/>
        <v>368092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211</v>
      </c>
      <c r="CQ20" s="74">
        <f t="shared" si="40"/>
        <v>353044</v>
      </c>
      <c r="CR20" s="74">
        <f t="shared" si="41"/>
        <v>16985</v>
      </c>
      <c r="CS20" s="74">
        <f t="shared" si="42"/>
        <v>16985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84360</v>
      </c>
      <c r="CX20" s="74">
        <f t="shared" si="47"/>
        <v>0</v>
      </c>
      <c r="CY20" s="74">
        <f t="shared" si="48"/>
        <v>84360</v>
      </c>
      <c r="CZ20" s="74">
        <f t="shared" si="49"/>
        <v>0</v>
      </c>
      <c r="DA20" s="74">
        <f t="shared" si="50"/>
        <v>0</v>
      </c>
      <c r="DB20" s="74">
        <f t="shared" si="51"/>
        <v>251699</v>
      </c>
      <c r="DC20" s="74">
        <f t="shared" si="52"/>
        <v>2056</v>
      </c>
      <c r="DD20" s="74">
        <f t="shared" si="53"/>
        <v>211176</v>
      </c>
      <c r="DE20" s="74">
        <f t="shared" si="54"/>
        <v>32332</v>
      </c>
      <c r="DF20" s="74">
        <f t="shared" si="55"/>
        <v>6135</v>
      </c>
      <c r="DG20" s="75" t="s">
        <v>211</v>
      </c>
      <c r="DH20" s="74">
        <f t="shared" si="56"/>
        <v>0</v>
      </c>
      <c r="DI20" s="74">
        <f t="shared" si="57"/>
        <v>15048</v>
      </c>
      <c r="DJ20" s="74">
        <f t="shared" si="58"/>
        <v>368092</v>
      </c>
    </row>
    <row r="21" spans="1:114" s="50" customFormat="1" ht="12" customHeight="1">
      <c r="A21" s="53" t="s">
        <v>209</v>
      </c>
      <c r="B21" s="54" t="s">
        <v>238</v>
      </c>
      <c r="C21" s="53" t="s">
        <v>239</v>
      </c>
      <c r="D21" s="74">
        <f t="shared" si="6"/>
        <v>52382</v>
      </c>
      <c r="E21" s="74">
        <f t="shared" si="7"/>
        <v>6831</v>
      </c>
      <c r="F21" s="74">
        <v>0</v>
      </c>
      <c r="G21" s="74">
        <v>0</v>
      </c>
      <c r="H21" s="74">
        <v>0</v>
      </c>
      <c r="I21" s="74">
        <v>6777</v>
      </c>
      <c r="J21" s="74">
        <v>146550</v>
      </c>
      <c r="K21" s="74">
        <v>54</v>
      </c>
      <c r="L21" s="74">
        <v>45551</v>
      </c>
      <c r="M21" s="74">
        <f t="shared" si="8"/>
        <v>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10"/>
        <v>52382</v>
      </c>
      <c r="W21" s="74">
        <f t="shared" si="11"/>
        <v>6831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6777</v>
      </c>
      <c r="AB21" s="74">
        <f t="shared" si="16"/>
        <v>146550</v>
      </c>
      <c r="AC21" s="74">
        <f t="shared" si="17"/>
        <v>54</v>
      </c>
      <c r="AD21" s="74">
        <f t="shared" si="18"/>
        <v>45551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211</v>
      </c>
      <c r="AM21" s="74">
        <f t="shared" si="21"/>
        <v>143564</v>
      </c>
      <c r="AN21" s="74">
        <f t="shared" si="22"/>
        <v>34006</v>
      </c>
      <c r="AO21" s="74">
        <v>12187</v>
      </c>
      <c r="AP21" s="74">
        <v>0</v>
      </c>
      <c r="AQ21" s="74">
        <v>21819</v>
      </c>
      <c r="AR21" s="74">
        <v>0</v>
      </c>
      <c r="AS21" s="74">
        <f t="shared" si="23"/>
        <v>73550</v>
      </c>
      <c r="AT21" s="74">
        <v>0</v>
      </c>
      <c r="AU21" s="74">
        <v>73550</v>
      </c>
      <c r="AV21" s="74">
        <v>0</v>
      </c>
      <c r="AW21" s="74">
        <v>0</v>
      </c>
      <c r="AX21" s="74">
        <f t="shared" si="24"/>
        <v>33006</v>
      </c>
      <c r="AY21" s="74">
        <v>0</v>
      </c>
      <c r="AZ21" s="74">
        <v>27736</v>
      </c>
      <c r="BA21" s="74">
        <v>4750</v>
      </c>
      <c r="BB21" s="74">
        <v>520</v>
      </c>
      <c r="BC21" s="75" t="s">
        <v>211</v>
      </c>
      <c r="BD21" s="74">
        <v>3002</v>
      </c>
      <c r="BE21" s="74">
        <v>55368</v>
      </c>
      <c r="BF21" s="74">
        <f t="shared" si="25"/>
        <v>198932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211</v>
      </c>
      <c r="BO21" s="74">
        <f t="shared" si="28"/>
        <v>0</v>
      </c>
      <c r="BP21" s="74">
        <f t="shared" si="29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30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211</v>
      </c>
      <c r="CF21" s="74">
        <v>0</v>
      </c>
      <c r="CG21" s="74">
        <v>0</v>
      </c>
      <c r="CH21" s="74">
        <f t="shared" si="32"/>
        <v>0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211</v>
      </c>
      <c r="CQ21" s="74">
        <f t="shared" si="40"/>
        <v>143564</v>
      </c>
      <c r="CR21" s="74">
        <f t="shared" si="41"/>
        <v>34006</v>
      </c>
      <c r="CS21" s="74">
        <f t="shared" si="42"/>
        <v>12187</v>
      </c>
      <c r="CT21" s="74">
        <f t="shared" si="43"/>
        <v>0</v>
      </c>
      <c r="CU21" s="74">
        <f t="shared" si="44"/>
        <v>21819</v>
      </c>
      <c r="CV21" s="74">
        <f t="shared" si="45"/>
        <v>0</v>
      </c>
      <c r="CW21" s="74">
        <f t="shared" si="46"/>
        <v>73550</v>
      </c>
      <c r="CX21" s="74">
        <f t="shared" si="47"/>
        <v>0</v>
      </c>
      <c r="CY21" s="74">
        <f t="shared" si="48"/>
        <v>73550</v>
      </c>
      <c r="CZ21" s="74">
        <f t="shared" si="49"/>
        <v>0</v>
      </c>
      <c r="DA21" s="74">
        <f t="shared" si="50"/>
        <v>0</v>
      </c>
      <c r="DB21" s="74">
        <f t="shared" si="51"/>
        <v>33006</v>
      </c>
      <c r="DC21" s="74">
        <f t="shared" si="52"/>
        <v>0</v>
      </c>
      <c r="DD21" s="74">
        <f t="shared" si="53"/>
        <v>27736</v>
      </c>
      <c r="DE21" s="74">
        <f t="shared" si="54"/>
        <v>4750</v>
      </c>
      <c r="DF21" s="74">
        <f t="shared" si="55"/>
        <v>520</v>
      </c>
      <c r="DG21" s="75" t="s">
        <v>211</v>
      </c>
      <c r="DH21" s="74">
        <f t="shared" si="56"/>
        <v>3002</v>
      </c>
      <c r="DI21" s="74">
        <f t="shared" si="57"/>
        <v>55368</v>
      </c>
      <c r="DJ21" s="74">
        <f t="shared" si="58"/>
        <v>198932</v>
      </c>
    </row>
    <row r="22" spans="1:114" s="50" customFormat="1" ht="12" customHeight="1">
      <c r="A22" s="53" t="s">
        <v>209</v>
      </c>
      <c r="B22" s="54" t="s">
        <v>240</v>
      </c>
      <c r="C22" s="53" t="s">
        <v>241</v>
      </c>
      <c r="D22" s="74">
        <f t="shared" si="6"/>
        <v>32098</v>
      </c>
      <c r="E22" s="74">
        <f t="shared" si="7"/>
        <v>844</v>
      </c>
      <c r="F22" s="74">
        <v>0</v>
      </c>
      <c r="G22" s="74">
        <v>0</v>
      </c>
      <c r="H22" s="74">
        <v>0</v>
      </c>
      <c r="I22" s="74">
        <v>844</v>
      </c>
      <c r="J22" s="74">
        <v>195295</v>
      </c>
      <c r="K22" s="74">
        <v>0</v>
      </c>
      <c r="L22" s="74">
        <v>31254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32098</v>
      </c>
      <c r="W22" s="74">
        <f t="shared" si="11"/>
        <v>844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844</v>
      </c>
      <c r="AB22" s="74">
        <f t="shared" si="16"/>
        <v>195295</v>
      </c>
      <c r="AC22" s="74">
        <f t="shared" si="17"/>
        <v>0</v>
      </c>
      <c r="AD22" s="74">
        <f t="shared" si="18"/>
        <v>31254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211</v>
      </c>
      <c r="AM22" s="74">
        <f t="shared" si="21"/>
        <v>227393</v>
      </c>
      <c r="AN22" s="74">
        <f t="shared" si="22"/>
        <v>133548</v>
      </c>
      <c r="AO22" s="74">
        <v>20459</v>
      </c>
      <c r="AP22" s="74">
        <v>4830</v>
      </c>
      <c r="AQ22" s="74">
        <v>108259</v>
      </c>
      <c r="AR22" s="74">
        <v>0</v>
      </c>
      <c r="AS22" s="74">
        <f t="shared" si="23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4"/>
        <v>93845</v>
      </c>
      <c r="AY22" s="74">
        <v>27814</v>
      </c>
      <c r="AZ22" s="74">
        <v>49030</v>
      </c>
      <c r="BA22" s="74">
        <v>17001</v>
      </c>
      <c r="BB22" s="74">
        <v>0</v>
      </c>
      <c r="BC22" s="75" t="s">
        <v>211</v>
      </c>
      <c r="BD22" s="74">
        <v>0</v>
      </c>
      <c r="BE22" s="74">
        <v>0</v>
      </c>
      <c r="BF22" s="74">
        <f t="shared" si="25"/>
        <v>227393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211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211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211</v>
      </c>
      <c r="CQ22" s="74">
        <f t="shared" si="40"/>
        <v>227393</v>
      </c>
      <c r="CR22" s="74">
        <f t="shared" si="41"/>
        <v>133548</v>
      </c>
      <c r="CS22" s="74">
        <f t="shared" si="42"/>
        <v>20459</v>
      </c>
      <c r="CT22" s="74">
        <f t="shared" si="43"/>
        <v>4830</v>
      </c>
      <c r="CU22" s="74">
        <f t="shared" si="44"/>
        <v>108259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93845</v>
      </c>
      <c r="DC22" s="74">
        <f t="shared" si="52"/>
        <v>27814</v>
      </c>
      <c r="DD22" s="74">
        <f t="shared" si="53"/>
        <v>49030</v>
      </c>
      <c r="DE22" s="74">
        <f t="shared" si="54"/>
        <v>17001</v>
      </c>
      <c r="DF22" s="74">
        <f t="shared" si="55"/>
        <v>0</v>
      </c>
      <c r="DG22" s="75" t="s">
        <v>211</v>
      </c>
      <c r="DH22" s="74">
        <f t="shared" si="56"/>
        <v>0</v>
      </c>
      <c r="DI22" s="74">
        <f t="shared" si="57"/>
        <v>0</v>
      </c>
      <c r="DJ22" s="74">
        <f t="shared" si="58"/>
        <v>227393</v>
      </c>
    </row>
    <row r="23" spans="1:114" s="50" customFormat="1" ht="12" customHeight="1">
      <c r="A23" s="53" t="s">
        <v>209</v>
      </c>
      <c r="B23" s="54" t="s">
        <v>242</v>
      </c>
      <c r="C23" s="53" t="s">
        <v>243</v>
      </c>
      <c r="D23" s="74">
        <f t="shared" si="6"/>
        <v>58121</v>
      </c>
      <c r="E23" s="74">
        <f t="shared" si="7"/>
        <v>2668</v>
      </c>
      <c r="F23" s="74">
        <v>0</v>
      </c>
      <c r="G23" s="74">
        <v>0</v>
      </c>
      <c r="H23" s="74">
        <v>0</v>
      </c>
      <c r="I23" s="74">
        <v>2630</v>
      </c>
      <c r="J23" s="74">
        <v>21884</v>
      </c>
      <c r="K23" s="74">
        <v>38</v>
      </c>
      <c r="L23" s="74">
        <v>55453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58121</v>
      </c>
      <c r="W23" s="74">
        <f t="shared" si="11"/>
        <v>2668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2630</v>
      </c>
      <c r="AB23" s="74">
        <f t="shared" si="16"/>
        <v>21884</v>
      </c>
      <c r="AC23" s="74">
        <f t="shared" si="17"/>
        <v>38</v>
      </c>
      <c r="AD23" s="74">
        <f t="shared" si="18"/>
        <v>55453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211</v>
      </c>
      <c r="AM23" s="74">
        <f t="shared" si="21"/>
        <v>38554</v>
      </c>
      <c r="AN23" s="74">
        <f t="shared" si="22"/>
        <v>18073</v>
      </c>
      <c r="AO23" s="74">
        <v>9796</v>
      </c>
      <c r="AP23" s="74">
        <v>2091</v>
      </c>
      <c r="AQ23" s="74">
        <v>6186</v>
      </c>
      <c r="AR23" s="74">
        <v>0</v>
      </c>
      <c r="AS23" s="74">
        <f t="shared" si="23"/>
        <v>4713</v>
      </c>
      <c r="AT23" s="74">
        <v>377</v>
      </c>
      <c r="AU23" s="74">
        <v>4336</v>
      </c>
      <c r="AV23" s="74">
        <v>0</v>
      </c>
      <c r="AW23" s="74">
        <v>0</v>
      </c>
      <c r="AX23" s="74">
        <f t="shared" si="24"/>
        <v>15768</v>
      </c>
      <c r="AY23" s="74">
        <v>4851</v>
      </c>
      <c r="AZ23" s="74">
        <v>10917</v>
      </c>
      <c r="BA23" s="74">
        <v>0</v>
      </c>
      <c r="BB23" s="74">
        <v>0</v>
      </c>
      <c r="BC23" s="75" t="s">
        <v>211</v>
      </c>
      <c r="BD23" s="74">
        <v>0</v>
      </c>
      <c r="BE23" s="74">
        <v>41451</v>
      </c>
      <c r="BF23" s="74">
        <f t="shared" si="25"/>
        <v>80005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211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211</v>
      </c>
      <c r="CF23" s="74">
        <v>0</v>
      </c>
      <c r="CG23" s="74">
        <v>0</v>
      </c>
      <c r="CH23" s="74">
        <f t="shared" si="32"/>
        <v>0</v>
      </c>
      <c r="CI23" s="74">
        <f t="shared" si="33"/>
        <v>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211</v>
      </c>
      <c r="CQ23" s="74">
        <f t="shared" si="40"/>
        <v>38554</v>
      </c>
      <c r="CR23" s="74">
        <f t="shared" si="41"/>
        <v>18073</v>
      </c>
      <c r="CS23" s="74">
        <f t="shared" si="42"/>
        <v>9796</v>
      </c>
      <c r="CT23" s="74">
        <f t="shared" si="43"/>
        <v>2091</v>
      </c>
      <c r="CU23" s="74">
        <f t="shared" si="44"/>
        <v>6186</v>
      </c>
      <c r="CV23" s="74">
        <f t="shared" si="45"/>
        <v>0</v>
      </c>
      <c r="CW23" s="74">
        <f t="shared" si="46"/>
        <v>4713</v>
      </c>
      <c r="CX23" s="74">
        <f t="shared" si="47"/>
        <v>377</v>
      </c>
      <c r="CY23" s="74">
        <f t="shared" si="48"/>
        <v>4336</v>
      </c>
      <c r="CZ23" s="74">
        <f t="shared" si="49"/>
        <v>0</v>
      </c>
      <c r="DA23" s="74">
        <f t="shared" si="50"/>
        <v>0</v>
      </c>
      <c r="DB23" s="74">
        <f t="shared" si="51"/>
        <v>15768</v>
      </c>
      <c r="DC23" s="74">
        <f t="shared" si="52"/>
        <v>4851</v>
      </c>
      <c r="DD23" s="74">
        <f t="shared" si="53"/>
        <v>10917</v>
      </c>
      <c r="DE23" s="74">
        <f t="shared" si="54"/>
        <v>0</v>
      </c>
      <c r="DF23" s="74">
        <f t="shared" si="55"/>
        <v>0</v>
      </c>
      <c r="DG23" s="75" t="s">
        <v>211</v>
      </c>
      <c r="DH23" s="74">
        <f t="shared" si="56"/>
        <v>0</v>
      </c>
      <c r="DI23" s="74">
        <f t="shared" si="57"/>
        <v>41451</v>
      </c>
      <c r="DJ23" s="74">
        <f t="shared" si="58"/>
        <v>80005</v>
      </c>
    </row>
    <row r="24" spans="1:114" s="50" customFormat="1" ht="12" customHeight="1">
      <c r="A24" s="53" t="s">
        <v>209</v>
      </c>
      <c r="B24" s="54" t="s">
        <v>244</v>
      </c>
      <c r="C24" s="53" t="s">
        <v>245</v>
      </c>
      <c r="D24" s="74">
        <f t="shared" si="6"/>
        <v>155075</v>
      </c>
      <c r="E24" s="74">
        <f t="shared" si="7"/>
        <v>155075</v>
      </c>
      <c r="F24" s="74">
        <v>0</v>
      </c>
      <c r="G24" s="74">
        <v>0</v>
      </c>
      <c r="H24" s="74">
        <v>0</v>
      </c>
      <c r="I24" s="74">
        <v>109319</v>
      </c>
      <c r="J24" s="74">
        <v>580690</v>
      </c>
      <c r="K24" s="74">
        <v>45756</v>
      </c>
      <c r="L24" s="74">
        <v>0</v>
      </c>
      <c r="M24" s="74">
        <f t="shared" si="8"/>
        <v>212</v>
      </c>
      <c r="N24" s="74">
        <f t="shared" si="9"/>
        <v>212</v>
      </c>
      <c r="O24" s="74">
        <v>0</v>
      </c>
      <c r="P24" s="74">
        <v>0</v>
      </c>
      <c r="Q24" s="74">
        <v>0</v>
      </c>
      <c r="R24" s="74">
        <v>51</v>
      </c>
      <c r="S24" s="74">
        <v>199831</v>
      </c>
      <c r="T24" s="74">
        <v>161</v>
      </c>
      <c r="U24" s="74">
        <v>0</v>
      </c>
      <c r="V24" s="74">
        <f t="shared" si="10"/>
        <v>155287</v>
      </c>
      <c r="W24" s="74">
        <f t="shared" si="11"/>
        <v>155287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109370</v>
      </c>
      <c r="AB24" s="74">
        <f t="shared" si="16"/>
        <v>780521</v>
      </c>
      <c r="AC24" s="74">
        <f t="shared" si="17"/>
        <v>45917</v>
      </c>
      <c r="AD24" s="74">
        <f t="shared" si="18"/>
        <v>0</v>
      </c>
      <c r="AE24" s="74">
        <f t="shared" si="19"/>
        <v>1272</v>
      </c>
      <c r="AF24" s="74">
        <f t="shared" si="20"/>
        <v>1272</v>
      </c>
      <c r="AG24" s="74">
        <v>0</v>
      </c>
      <c r="AH24" s="74">
        <v>1272</v>
      </c>
      <c r="AI24" s="74">
        <v>0</v>
      </c>
      <c r="AJ24" s="74">
        <v>0</v>
      </c>
      <c r="AK24" s="74">
        <v>0</v>
      </c>
      <c r="AL24" s="75" t="s">
        <v>211</v>
      </c>
      <c r="AM24" s="74">
        <f t="shared" si="21"/>
        <v>661069</v>
      </c>
      <c r="AN24" s="74">
        <f t="shared" si="22"/>
        <v>28188</v>
      </c>
      <c r="AO24" s="74">
        <v>28188</v>
      </c>
      <c r="AP24" s="74">
        <v>0</v>
      </c>
      <c r="AQ24" s="74">
        <v>0</v>
      </c>
      <c r="AR24" s="74">
        <v>0</v>
      </c>
      <c r="AS24" s="74">
        <f t="shared" si="23"/>
        <v>353639</v>
      </c>
      <c r="AT24" s="74">
        <v>0</v>
      </c>
      <c r="AU24" s="74">
        <v>353639</v>
      </c>
      <c r="AV24" s="74">
        <v>0</v>
      </c>
      <c r="AW24" s="74">
        <v>0</v>
      </c>
      <c r="AX24" s="74">
        <f t="shared" si="24"/>
        <v>279242</v>
      </c>
      <c r="AY24" s="74">
        <v>0</v>
      </c>
      <c r="AZ24" s="74">
        <v>279242</v>
      </c>
      <c r="BA24" s="74">
        <v>0</v>
      </c>
      <c r="BB24" s="74">
        <v>0</v>
      </c>
      <c r="BC24" s="75" t="s">
        <v>211</v>
      </c>
      <c r="BD24" s="74">
        <v>0</v>
      </c>
      <c r="BE24" s="74">
        <v>73424</v>
      </c>
      <c r="BF24" s="74">
        <f t="shared" si="25"/>
        <v>735765</v>
      </c>
      <c r="BG24" s="74">
        <f t="shared" si="26"/>
        <v>14</v>
      </c>
      <c r="BH24" s="74">
        <f t="shared" si="27"/>
        <v>14</v>
      </c>
      <c r="BI24" s="74">
        <v>0</v>
      </c>
      <c r="BJ24" s="74">
        <v>14</v>
      </c>
      <c r="BK24" s="74">
        <v>0</v>
      </c>
      <c r="BL24" s="74">
        <v>0</v>
      </c>
      <c r="BM24" s="74">
        <v>0</v>
      </c>
      <c r="BN24" s="75" t="s">
        <v>211</v>
      </c>
      <c r="BO24" s="74">
        <f t="shared" si="28"/>
        <v>139816</v>
      </c>
      <c r="BP24" s="74">
        <f t="shared" si="29"/>
        <v>16673</v>
      </c>
      <c r="BQ24" s="74">
        <v>16673</v>
      </c>
      <c r="BR24" s="74">
        <v>0</v>
      </c>
      <c r="BS24" s="74">
        <v>0</v>
      </c>
      <c r="BT24" s="74">
        <v>0</v>
      </c>
      <c r="BU24" s="74">
        <f t="shared" si="30"/>
        <v>57248</v>
      </c>
      <c r="BV24" s="74">
        <v>0</v>
      </c>
      <c r="BW24" s="74">
        <v>57248</v>
      </c>
      <c r="BX24" s="74">
        <v>0</v>
      </c>
      <c r="BY24" s="74">
        <v>0</v>
      </c>
      <c r="BZ24" s="74">
        <f t="shared" si="31"/>
        <v>65895</v>
      </c>
      <c r="CA24" s="74">
        <v>0</v>
      </c>
      <c r="CB24" s="74">
        <v>65895</v>
      </c>
      <c r="CC24" s="74">
        <v>0</v>
      </c>
      <c r="CD24" s="74">
        <v>0</v>
      </c>
      <c r="CE24" s="75" t="s">
        <v>211</v>
      </c>
      <c r="CF24" s="74">
        <v>0</v>
      </c>
      <c r="CG24" s="74">
        <v>60213</v>
      </c>
      <c r="CH24" s="74">
        <f t="shared" si="32"/>
        <v>200043</v>
      </c>
      <c r="CI24" s="74">
        <f t="shared" si="33"/>
        <v>1286</v>
      </c>
      <c r="CJ24" s="74">
        <f t="shared" si="34"/>
        <v>1286</v>
      </c>
      <c r="CK24" s="74">
        <f t="shared" si="35"/>
        <v>0</v>
      </c>
      <c r="CL24" s="74">
        <f t="shared" si="36"/>
        <v>1286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211</v>
      </c>
      <c r="CQ24" s="74">
        <f t="shared" si="40"/>
        <v>800885</v>
      </c>
      <c r="CR24" s="74">
        <f t="shared" si="41"/>
        <v>44861</v>
      </c>
      <c r="CS24" s="74">
        <f t="shared" si="42"/>
        <v>44861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410887</v>
      </c>
      <c r="CX24" s="74">
        <f t="shared" si="47"/>
        <v>0</v>
      </c>
      <c r="CY24" s="74">
        <f t="shared" si="48"/>
        <v>410887</v>
      </c>
      <c r="CZ24" s="74">
        <f t="shared" si="49"/>
        <v>0</v>
      </c>
      <c r="DA24" s="74">
        <f t="shared" si="50"/>
        <v>0</v>
      </c>
      <c r="DB24" s="74">
        <f t="shared" si="51"/>
        <v>345137</v>
      </c>
      <c r="DC24" s="74">
        <f t="shared" si="52"/>
        <v>0</v>
      </c>
      <c r="DD24" s="74">
        <f t="shared" si="53"/>
        <v>345137</v>
      </c>
      <c r="DE24" s="74">
        <f t="shared" si="54"/>
        <v>0</v>
      </c>
      <c r="DF24" s="74">
        <f t="shared" si="55"/>
        <v>0</v>
      </c>
      <c r="DG24" s="75" t="s">
        <v>211</v>
      </c>
      <c r="DH24" s="74">
        <f t="shared" si="56"/>
        <v>0</v>
      </c>
      <c r="DI24" s="74">
        <f t="shared" si="57"/>
        <v>133637</v>
      </c>
      <c r="DJ24" s="74">
        <f t="shared" si="58"/>
        <v>935808</v>
      </c>
    </row>
    <row r="25" spans="1:114" s="50" customFormat="1" ht="12" customHeight="1">
      <c r="A25" s="53" t="s">
        <v>209</v>
      </c>
      <c r="B25" s="54" t="s">
        <v>246</v>
      </c>
      <c r="C25" s="53" t="s">
        <v>247</v>
      </c>
      <c r="D25" s="74">
        <f t="shared" si="6"/>
        <v>62910</v>
      </c>
      <c r="E25" s="74">
        <f t="shared" si="7"/>
        <v>62910</v>
      </c>
      <c r="F25" s="74">
        <v>0</v>
      </c>
      <c r="G25" s="74">
        <v>0</v>
      </c>
      <c r="H25" s="74">
        <v>0</v>
      </c>
      <c r="I25" s="74">
        <v>39148</v>
      </c>
      <c r="J25" s="74">
        <v>361676</v>
      </c>
      <c r="K25" s="74">
        <v>23762</v>
      </c>
      <c r="L25" s="74">
        <v>0</v>
      </c>
      <c r="M25" s="74">
        <f t="shared" si="8"/>
        <v>42</v>
      </c>
      <c r="N25" s="74">
        <f t="shared" si="9"/>
        <v>42</v>
      </c>
      <c r="O25" s="74">
        <v>0</v>
      </c>
      <c r="P25" s="74">
        <v>0</v>
      </c>
      <c r="Q25" s="74">
        <v>0</v>
      </c>
      <c r="R25" s="74">
        <v>0</v>
      </c>
      <c r="S25" s="74">
        <v>78509</v>
      </c>
      <c r="T25" s="74">
        <v>42</v>
      </c>
      <c r="U25" s="74">
        <v>0</v>
      </c>
      <c r="V25" s="74">
        <f t="shared" si="10"/>
        <v>62952</v>
      </c>
      <c r="W25" s="74">
        <f t="shared" si="11"/>
        <v>62952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39148</v>
      </c>
      <c r="AB25" s="74">
        <f t="shared" si="16"/>
        <v>440185</v>
      </c>
      <c r="AC25" s="74">
        <f t="shared" si="17"/>
        <v>23804</v>
      </c>
      <c r="AD25" s="74">
        <f t="shared" si="18"/>
        <v>0</v>
      </c>
      <c r="AE25" s="74">
        <f t="shared" si="19"/>
        <v>0</v>
      </c>
      <c r="AF25" s="74">
        <f t="shared" si="20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5" t="s">
        <v>211</v>
      </c>
      <c r="AM25" s="74">
        <f t="shared" si="21"/>
        <v>424586</v>
      </c>
      <c r="AN25" s="74">
        <f t="shared" si="22"/>
        <v>17672</v>
      </c>
      <c r="AO25" s="74">
        <v>17672</v>
      </c>
      <c r="AP25" s="74">
        <v>0</v>
      </c>
      <c r="AQ25" s="74">
        <v>0</v>
      </c>
      <c r="AR25" s="74">
        <v>0</v>
      </c>
      <c r="AS25" s="74">
        <f t="shared" si="23"/>
        <v>51454</v>
      </c>
      <c r="AT25" s="74">
        <v>0</v>
      </c>
      <c r="AU25" s="74">
        <v>47098</v>
      </c>
      <c r="AV25" s="74">
        <v>4356</v>
      </c>
      <c r="AW25" s="74">
        <v>0</v>
      </c>
      <c r="AX25" s="74">
        <f t="shared" si="24"/>
        <v>355460</v>
      </c>
      <c r="AY25" s="74">
        <v>0</v>
      </c>
      <c r="AZ25" s="74">
        <v>343218</v>
      </c>
      <c r="BA25" s="74">
        <v>12242</v>
      </c>
      <c r="BB25" s="74">
        <v>0</v>
      </c>
      <c r="BC25" s="75" t="s">
        <v>211</v>
      </c>
      <c r="BD25" s="74">
        <v>0</v>
      </c>
      <c r="BE25" s="74">
        <v>0</v>
      </c>
      <c r="BF25" s="74">
        <f t="shared" si="25"/>
        <v>424586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211</v>
      </c>
      <c r="BO25" s="74">
        <f t="shared" si="28"/>
        <v>78551</v>
      </c>
      <c r="BP25" s="74">
        <f t="shared" si="29"/>
        <v>2854</v>
      </c>
      <c r="BQ25" s="74">
        <v>2854</v>
      </c>
      <c r="BR25" s="74">
        <v>0</v>
      </c>
      <c r="BS25" s="74">
        <v>0</v>
      </c>
      <c r="BT25" s="74">
        <v>0</v>
      </c>
      <c r="BU25" s="74">
        <f t="shared" si="30"/>
        <v>54001</v>
      </c>
      <c r="BV25" s="74">
        <v>0</v>
      </c>
      <c r="BW25" s="74">
        <v>54001</v>
      </c>
      <c r="BX25" s="74">
        <v>0</v>
      </c>
      <c r="BY25" s="74">
        <v>0</v>
      </c>
      <c r="BZ25" s="74">
        <f t="shared" si="31"/>
        <v>21696</v>
      </c>
      <c r="CA25" s="74">
        <v>0</v>
      </c>
      <c r="CB25" s="74">
        <v>21696</v>
      </c>
      <c r="CC25" s="74">
        <v>0</v>
      </c>
      <c r="CD25" s="74">
        <v>0</v>
      </c>
      <c r="CE25" s="75" t="s">
        <v>211</v>
      </c>
      <c r="CF25" s="74">
        <v>0</v>
      </c>
      <c r="CG25" s="74">
        <v>0</v>
      </c>
      <c r="CH25" s="74">
        <f t="shared" si="32"/>
        <v>78551</v>
      </c>
      <c r="CI25" s="74">
        <f t="shared" si="33"/>
        <v>0</v>
      </c>
      <c r="CJ25" s="74">
        <f t="shared" si="34"/>
        <v>0</v>
      </c>
      <c r="CK25" s="74">
        <f t="shared" si="35"/>
        <v>0</v>
      </c>
      <c r="CL25" s="74">
        <f t="shared" si="36"/>
        <v>0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211</v>
      </c>
      <c r="CQ25" s="74">
        <f t="shared" si="40"/>
        <v>503137</v>
      </c>
      <c r="CR25" s="74">
        <f t="shared" si="41"/>
        <v>20526</v>
      </c>
      <c r="CS25" s="74">
        <f t="shared" si="42"/>
        <v>20526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105455</v>
      </c>
      <c r="CX25" s="74">
        <f t="shared" si="47"/>
        <v>0</v>
      </c>
      <c r="CY25" s="74">
        <f t="shared" si="48"/>
        <v>101099</v>
      </c>
      <c r="CZ25" s="74">
        <f t="shared" si="49"/>
        <v>4356</v>
      </c>
      <c r="DA25" s="74">
        <f t="shared" si="50"/>
        <v>0</v>
      </c>
      <c r="DB25" s="74">
        <f t="shared" si="51"/>
        <v>377156</v>
      </c>
      <c r="DC25" s="74">
        <f t="shared" si="52"/>
        <v>0</v>
      </c>
      <c r="DD25" s="74">
        <f t="shared" si="53"/>
        <v>364914</v>
      </c>
      <c r="DE25" s="74">
        <f t="shared" si="54"/>
        <v>12242</v>
      </c>
      <c r="DF25" s="74">
        <f t="shared" si="55"/>
        <v>0</v>
      </c>
      <c r="DG25" s="75" t="s">
        <v>211</v>
      </c>
      <c r="DH25" s="74">
        <f t="shared" si="56"/>
        <v>0</v>
      </c>
      <c r="DI25" s="74">
        <f t="shared" si="57"/>
        <v>0</v>
      </c>
      <c r="DJ25" s="74">
        <f t="shared" si="58"/>
        <v>503137</v>
      </c>
    </row>
    <row r="26" spans="1:114" s="50" customFormat="1" ht="12" customHeight="1">
      <c r="A26" s="53" t="s">
        <v>209</v>
      </c>
      <c r="B26" s="54" t="s">
        <v>248</v>
      </c>
      <c r="C26" s="53" t="s">
        <v>249</v>
      </c>
      <c r="D26" s="74">
        <f t="shared" si="6"/>
        <v>252347</v>
      </c>
      <c r="E26" s="74">
        <f t="shared" si="7"/>
        <v>95804</v>
      </c>
      <c r="F26" s="74">
        <v>31395</v>
      </c>
      <c r="G26" s="74">
        <v>0</v>
      </c>
      <c r="H26" s="74">
        <v>47500</v>
      </c>
      <c r="I26" s="74">
        <v>0</v>
      </c>
      <c r="J26" s="74">
        <v>123904</v>
      </c>
      <c r="K26" s="74">
        <v>16909</v>
      </c>
      <c r="L26" s="74">
        <v>156543</v>
      </c>
      <c r="M26" s="74">
        <f t="shared" si="8"/>
        <v>0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10"/>
        <v>252347</v>
      </c>
      <c r="W26" s="74">
        <f t="shared" si="11"/>
        <v>95804</v>
      </c>
      <c r="X26" s="74">
        <f t="shared" si="12"/>
        <v>31395</v>
      </c>
      <c r="Y26" s="74">
        <f t="shared" si="13"/>
        <v>0</v>
      </c>
      <c r="Z26" s="74">
        <f t="shared" si="14"/>
        <v>47500</v>
      </c>
      <c r="AA26" s="74">
        <f t="shared" si="15"/>
        <v>0</v>
      </c>
      <c r="AB26" s="74">
        <f t="shared" si="16"/>
        <v>123904</v>
      </c>
      <c r="AC26" s="74">
        <f t="shared" si="17"/>
        <v>16909</v>
      </c>
      <c r="AD26" s="74">
        <f t="shared" si="18"/>
        <v>156543</v>
      </c>
      <c r="AE26" s="74">
        <f t="shared" si="19"/>
        <v>150393</v>
      </c>
      <c r="AF26" s="74">
        <f t="shared" si="20"/>
        <v>446</v>
      </c>
      <c r="AG26" s="74">
        <v>0</v>
      </c>
      <c r="AH26" s="74">
        <v>223</v>
      </c>
      <c r="AI26" s="74">
        <v>223</v>
      </c>
      <c r="AJ26" s="74">
        <v>0</v>
      </c>
      <c r="AK26" s="74">
        <v>149947</v>
      </c>
      <c r="AL26" s="75" t="s">
        <v>211</v>
      </c>
      <c r="AM26" s="74">
        <f t="shared" si="21"/>
        <v>120964</v>
      </c>
      <c r="AN26" s="74">
        <f t="shared" si="22"/>
        <v>120884</v>
      </c>
      <c r="AO26" s="74">
        <v>120884</v>
      </c>
      <c r="AP26" s="74">
        <v>0</v>
      </c>
      <c r="AQ26" s="74">
        <v>0</v>
      </c>
      <c r="AR26" s="74">
        <v>0</v>
      </c>
      <c r="AS26" s="74">
        <f t="shared" si="23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4"/>
        <v>0</v>
      </c>
      <c r="AY26" s="74">
        <v>0</v>
      </c>
      <c r="AZ26" s="74">
        <v>0</v>
      </c>
      <c r="BA26" s="74">
        <v>0</v>
      </c>
      <c r="BB26" s="74">
        <v>0</v>
      </c>
      <c r="BC26" s="75" t="s">
        <v>211</v>
      </c>
      <c r="BD26" s="74">
        <v>80</v>
      </c>
      <c r="BE26" s="74">
        <v>104894</v>
      </c>
      <c r="BF26" s="74">
        <f t="shared" si="25"/>
        <v>376251</v>
      </c>
      <c r="BG26" s="74">
        <f t="shared" si="26"/>
        <v>0</v>
      </c>
      <c r="BH26" s="74">
        <f t="shared" si="27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5" t="s">
        <v>211</v>
      </c>
      <c r="BO26" s="74">
        <f t="shared" si="28"/>
        <v>0</v>
      </c>
      <c r="BP26" s="74">
        <f t="shared" si="29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30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1"/>
        <v>0</v>
      </c>
      <c r="CA26" s="74">
        <v>0</v>
      </c>
      <c r="CB26" s="74">
        <v>0</v>
      </c>
      <c r="CC26" s="74">
        <v>0</v>
      </c>
      <c r="CD26" s="74">
        <v>0</v>
      </c>
      <c r="CE26" s="75" t="s">
        <v>211</v>
      </c>
      <c r="CF26" s="74">
        <v>0</v>
      </c>
      <c r="CG26" s="74">
        <v>0</v>
      </c>
      <c r="CH26" s="74">
        <f t="shared" si="32"/>
        <v>0</v>
      </c>
      <c r="CI26" s="74">
        <f t="shared" si="33"/>
        <v>150393</v>
      </c>
      <c r="CJ26" s="74">
        <f t="shared" si="34"/>
        <v>446</v>
      </c>
      <c r="CK26" s="74">
        <f t="shared" si="35"/>
        <v>0</v>
      </c>
      <c r="CL26" s="74">
        <f t="shared" si="36"/>
        <v>223</v>
      </c>
      <c r="CM26" s="74">
        <f t="shared" si="37"/>
        <v>223</v>
      </c>
      <c r="CN26" s="74">
        <f t="shared" si="38"/>
        <v>0</v>
      </c>
      <c r="CO26" s="74">
        <f t="shared" si="39"/>
        <v>149947</v>
      </c>
      <c r="CP26" s="75" t="s">
        <v>211</v>
      </c>
      <c r="CQ26" s="74">
        <f t="shared" si="40"/>
        <v>120964</v>
      </c>
      <c r="CR26" s="74">
        <f t="shared" si="41"/>
        <v>120884</v>
      </c>
      <c r="CS26" s="74">
        <f t="shared" si="42"/>
        <v>120884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5" t="s">
        <v>211</v>
      </c>
      <c r="DH26" s="74">
        <f t="shared" si="56"/>
        <v>80</v>
      </c>
      <c r="DI26" s="74">
        <f t="shared" si="57"/>
        <v>104894</v>
      </c>
      <c r="DJ26" s="74">
        <f t="shared" si="58"/>
        <v>376251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250</v>
      </c>
      <c r="B2" s="145" t="s">
        <v>251</v>
      </c>
      <c r="C2" s="151" t="s">
        <v>252</v>
      </c>
      <c r="D2" s="134" t="s">
        <v>253</v>
      </c>
      <c r="E2" s="103"/>
      <c r="F2" s="103"/>
      <c r="G2" s="103"/>
      <c r="H2" s="103"/>
      <c r="I2" s="103"/>
      <c r="J2" s="103"/>
      <c r="K2" s="103"/>
      <c r="L2" s="104"/>
      <c r="M2" s="134" t="s">
        <v>254</v>
      </c>
      <c r="N2" s="103"/>
      <c r="O2" s="103"/>
      <c r="P2" s="103"/>
      <c r="Q2" s="103"/>
      <c r="R2" s="103"/>
      <c r="S2" s="103"/>
      <c r="T2" s="103"/>
      <c r="U2" s="104"/>
      <c r="V2" s="134" t="s">
        <v>255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2"/>
      <c r="B3" s="146"/>
      <c r="C3" s="152"/>
      <c r="D3" s="135" t="s">
        <v>256</v>
      </c>
      <c r="E3" s="105"/>
      <c r="F3" s="105"/>
      <c r="G3" s="105"/>
      <c r="H3" s="105"/>
      <c r="I3" s="105"/>
      <c r="J3" s="105"/>
      <c r="K3" s="105"/>
      <c r="L3" s="106"/>
      <c r="M3" s="135" t="s">
        <v>256</v>
      </c>
      <c r="N3" s="105"/>
      <c r="O3" s="105"/>
      <c r="P3" s="105"/>
      <c r="Q3" s="105"/>
      <c r="R3" s="105"/>
      <c r="S3" s="105"/>
      <c r="T3" s="105"/>
      <c r="U3" s="106"/>
      <c r="V3" s="135" t="s">
        <v>257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2"/>
      <c r="B4" s="146"/>
      <c r="C4" s="152"/>
      <c r="D4" s="107"/>
      <c r="E4" s="135" t="s">
        <v>258</v>
      </c>
      <c r="F4" s="108"/>
      <c r="G4" s="108"/>
      <c r="H4" s="108"/>
      <c r="I4" s="108"/>
      <c r="J4" s="108"/>
      <c r="K4" s="109"/>
      <c r="L4" s="69" t="s">
        <v>259</v>
      </c>
      <c r="M4" s="107"/>
      <c r="N4" s="135" t="s">
        <v>260</v>
      </c>
      <c r="O4" s="108"/>
      <c r="P4" s="108"/>
      <c r="Q4" s="108"/>
      <c r="R4" s="108"/>
      <c r="S4" s="108"/>
      <c r="T4" s="109"/>
      <c r="U4" s="69" t="s">
        <v>261</v>
      </c>
      <c r="V4" s="107"/>
      <c r="W4" s="135" t="s">
        <v>260</v>
      </c>
      <c r="X4" s="108"/>
      <c r="Y4" s="108"/>
      <c r="Z4" s="108"/>
      <c r="AA4" s="108"/>
      <c r="AB4" s="108"/>
      <c r="AC4" s="109"/>
      <c r="AD4" s="69" t="s">
        <v>259</v>
      </c>
    </row>
    <row r="5" spans="1:30" s="45" customFormat="1" ht="23.25" customHeight="1">
      <c r="A5" s="152"/>
      <c r="B5" s="146"/>
      <c r="C5" s="152"/>
      <c r="D5" s="107"/>
      <c r="E5" s="107" t="s">
        <v>262</v>
      </c>
      <c r="F5" s="125" t="s">
        <v>263</v>
      </c>
      <c r="G5" s="125" t="s">
        <v>264</v>
      </c>
      <c r="H5" s="125" t="s">
        <v>265</v>
      </c>
      <c r="I5" s="125" t="s">
        <v>266</v>
      </c>
      <c r="J5" s="125" t="s">
        <v>267</v>
      </c>
      <c r="K5" s="125" t="s">
        <v>268</v>
      </c>
      <c r="L5" s="69"/>
      <c r="M5" s="107"/>
      <c r="N5" s="107" t="s">
        <v>269</v>
      </c>
      <c r="O5" s="125" t="s">
        <v>270</v>
      </c>
      <c r="P5" s="125" t="s">
        <v>264</v>
      </c>
      <c r="Q5" s="125" t="s">
        <v>265</v>
      </c>
      <c r="R5" s="125" t="s">
        <v>271</v>
      </c>
      <c r="S5" s="125" t="s">
        <v>272</v>
      </c>
      <c r="T5" s="125" t="s">
        <v>273</v>
      </c>
      <c r="U5" s="69"/>
      <c r="V5" s="107"/>
      <c r="W5" s="107" t="s">
        <v>255</v>
      </c>
      <c r="X5" s="125" t="s">
        <v>270</v>
      </c>
      <c r="Y5" s="125" t="s">
        <v>264</v>
      </c>
      <c r="Z5" s="125" t="s">
        <v>274</v>
      </c>
      <c r="AA5" s="125" t="s">
        <v>275</v>
      </c>
      <c r="AB5" s="125" t="s">
        <v>267</v>
      </c>
      <c r="AC5" s="125" t="s">
        <v>2</v>
      </c>
      <c r="AD5" s="69"/>
    </row>
    <row r="6" spans="1:30" s="46" customFormat="1" ht="13.5">
      <c r="A6" s="153"/>
      <c r="B6" s="147"/>
      <c r="C6" s="153"/>
      <c r="D6" s="110" t="s">
        <v>276</v>
      </c>
      <c r="E6" s="110" t="s">
        <v>276</v>
      </c>
      <c r="F6" s="111" t="s">
        <v>277</v>
      </c>
      <c r="G6" s="111" t="s">
        <v>278</v>
      </c>
      <c r="H6" s="111" t="s">
        <v>277</v>
      </c>
      <c r="I6" s="111" t="s">
        <v>276</v>
      </c>
      <c r="J6" s="111" t="s">
        <v>276</v>
      </c>
      <c r="K6" s="111" t="s">
        <v>276</v>
      </c>
      <c r="L6" s="111" t="s">
        <v>277</v>
      </c>
      <c r="M6" s="110" t="s">
        <v>278</v>
      </c>
      <c r="N6" s="110" t="s">
        <v>277</v>
      </c>
      <c r="O6" s="111" t="s">
        <v>276</v>
      </c>
      <c r="P6" s="111" t="s">
        <v>276</v>
      </c>
      <c r="Q6" s="111" t="s">
        <v>276</v>
      </c>
      <c r="R6" s="111" t="s">
        <v>277</v>
      </c>
      <c r="S6" s="111" t="s">
        <v>279</v>
      </c>
      <c r="T6" s="111" t="s">
        <v>280</v>
      </c>
      <c r="U6" s="111" t="s">
        <v>276</v>
      </c>
      <c r="V6" s="110" t="s">
        <v>276</v>
      </c>
      <c r="W6" s="110" t="s">
        <v>276</v>
      </c>
      <c r="X6" s="111" t="s">
        <v>280</v>
      </c>
      <c r="Y6" s="111" t="s">
        <v>279</v>
      </c>
      <c r="Z6" s="111" t="s">
        <v>280</v>
      </c>
      <c r="AA6" s="111" t="s">
        <v>276</v>
      </c>
      <c r="AB6" s="111" t="s">
        <v>276</v>
      </c>
      <c r="AC6" s="111" t="s">
        <v>276</v>
      </c>
      <c r="AD6" s="111" t="s">
        <v>280</v>
      </c>
    </row>
    <row r="7" spans="1:30" s="50" customFormat="1" ht="12" customHeight="1">
      <c r="A7" s="48" t="s">
        <v>281</v>
      </c>
      <c r="B7" s="63" t="s">
        <v>282</v>
      </c>
      <c r="C7" s="48" t="s">
        <v>255</v>
      </c>
      <c r="D7" s="70">
        <f aca="true" t="shared" si="0" ref="D7:AD7">SUM(D8:D53)</f>
        <v>25957954</v>
      </c>
      <c r="E7" s="70">
        <f t="shared" si="0"/>
        <v>6212891</v>
      </c>
      <c r="F7" s="70">
        <f t="shared" si="0"/>
        <v>135386</v>
      </c>
      <c r="G7" s="70">
        <f t="shared" si="0"/>
        <v>24740</v>
      </c>
      <c r="H7" s="70">
        <f t="shared" si="0"/>
        <v>661300</v>
      </c>
      <c r="I7" s="70">
        <f t="shared" si="0"/>
        <v>3942014</v>
      </c>
      <c r="J7" s="70">
        <f t="shared" si="0"/>
        <v>3306050</v>
      </c>
      <c r="K7" s="70">
        <f t="shared" si="0"/>
        <v>1449451</v>
      </c>
      <c r="L7" s="70">
        <f t="shared" si="0"/>
        <v>19745063</v>
      </c>
      <c r="M7" s="70">
        <f t="shared" si="0"/>
        <v>4824142</v>
      </c>
      <c r="N7" s="70">
        <f t="shared" si="0"/>
        <v>485777</v>
      </c>
      <c r="O7" s="70">
        <f t="shared" si="0"/>
        <v>9990</v>
      </c>
      <c r="P7" s="70">
        <f t="shared" si="0"/>
        <v>2450</v>
      </c>
      <c r="Q7" s="70">
        <f t="shared" si="0"/>
        <v>0</v>
      </c>
      <c r="R7" s="70">
        <f t="shared" si="0"/>
        <v>424775</v>
      </c>
      <c r="S7" s="70">
        <f t="shared" si="0"/>
        <v>1824455</v>
      </c>
      <c r="T7" s="70">
        <f t="shared" si="0"/>
        <v>48562</v>
      </c>
      <c r="U7" s="70">
        <f t="shared" si="0"/>
        <v>4338365</v>
      </c>
      <c r="V7" s="70">
        <f t="shared" si="0"/>
        <v>30782096</v>
      </c>
      <c r="W7" s="70">
        <f t="shared" si="0"/>
        <v>6698668</v>
      </c>
      <c r="X7" s="70">
        <f t="shared" si="0"/>
        <v>145376</v>
      </c>
      <c r="Y7" s="70">
        <f t="shared" si="0"/>
        <v>27190</v>
      </c>
      <c r="Z7" s="70">
        <f t="shared" si="0"/>
        <v>661300</v>
      </c>
      <c r="AA7" s="70">
        <f t="shared" si="0"/>
        <v>4366789</v>
      </c>
      <c r="AB7" s="70">
        <f t="shared" si="0"/>
        <v>5130505</v>
      </c>
      <c r="AC7" s="70">
        <f t="shared" si="0"/>
        <v>1498013</v>
      </c>
      <c r="AD7" s="70">
        <f t="shared" si="0"/>
        <v>24083428</v>
      </c>
    </row>
    <row r="8" spans="1:30" s="50" customFormat="1" ht="12" customHeight="1">
      <c r="A8" s="51" t="s">
        <v>283</v>
      </c>
      <c r="B8" s="64" t="s">
        <v>284</v>
      </c>
      <c r="C8" s="51" t="s">
        <v>285</v>
      </c>
      <c r="D8" s="72">
        <f aca="true" t="shared" si="1" ref="D8:D53">SUM(E8,+L8)</f>
        <v>9362411</v>
      </c>
      <c r="E8" s="72">
        <f aca="true" t="shared" si="2" ref="E8:E53">+SUM(F8:I8,K8)</f>
        <v>2675842</v>
      </c>
      <c r="F8" s="72">
        <v>0</v>
      </c>
      <c r="G8" s="72">
        <v>0</v>
      </c>
      <c r="H8" s="72">
        <v>0</v>
      </c>
      <c r="I8" s="72">
        <v>2010910</v>
      </c>
      <c r="J8" s="73">
        <v>0</v>
      </c>
      <c r="K8" s="72">
        <v>664932</v>
      </c>
      <c r="L8" s="72">
        <v>6686569</v>
      </c>
      <c r="M8" s="72">
        <f aca="true" t="shared" si="3" ref="M8:M53">SUM(N8,+U8)</f>
        <v>1561742</v>
      </c>
      <c r="N8" s="72">
        <f aca="true" t="shared" si="4" ref="N8:N53">+SUM(O8:R8,T8)</f>
        <v>61605</v>
      </c>
      <c r="O8" s="72">
        <v>0</v>
      </c>
      <c r="P8" s="72">
        <v>0</v>
      </c>
      <c r="Q8" s="72">
        <v>0</v>
      </c>
      <c r="R8" s="72">
        <v>50691</v>
      </c>
      <c r="S8" s="73">
        <v>0</v>
      </c>
      <c r="T8" s="72">
        <v>10914</v>
      </c>
      <c r="U8" s="72">
        <v>1500137</v>
      </c>
      <c r="V8" s="72">
        <f aca="true" t="shared" si="5" ref="V8:V53">+SUM(D8,M8)</f>
        <v>10924153</v>
      </c>
      <c r="W8" s="72">
        <f aca="true" t="shared" si="6" ref="W8:W53">+SUM(E8,N8)</f>
        <v>2737447</v>
      </c>
      <c r="X8" s="72">
        <f aca="true" t="shared" si="7" ref="X8:X53">+SUM(F8,O8)</f>
        <v>0</v>
      </c>
      <c r="Y8" s="72">
        <f aca="true" t="shared" si="8" ref="Y8:Y53">+SUM(G8,P8)</f>
        <v>0</v>
      </c>
      <c r="Z8" s="72">
        <f aca="true" t="shared" si="9" ref="Z8:Z53">+SUM(H8,Q8)</f>
        <v>0</v>
      </c>
      <c r="AA8" s="72">
        <f aca="true" t="shared" si="10" ref="AA8:AA53">+SUM(I8,R8)</f>
        <v>2061601</v>
      </c>
      <c r="AB8" s="73">
        <v>0</v>
      </c>
      <c r="AC8" s="72">
        <f aca="true" t="shared" si="11" ref="AC8:AC53">+SUM(K8,T8)</f>
        <v>675846</v>
      </c>
      <c r="AD8" s="72">
        <f aca="true" t="shared" si="12" ref="AD8:AD53">+SUM(L8,U8)</f>
        <v>8186706</v>
      </c>
    </row>
    <row r="9" spans="1:30" s="50" customFormat="1" ht="12" customHeight="1">
      <c r="A9" s="51" t="s">
        <v>281</v>
      </c>
      <c r="B9" s="64" t="s">
        <v>286</v>
      </c>
      <c r="C9" s="51" t="s">
        <v>287</v>
      </c>
      <c r="D9" s="72">
        <f t="shared" si="1"/>
        <v>5725050</v>
      </c>
      <c r="E9" s="72">
        <f t="shared" si="2"/>
        <v>1040313</v>
      </c>
      <c r="F9" s="72">
        <v>0</v>
      </c>
      <c r="G9" s="72">
        <v>54</v>
      </c>
      <c r="H9" s="72">
        <v>0</v>
      </c>
      <c r="I9" s="72">
        <v>683199</v>
      </c>
      <c r="J9" s="73">
        <v>0</v>
      </c>
      <c r="K9" s="72">
        <v>357060</v>
      </c>
      <c r="L9" s="72">
        <v>4684737</v>
      </c>
      <c r="M9" s="72">
        <f t="shared" si="3"/>
        <v>871146</v>
      </c>
      <c r="N9" s="72">
        <f t="shared" si="4"/>
        <v>61600</v>
      </c>
      <c r="O9" s="72">
        <v>0</v>
      </c>
      <c r="P9" s="72">
        <v>11</v>
      </c>
      <c r="Q9" s="72">
        <v>0</v>
      </c>
      <c r="R9" s="72">
        <v>61589</v>
      </c>
      <c r="S9" s="73">
        <v>0</v>
      </c>
      <c r="T9" s="72">
        <v>0</v>
      </c>
      <c r="U9" s="72">
        <v>809546</v>
      </c>
      <c r="V9" s="72">
        <f t="shared" si="5"/>
        <v>6596196</v>
      </c>
      <c r="W9" s="72">
        <f t="shared" si="6"/>
        <v>1101913</v>
      </c>
      <c r="X9" s="72">
        <f t="shared" si="7"/>
        <v>0</v>
      </c>
      <c r="Y9" s="72">
        <f t="shared" si="8"/>
        <v>65</v>
      </c>
      <c r="Z9" s="72">
        <f t="shared" si="9"/>
        <v>0</v>
      </c>
      <c r="AA9" s="72">
        <f t="shared" si="10"/>
        <v>744788</v>
      </c>
      <c r="AB9" s="73">
        <v>0</v>
      </c>
      <c r="AC9" s="72">
        <f t="shared" si="11"/>
        <v>357060</v>
      </c>
      <c r="AD9" s="72">
        <f t="shared" si="12"/>
        <v>5494283</v>
      </c>
    </row>
    <row r="10" spans="1:30" s="50" customFormat="1" ht="12" customHeight="1">
      <c r="A10" s="51" t="s">
        <v>283</v>
      </c>
      <c r="B10" s="64" t="s">
        <v>288</v>
      </c>
      <c r="C10" s="51" t="s">
        <v>289</v>
      </c>
      <c r="D10" s="72">
        <f t="shared" si="1"/>
        <v>1483134</v>
      </c>
      <c r="E10" s="72">
        <f t="shared" si="2"/>
        <v>345584</v>
      </c>
      <c r="F10" s="72">
        <v>0</v>
      </c>
      <c r="G10" s="72">
        <v>183</v>
      </c>
      <c r="H10" s="72">
        <v>83800</v>
      </c>
      <c r="I10" s="72">
        <v>259801</v>
      </c>
      <c r="J10" s="73">
        <v>0</v>
      </c>
      <c r="K10" s="72">
        <v>1800</v>
      </c>
      <c r="L10" s="72">
        <v>1137550</v>
      </c>
      <c r="M10" s="72">
        <f t="shared" si="3"/>
        <v>312179</v>
      </c>
      <c r="N10" s="72">
        <f t="shared" si="4"/>
        <v>1800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1800</v>
      </c>
      <c r="U10" s="72">
        <v>310379</v>
      </c>
      <c r="V10" s="72">
        <f t="shared" si="5"/>
        <v>1795313</v>
      </c>
      <c r="W10" s="72">
        <f t="shared" si="6"/>
        <v>347384</v>
      </c>
      <c r="X10" s="72">
        <f t="shared" si="7"/>
        <v>0</v>
      </c>
      <c r="Y10" s="72">
        <f t="shared" si="8"/>
        <v>183</v>
      </c>
      <c r="Z10" s="72">
        <f t="shared" si="9"/>
        <v>83800</v>
      </c>
      <c r="AA10" s="72">
        <f t="shared" si="10"/>
        <v>259801</v>
      </c>
      <c r="AB10" s="73">
        <v>0</v>
      </c>
      <c r="AC10" s="72">
        <f t="shared" si="11"/>
        <v>3600</v>
      </c>
      <c r="AD10" s="72">
        <f t="shared" si="12"/>
        <v>1447929</v>
      </c>
    </row>
    <row r="11" spans="1:30" s="50" customFormat="1" ht="12" customHeight="1">
      <c r="A11" s="51" t="s">
        <v>281</v>
      </c>
      <c r="B11" s="64" t="s">
        <v>290</v>
      </c>
      <c r="C11" s="51" t="s">
        <v>291</v>
      </c>
      <c r="D11" s="72">
        <f t="shared" si="1"/>
        <v>741787</v>
      </c>
      <c r="E11" s="72">
        <f t="shared" si="2"/>
        <v>70760</v>
      </c>
      <c r="F11" s="72">
        <v>0</v>
      </c>
      <c r="G11" s="72">
        <v>399</v>
      </c>
      <c r="H11" s="72">
        <v>0</v>
      </c>
      <c r="I11" s="72">
        <v>61414</v>
      </c>
      <c r="J11" s="73">
        <v>0</v>
      </c>
      <c r="K11" s="72">
        <v>8947</v>
      </c>
      <c r="L11" s="72">
        <v>671027</v>
      </c>
      <c r="M11" s="72">
        <f t="shared" si="3"/>
        <v>81949</v>
      </c>
      <c r="N11" s="72">
        <f t="shared" si="4"/>
        <v>727</v>
      </c>
      <c r="O11" s="72">
        <v>0</v>
      </c>
      <c r="P11" s="72">
        <v>0</v>
      </c>
      <c r="Q11" s="72">
        <v>0</v>
      </c>
      <c r="R11" s="72">
        <v>727</v>
      </c>
      <c r="S11" s="73">
        <v>0</v>
      </c>
      <c r="T11" s="72">
        <v>0</v>
      </c>
      <c r="U11" s="72">
        <v>81222</v>
      </c>
      <c r="V11" s="72">
        <f t="shared" si="5"/>
        <v>823736</v>
      </c>
      <c r="W11" s="72">
        <f t="shared" si="6"/>
        <v>71487</v>
      </c>
      <c r="X11" s="72">
        <f t="shared" si="7"/>
        <v>0</v>
      </c>
      <c r="Y11" s="72">
        <f t="shared" si="8"/>
        <v>399</v>
      </c>
      <c r="Z11" s="72">
        <f t="shared" si="9"/>
        <v>0</v>
      </c>
      <c r="AA11" s="72">
        <f t="shared" si="10"/>
        <v>62141</v>
      </c>
      <c r="AB11" s="73">
        <v>0</v>
      </c>
      <c r="AC11" s="72">
        <f t="shared" si="11"/>
        <v>8947</v>
      </c>
      <c r="AD11" s="72">
        <f t="shared" si="12"/>
        <v>752249</v>
      </c>
    </row>
    <row r="12" spans="1:30" s="50" customFormat="1" ht="12" customHeight="1">
      <c r="A12" s="53" t="s">
        <v>283</v>
      </c>
      <c r="B12" s="54" t="s">
        <v>292</v>
      </c>
      <c r="C12" s="53" t="s">
        <v>785</v>
      </c>
      <c r="D12" s="74">
        <f t="shared" si="1"/>
        <v>660303</v>
      </c>
      <c r="E12" s="74">
        <f t="shared" si="2"/>
        <v>25650</v>
      </c>
      <c r="F12" s="74">
        <v>0</v>
      </c>
      <c r="G12" s="74">
        <v>750</v>
      </c>
      <c r="H12" s="74">
        <v>0</v>
      </c>
      <c r="I12" s="74">
        <v>15486</v>
      </c>
      <c r="J12" s="75">
        <v>0</v>
      </c>
      <c r="K12" s="74">
        <v>9414</v>
      </c>
      <c r="L12" s="74">
        <v>634653</v>
      </c>
      <c r="M12" s="74">
        <f t="shared" si="3"/>
        <v>266148</v>
      </c>
      <c r="N12" s="74">
        <f t="shared" si="4"/>
        <v>90554</v>
      </c>
      <c r="O12" s="74">
        <v>0</v>
      </c>
      <c r="P12" s="74">
        <v>0</v>
      </c>
      <c r="Q12" s="74">
        <v>0</v>
      </c>
      <c r="R12" s="74">
        <v>90554</v>
      </c>
      <c r="S12" s="75">
        <v>0</v>
      </c>
      <c r="T12" s="74"/>
      <c r="U12" s="74">
        <v>175594</v>
      </c>
      <c r="V12" s="74">
        <f t="shared" si="5"/>
        <v>926451</v>
      </c>
      <c r="W12" s="74">
        <f t="shared" si="6"/>
        <v>116204</v>
      </c>
      <c r="X12" s="74">
        <f t="shared" si="7"/>
        <v>0</v>
      </c>
      <c r="Y12" s="74">
        <f t="shared" si="8"/>
        <v>750</v>
      </c>
      <c r="Z12" s="74">
        <f t="shared" si="9"/>
        <v>0</v>
      </c>
      <c r="AA12" s="74">
        <f t="shared" si="10"/>
        <v>106040</v>
      </c>
      <c r="AB12" s="75">
        <v>0</v>
      </c>
      <c r="AC12" s="74">
        <f t="shared" si="11"/>
        <v>9414</v>
      </c>
      <c r="AD12" s="74">
        <f t="shared" si="12"/>
        <v>810247</v>
      </c>
    </row>
    <row r="13" spans="1:30" s="50" customFormat="1" ht="12" customHeight="1">
      <c r="A13" s="53" t="s">
        <v>293</v>
      </c>
      <c r="B13" s="54" t="s">
        <v>294</v>
      </c>
      <c r="C13" s="53" t="s">
        <v>295</v>
      </c>
      <c r="D13" s="74">
        <f t="shared" si="1"/>
        <v>496849</v>
      </c>
      <c r="E13" s="74">
        <f t="shared" si="2"/>
        <v>53455</v>
      </c>
      <c r="F13" s="74">
        <v>0</v>
      </c>
      <c r="G13" s="74">
        <v>0</v>
      </c>
      <c r="H13" s="74">
        <v>0</v>
      </c>
      <c r="I13" s="74">
        <v>46050</v>
      </c>
      <c r="J13" s="75">
        <v>0</v>
      </c>
      <c r="K13" s="74">
        <v>7405</v>
      </c>
      <c r="L13" s="74">
        <v>443394</v>
      </c>
      <c r="M13" s="74">
        <f t="shared" si="3"/>
        <v>160759</v>
      </c>
      <c r="N13" s="74">
        <f t="shared" si="4"/>
        <v>15716</v>
      </c>
      <c r="O13" s="74">
        <v>0</v>
      </c>
      <c r="P13" s="74">
        <v>0</v>
      </c>
      <c r="Q13" s="74">
        <v>0</v>
      </c>
      <c r="R13" s="74">
        <v>15716</v>
      </c>
      <c r="S13" s="75">
        <v>0</v>
      </c>
      <c r="T13" s="74">
        <v>0</v>
      </c>
      <c r="U13" s="74">
        <v>145043</v>
      </c>
      <c r="V13" s="74">
        <f t="shared" si="5"/>
        <v>657608</v>
      </c>
      <c r="W13" s="74">
        <f t="shared" si="6"/>
        <v>69171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61766</v>
      </c>
      <c r="AB13" s="75">
        <v>0</v>
      </c>
      <c r="AC13" s="74">
        <f t="shared" si="11"/>
        <v>7405</v>
      </c>
      <c r="AD13" s="74">
        <f t="shared" si="12"/>
        <v>588437</v>
      </c>
    </row>
    <row r="14" spans="1:30" s="50" customFormat="1" ht="12" customHeight="1">
      <c r="A14" s="53" t="s">
        <v>283</v>
      </c>
      <c r="B14" s="54" t="s">
        <v>296</v>
      </c>
      <c r="C14" s="53" t="s">
        <v>297</v>
      </c>
      <c r="D14" s="74">
        <f t="shared" si="1"/>
        <v>672085</v>
      </c>
      <c r="E14" s="74">
        <f t="shared" si="2"/>
        <v>57966</v>
      </c>
      <c r="F14" s="74">
        <v>0</v>
      </c>
      <c r="G14" s="74">
        <v>0</v>
      </c>
      <c r="H14" s="74">
        <v>0</v>
      </c>
      <c r="I14" s="74">
        <v>46040</v>
      </c>
      <c r="J14" s="75">
        <v>0</v>
      </c>
      <c r="K14" s="74">
        <v>11926</v>
      </c>
      <c r="L14" s="74">
        <v>614119</v>
      </c>
      <c r="M14" s="74">
        <f t="shared" si="3"/>
        <v>168603</v>
      </c>
      <c r="N14" s="74">
        <f t="shared" si="4"/>
        <v>44499</v>
      </c>
      <c r="O14" s="74">
        <v>0</v>
      </c>
      <c r="P14" s="74">
        <v>0</v>
      </c>
      <c r="Q14" s="74">
        <v>0</v>
      </c>
      <c r="R14" s="74">
        <v>44499</v>
      </c>
      <c r="S14" s="75">
        <v>0</v>
      </c>
      <c r="T14" s="74">
        <v>0</v>
      </c>
      <c r="U14" s="74">
        <v>124104</v>
      </c>
      <c r="V14" s="74">
        <f t="shared" si="5"/>
        <v>840688</v>
      </c>
      <c r="W14" s="74">
        <f t="shared" si="6"/>
        <v>102465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90539</v>
      </c>
      <c r="AB14" s="75">
        <v>0</v>
      </c>
      <c r="AC14" s="74">
        <f t="shared" si="11"/>
        <v>11926</v>
      </c>
      <c r="AD14" s="74">
        <f t="shared" si="12"/>
        <v>738223</v>
      </c>
    </row>
    <row r="15" spans="1:30" s="50" customFormat="1" ht="12" customHeight="1">
      <c r="A15" s="53" t="s">
        <v>293</v>
      </c>
      <c r="B15" s="54" t="s">
        <v>298</v>
      </c>
      <c r="C15" s="53" t="s">
        <v>299</v>
      </c>
      <c r="D15" s="74">
        <f t="shared" si="1"/>
        <v>570892</v>
      </c>
      <c r="E15" s="74">
        <f t="shared" si="2"/>
        <v>94</v>
      </c>
      <c r="F15" s="74">
        <v>0</v>
      </c>
      <c r="G15" s="74">
        <v>0</v>
      </c>
      <c r="H15" s="74">
        <v>0</v>
      </c>
      <c r="I15" s="74">
        <v>94</v>
      </c>
      <c r="J15" s="75">
        <v>0</v>
      </c>
      <c r="K15" s="74">
        <v>0</v>
      </c>
      <c r="L15" s="74">
        <v>570798</v>
      </c>
      <c r="M15" s="74">
        <f t="shared" si="3"/>
        <v>197229</v>
      </c>
      <c r="N15" s="74">
        <f t="shared" si="4"/>
        <v>58090</v>
      </c>
      <c r="O15" s="74">
        <v>0</v>
      </c>
      <c r="P15" s="74">
        <v>0</v>
      </c>
      <c r="Q15" s="74">
        <v>0</v>
      </c>
      <c r="R15" s="74">
        <v>58090</v>
      </c>
      <c r="S15" s="75">
        <v>0</v>
      </c>
      <c r="T15" s="74">
        <v>0</v>
      </c>
      <c r="U15" s="74">
        <v>139139</v>
      </c>
      <c r="V15" s="74">
        <f t="shared" si="5"/>
        <v>768121</v>
      </c>
      <c r="W15" s="74">
        <f t="shared" si="6"/>
        <v>58184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58184</v>
      </c>
      <c r="AB15" s="75">
        <v>0</v>
      </c>
      <c r="AC15" s="74">
        <f t="shared" si="11"/>
        <v>0</v>
      </c>
      <c r="AD15" s="74">
        <f t="shared" si="12"/>
        <v>709937</v>
      </c>
    </row>
    <row r="16" spans="1:30" s="50" customFormat="1" ht="12" customHeight="1">
      <c r="A16" s="53" t="s">
        <v>283</v>
      </c>
      <c r="B16" s="54" t="s">
        <v>300</v>
      </c>
      <c r="C16" s="53" t="s">
        <v>301</v>
      </c>
      <c r="D16" s="74">
        <f t="shared" si="1"/>
        <v>491395</v>
      </c>
      <c r="E16" s="74">
        <f t="shared" si="2"/>
        <v>394562</v>
      </c>
      <c r="F16" s="74">
        <v>57180</v>
      </c>
      <c r="G16" s="74">
        <v>0</v>
      </c>
      <c r="H16" s="74">
        <v>261600</v>
      </c>
      <c r="I16" s="74">
        <v>74645</v>
      </c>
      <c r="J16" s="75">
        <v>0</v>
      </c>
      <c r="K16" s="74">
        <v>1137</v>
      </c>
      <c r="L16" s="74">
        <v>96833</v>
      </c>
      <c r="M16" s="74">
        <f t="shared" si="3"/>
        <v>65627</v>
      </c>
      <c r="N16" s="74">
        <f t="shared" si="4"/>
        <v>4190</v>
      </c>
      <c r="O16" s="74">
        <v>4166</v>
      </c>
      <c r="P16" s="74">
        <v>0</v>
      </c>
      <c r="Q16" s="74">
        <v>0</v>
      </c>
      <c r="R16" s="74">
        <v>0</v>
      </c>
      <c r="S16" s="75">
        <v>0</v>
      </c>
      <c r="T16" s="74">
        <v>24</v>
      </c>
      <c r="U16" s="74">
        <v>61437</v>
      </c>
      <c r="V16" s="74">
        <f t="shared" si="5"/>
        <v>557022</v>
      </c>
      <c r="W16" s="74">
        <f t="shared" si="6"/>
        <v>398752</v>
      </c>
      <c r="X16" s="74">
        <f t="shared" si="7"/>
        <v>61346</v>
      </c>
      <c r="Y16" s="74">
        <f t="shared" si="8"/>
        <v>0</v>
      </c>
      <c r="Z16" s="74">
        <f t="shared" si="9"/>
        <v>261600</v>
      </c>
      <c r="AA16" s="74">
        <f t="shared" si="10"/>
        <v>74645</v>
      </c>
      <c r="AB16" s="75">
        <v>0</v>
      </c>
      <c r="AC16" s="74">
        <f t="shared" si="11"/>
        <v>1161</v>
      </c>
      <c r="AD16" s="74">
        <f t="shared" si="12"/>
        <v>158270</v>
      </c>
    </row>
    <row r="17" spans="1:30" s="50" customFormat="1" ht="12" customHeight="1">
      <c r="A17" s="53" t="s">
        <v>293</v>
      </c>
      <c r="B17" s="54" t="s">
        <v>302</v>
      </c>
      <c r="C17" s="53" t="s">
        <v>303</v>
      </c>
      <c r="D17" s="74">
        <f t="shared" si="1"/>
        <v>493703</v>
      </c>
      <c r="E17" s="74">
        <f t="shared" si="2"/>
        <v>76887</v>
      </c>
      <c r="F17" s="74">
        <v>0</v>
      </c>
      <c r="G17" s="74">
        <v>0</v>
      </c>
      <c r="H17" s="74">
        <v>0</v>
      </c>
      <c r="I17" s="74">
        <v>64817</v>
      </c>
      <c r="J17" s="75">
        <v>0</v>
      </c>
      <c r="K17" s="74">
        <v>12070</v>
      </c>
      <c r="L17" s="74">
        <v>416816</v>
      </c>
      <c r="M17" s="74">
        <f t="shared" si="3"/>
        <v>83953</v>
      </c>
      <c r="N17" s="74">
        <f t="shared" si="4"/>
        <v>1646</v>
      </c>
      <c r="O17" s="74">
        <v>1646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82307</v>
      </c>
      <c r="V17" s="74">
        <f t="shared" si="5"/>
        <v>577656</v>
      </c>
      <c r="W17" s="74">
        <f t="shared" si="6"/>
        <v>78533</v>
      </c>
      <c r="X17" s="74">
        <f t="shared" si="7"/>
        <v>1646</v>
      </c>
      <c r="Y17" s="74">
        <f t="shared" si="8"/>
        <v>0</v>
      </c>
      <c r="Z17" s="74">
        <f t="shared" si="9"/>
        <v>0</v>
      </c>
      <c r="AA17" s="74">
        <f t="shared" si="10"/>
        <v>64817</v>
      </c>
      <c r="AB17" s="75">
        <v>0</v>
      </c>
      <c r="AC17" s="74">
        <f t="shared" si="11"/>
        <v>12070</v>
      </c>
      <c r="AD17" s="74">
        <f t="shared" si="12"/>
        <v>499123</v>
      </c>
    </row>
    <row r="18" spans="1:30" s="50" customFormat="1" ht="12" customHeight="1">
      <c r="A18" s="53" t="s">
        <v>283</v>
      </c>
      <c r="B18" s="54" t="s">
        <v>304</v>
      </c>
      <c r="C18" s="53" t="s">
        <v>305</v>
      </c>
      <c r="D18" s="74">
        <f t="shared" si="1"/>
        <v>450921</v>
      </c>
      <c r="E18" s="74">
        <f t="shared" si="2"/>
        <v>66570</v>
      </c>
      <c r="F18" s="74">
        <v>0</v>
      </c>
      <c r="G18" s="74">
        <v>0</v>
      </c>
      <c r="H18" s="74">
        <v>0</v>
      </c>
      <c r="I18" s="74">
        <v>60910</v>
      </c>
      <c r="J18" s="75">
        <v>0</v>
      </c>
      <c r="K18" s="74">
        <v>5660</v>
      </c>
      <c r="L18" s="74">
        <v>384351</v>
      </c>
      <c r="M18" s="74">
        <f t="shared" si="3"/>
        <v>134108</v>
      </c>
      <c r="N18" s="74">
        <f t="shared" si="4"/>
        <v>2113</v>
      </c>
      <c r="O18" s="74">
        <v>0</v>
      </c>
      <c r="P18" s="74">
        <v>0</v>
      </c>
      <c r="Q18" s="74">
        <v>0</v>
      </c>
      <c r="R18" s="74">
        <v>2113</v>
      </c>
      <c r="S18" s="75">
        <v>0</v>
      </c>
      <c r="T18" s="74">
        <v>0</v>
      </c>
      <c r="U18" s="74">
        <v>131995</v>
      </c>
      <c r="V18" s="74">
        <f t="shared" si="5"/>
        <v>585029</v>
      </c>
      <c r="W18" s="74">
        <f t="shared" si="6"/>
        <v>68683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63023</v>
      </c>
      <c r="AB18" s="75">
        <v>0</v>
      </c>
      <c r="AC18" s="74">
        <f t="shared" si="11"/>
        <v>5660</v>
      </c>
      <c r="AD18" s="74">
        <f t="shared" si="12"/>
        <v>516346</v>
      </c>
    </row>
    <row r="19" spans="1:30" s="50" customFormat="1" ht="12" customHeight="1">
      <c r="A19" s="53" t="s">
        <v>293</v>
      </c>
      <c r="B19" s="54" t="s">
        <v>306</v>
      </c>
      <c r="C19" s="53" t="s">
        <v>307</v>
      </c>
      <c r="D19" s="74">
        <f t="shared" si="1"/>
        <v>779584</v>
      </c>
      <c r="E19" s="74">
        <f t="shared" si="2"/>
        <v>388043</v>
      </c>
      <c r="F19" s="74">
        <v>46811</v>
      </c>
      <c r="G19" s="74">
        <v>0</v>
      </c>
      <c r="H19" s="74">
        <v>268400</v>
      </c>
      <c r="I19" s="74">
        <v>64550</v>
      </c>
      <c r="J19" s="75">
        <v>0</v>
      </c>
      <c r="K19" s="74">
        <v>8282</v>
      </c>
      <c r="L19" s="74">
        <v>391541</v>
      </c>
      <c r="M19" s="74">
        <f t="shared" si="3"/>
        <v>98410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98410</v>
      </c>
      <c r="V19" s="74">
        <f t="shared" si="5"/>
        <v>877994</v>
      </c>
      <c r="W19" s="74">
        <f t="shared" si="6"/>
        <v>388043</v>
      </c>
      <c r="X19" s="74">
        <f t="shared" si="7"/>
        <v>46811</v>
      </c>
      <c r="Y19" s="74">
        <f t="shared" si="8"/>
        <v>0</v>
      </c>
      <c r="Z19" s="74">
        <f t="shared" si="9"/>
        <v>268400</v>
      </c>
      <c r="AA19" s="74">
        <f t="shared" si="10"/>
        <v>64550</v>
      </c>
      <c r="AB19" s="75">
        <v>0</v>
      </c>
      <c r="AC19" s="74">
        <f t="shared" si="11"/>
        <v>8282</v>
      </c>
      <c r="AD19" s="74">
        <f t="shared" si="12"/>
        <v>489951</v>
      </c>
    </row>
    <row r="20" spans="1:30" s="50" customFormat="1" ht="12" customHeight="1">
      <c r="A20" s="53" t="s">
        <v>283</v>
      </c>
      <c r="B20" s="54" t="s">
        <v>308</v>
      </c>
      <c r="C20" s="53" t="s">
        <v>309</v>
      </c>
      <c r="D20" s="74">
        <f t="shared" si="1"/>
        <v>783335</v>
      </c>
      <c r="E20" s="74">
        <f t="shared" si="2"/>
        <v>117789</v>
      </c>
      <c r="F20" s="74">
        <v>0</v>
      </c>
      <c r="G20" s="74">
        <v>0</v>
      </c>
      <c r="H20" s="74">
        <v>0</v>
      </c>
      <c r="I20" s="74">
        <v>20580</v>
      </c>
      <c r="J20" s="75">
        <v>0</v>
      </c>
      <c r="K20" s="74">
        <v>97209</v>
      </c>
      <c r="L20" s="74">
        <v>665546</v>
      </c>
      <c r="M20" s="74">
        <f t="shared" si="3"/>
        <v>151538</v>
      </c>
      <c r="N20" s="74">
        <f t="shared" si="4"/>
        <v>16085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16085</v>
      </c>
      <c r="U20" s="74">
        <v>135453</v>
      </c>
      <c r="V20" s="74">
        <f t="shared" si="5"/>
        <v>934873</v>
      </c>
      <c r="W20" s="74">
        <f t="shared" si="6"/>
        <v>133874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20580</v>
      </c>
      <c r="AB20" s="75">
        <v>0</v>
      </c>
      <c r="AC20" s="74">
        <f t="shared" si="11"/>
        <v>113294</v>
      </c>
      <c r="AD20" s="74">
        <f t="shared" si="12"/>
        <v>800999</v>
      </c>
    </row>
    <row r="21" spans="1:30" s="50" customFormat="1" ht="12" customHeight="1">
      <c r="A21" s="53" t="s">
        <v>293</v>
      </c>
      <c r="B21" s="54" t="s">
        <v>310</v>
      </c>
      <c r="C21" s="53" t="s">
        <v>311</v>
      </c>
      <c r="D21" s="74">
        <f t="shared" si="1"/>
        <v>382766</v>
      </c>
      <c r="E21" s="74">
        <f t="shared" si="2"/>
        <v>82208</v>
      </c>
      <c r="F21" s="74">
        <v>0</v>
      </c>
      <c r="G21" s="74">
        <v>18584</v>
      </c>
      <c r="H21" s="74">
        <v>0</v>
      </c>
      <c r="I21" s="74">
        <v>52559</v>
      </c>
      <c r="J21" s="75">
        <v>0</v>
      </c>
      <c r="K21" s="74">
        <v>11065</v>
      </c>
      <c r="L21" s="74">
        <v>300558</v>
      </c>
      <c r="M21" s="74">
        <f t="shared" si="3"/>
        <v>55947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55947</v>
      </c>
      <c r="V21" s="74">
        <f t="shared" si="5"/>
        <v>438713</v>
      </c>
      <c r="W21" s="74">
        <f t="shared" si="6"/>
        <v>82208</v>
      </c>
      <c r="X21" s="74">
        <f t="shared" si="7"/>
        <v>0</v>
      </c>
      <c r="Y21" s="74">
        <f t="shared" si="8"/>
        <v>18584</v>
      </c>
      <c r="Z21" s="74">
        <f t="shared" si="9"/>
        <v>0</v>
      </c>
      <c r="AA21" s="74">
        <f t="shared" si="10"/>
        <v>52559</v>
      </c>
      <c r="AB21" s="75">
        <v>0</v>
      </c>
      <c r="AC21" s="74">
        <f t="shared" si="11"/>
        <v>11065</v>
      </c>
      <c r="AD21" s="74">
        <f t="shared" si="12"/>
        <v>356505</v>
      </c>
    </row>
    <row r="22" spans="1:30" s="50" customFormat="1" ht="12" customHeight="1">
      <c r="A22" s="53" t="s">
        <v>283</v>
      </c>
      <c r="B22" s="54" t="s">
        <v>312</v>
      </c>
      <c r="C22" s="53" t="s">
        <v>313</v>
      </c>
      <c r="D22" s="74">
        <f t="shared" si="1"/>
        <v>567240</v>
      </c>
      <c r="E22" s="74">
        <f t="shared" si="2"/>
        <v>34691</v>
      </c>
      <c r="F22" s="74">
        <v>0</v>
      </c>
      <c r="G22" s="74">
        <v>4710</v>
      </c>
      <c r="H22" s="74">
        <v>0</v>
      </c>
      <c r="I22" s="74">
        <v>16198</v>
      </c>
      <c r="J22" s="75">
        <v>0</v>
      </c>
      <c r="K22" s="74">
        <v>13783</v>
      </c>
      <c r="L22" s="74">
        <v>532549</v>
      </c>
      <c r="M22" s="74">
        <f t="shared" si="3"/>
        <v>108095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108095</v>
      </c>
      <c r="V22" s="74">
        <f t="shared" si="5"/>
        <v>675335</v>
      </c>
      <c r="W22" s="74">
        <f t="shared" si="6"/>
        <v>34691</v>
      </c>
      <c r="X22" s="74">
        <f t="shared" si="7"/>
        <v>0</v>
      </c>
      <c r="Y22" s="74">
        <f t="shared" si="8"/>
        <v>4710</v>
      </c>
      <c r="Z22" s="74">
        <f t="shared" si="9"/>
        <v>0</v>
      </c>
      <c r="AA22" s="74">
        <f t="shared" si="10"/>
        <v>16198</v>
      </c>
      <c r="AB22" s="75">
        <v>0</v>
      </c>
      <c r="AC22" s="74">
        <f t="shared" si="11"/>
        <v>13783</v>
      </c>
      <c r="AD22" s="74">
        <f t="shared" si="12"/>
        <v>640644</v>
      </c>
    </row>
    <row r="23" spans="1:30" s="50" customFormat="1" ht="12" customHeight="1">
      <c r="A23" s="53" t="s">
        <v>293</v>
      </c>
      <c r="B23" s="54" t="s">
        <v>314</v>
      </c>
      <c r="C23" s="53" t="s">
        <v>315</v>
      </c>
      <c r="D23" s="74">
        <f t="shared" si="1"/>
        <v>94569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94569</v>
      </c>
      <c r="M23" s="74">
        <f t="shared" si="3"/>
        <v>12175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12175</v>
      </c>
      <c r="V23" s="74">
        <f t="shared" si="5"/>
        <v>106744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106744</v>
      </c>
    </row>
    <row r="24" spans="1:30" s="50" customFormat="1" ht="12" customHeight="1">
      <c r="A24" s="53" t="s">
        <v>283</v>
      </c>
      <c r="B24" s="54" t="s">
        <v>316</v>
      </c>
      <c r="C24" s="53" t="s">
        <v>317</v>
      </c>
      <c r="D24" s="74">
        <f t="shared" si="1"/>
        <v>162832</v>
      </c>
      <c r="E24" s="74">
        <f t="shared" si="2"/>
        <v>34131</v>
      </c>
      <c r="F24" s="74">
        <v>0</v>
      </c>
      <c r="G24" s="74">
        <v>0</v>
      </c>
      <c r="H24" s="74">
        <v>0</v>
      </c>
      <c r="I24" s="74">
        <v>21040</v>
      </c>
      <c r="J24" s="75">
        <v>0</v>
      </c>
      <c r="K24" s="74">
        <v>13091</v>
      </c>
      <c r="L24" s="74">
        <v>128701</v>
      </c>
      <c r="M24" s="74">
        <f t="shared" si="3"/>
        <v>4802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4802</v>
      </c>
      <c r="V24" s="74">
        <f t="shared" si="5"/>
        <v>167634</v>
      </c>
      <c r="W24" s="74">
        <f t="shared" si="6"/>
        <v>34131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21040</v>
      </c>
      <c r="AB24" s="75">
        <v>0</v>
      </c>
      <c r="AC24" s="74">
        <f t="shared" si="11"/>
        <v>13091</v>
      </c>
      <c r="AD24" s="74">
        <f t="shared" si="12"/>
        <v>133503</v>
      </c>
    </row>
    <row r="25" spans="1:30" s="50" customFormat="1" ht="12" customHeight="1">
      <c r="A25" s="53" t="s">
        <v>293</v>
      </c>
      <c r="B25" s="54" t="s">
        <v>318</v>
      </c>
      <c r="C25" s="53" t="s">
        <v>319</v>
      </c>
      <c r="D25" s="74">
        <f t="shared" si="1"/>
        <v>115779</v>
      </c>
      <c r="E25" s="74">
        <f t="shared" si="2"/>
        <v>7490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7490</v>
      </c>
      <c r="L25" s="74">
        <v>108289</v>
      </c>
      <c r="M25" s="74">
        <f t="shared" si="3"/>
        <v>43504</v>
      </c>
      <c r="N25" s="74">
        <f t="shared" si="4"/>
        <v>6617</v>
      </c>
      <c r="O25" s="74">
        <v>4178</v>
      </c>
      <c r="P25" s="74">
        <v>2439</v>
      </c>
      <c r="Q25" s="74">
        <v>0</v>
      </c>
      <c r="R25" s="74">
        <v>0</v>
      </c>
      <c r="S25" s="75">
        <v>0</v>
      </c>
      <c r="T25" s="74">
        <v>0</v>
      </c>
      <c r="U25" s="74">
        <v>36887</v>
      </c>
      <c r="V25" s="74">
        <f t="shared" si="5"/>
        <v>159283</v>
      </c>
      <c r="W25" s="74">
        <f t="shared" si="6"/>
        <v>14107</v>
      </c>
      <c r="X25" s="74">
        <f t="shared" si="7"/>
        <v>4178</v>
      </c>
      <c r="Y25" s="74">
        <f t="shared" si="8"/>
        <v>2439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7490</v>
      </c>
      <c r="AD25" s="74">
        <f t="shared" si="12"/>
        <v>145176</v>
      </c>
    </row>
    <row r="26" spans="1:30" s="50" customFormat="1" ht="12" customHeight="1">
      <c r="A26" s="53" t="s">
        <v>283</v>
      </c>
      <c r="B26" s="54" t="s">
        <v>320</v>
      </c>
      <c r="C26" s="53" t="s">
        <v>321</v>
      </c>
      <c r="D26" s="74">
        <f t="shared" si="1"/>
        <v>137209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137209</v>
      </c>
      <c r="M26" s="74">
        <f t="shared" si="3"/>
        <v>34057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34057</v>
      </c>
      <c r="V26" s="74">
        <f t="shared" si="5"/>
        <v>171266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171266</v>
      </c>
    </row>
    <row r="27" spans="1:30" s="50" customFormat="1" ht="12" customHeight="1">
      <c r="A27" s="53" t="s">
        <v>293</v>
      </c>
      <c r="B27" s="54" t="s">
        <v>322</v>
      </c>
      <c r="C27" s="53" t="s">
        <v>323</v>
      </c>
      <c r="D27" s="74">
        <f t="shared" si="1"/>
        <v>21951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21951</v>
      </c>
      <c r="M27" s="74">
        <f t="shared" si="3"/>
        <v>2822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2822</v>
      </c>
      <c r="V27" s="74">
        <f t="shared" si="5"/>
        <v>24773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24773</v>
      </c>
    </row>
    <row r="28" spans="1:30" s="50" customFormat="1" ht="12" customHeight="1">
      <c r="A28" s="53" t="s">
        <v>283</v>
      </c>
      <c r="B28" s="54" t="s">
        <v>324</v>
      </c>
      <c r="C28" s="53" t="s">
        <v>325</v>
      </c>
      <c r="D28" s="74">
        <f t="shared" si="1"/>
        <v>164347</v>
      </c>
      <c r="E28" s="74">
        <f t="shared" si="2"/>
        <v>2733</v>
      </c>
      <c r="F28" s="74">
        <v>0</v>
      </c>
      <c r="G28" s="74">
        <v>0</v>
      </c>
      <c r="H28" s="74">
        <v>0</v>
      </c>
      <c r="I28" s="74">
        <v>2636</v>
      </c>
      <c r="J28" s="75">
        <v>0</v>
      </c>
      <c r="K28" s="74">
        <v>97</v>
      </c>
      <c r="L28" s="74">
        <v>161614</v>
      </c>
      <c r="M28" s="74">
        <f t="shared" si="3"/>
        <v>41123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41123</v>
      </c>
      <c r="V28" s="74">
        <f t="shared" si="5"/>
        <v>205470</v>
      </c>
      <c r="W28" s="74">
        <f t="shared" si="6"/>
        <v>2733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2636</v>
      </c>
      <c r="AB28" s="75">
        <v>0</v>
      </c>
      <c r="AC28" s="74">
        <f t="shared" si="11"/>
        <v>97</v>
      </c>
      <c r="AD28" s="74">
        <f t="shared" si="12"/>
        <v>202737</v>
      </c>
    </row>
    <row r="29" spans="1:30" s="50" customFormat="1" ht="12" customHeight="1">
      <c r="A29" s="53" t="s">
        <v>283</v>
      </c>
      <c r="B29" s="54" t="s">
        <v>326</v>
      </c>
      <c r="C29" s="53" t="s">
        <v>327</v>
      </c>
      <c r="D29" s="74">
        <f t="shared" si="1"/>
        <v>106467</v>
      </c>
      <c r="E29" s="74">
        <f t="shared" si="2"/>
        <v>7539</v>
      </c>
      <c r="F29" s="74">
        <v>0</v>
      </c>
      <c r="G29" s="74">
        <v>0</v>
      </c>
      <c r="H29" s="74">
        <v>0</v>
      </c>
      <c r="I29" s="74">
        <v>7539</v>
      </c>
      <c r="J29" s="75">
        <v>0</v>
      </c>
      <c r="K29" s="74">
        <v>0</v>
      </c>
      <c r="L29" s="74">
        <v>98928</v>
      </c>
      <c r="M29" s="74">
        <f t="shared" si="3"/>
        <v>16322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16322</v>
      </c>
      <c r="V29" s="74">
        <f t="shared" si="5"/>
        <v>122789</v>
      </c>
      <c r="W29" s="74">
        <f t="shared" si="6"/>
        <v>7539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7539</v>
      </c>
      <c r="AB29" s="75">
        <v>0</v>
      </c>
      <c r="AC29" s="74">
        <f t="shared" si="11"/>
        <v>0</v>
      </c>
      <c r="AD29" s="74">
        <f t="shared" si="12"/>
        <v>115250</v>
      </c>
    </row>
    <row r="30" spans="1:30" s="50" customFormat="1" ht="12" customHeight="1">
      <c r="A30" s="53" t="s">
        <v>283</v>
      </c>
      <c r="B30" s="54" t="s">
        <v>328</v>
      </c>
      <c r="C30" s="53" t="s">
        <v>329</v>
      </c>
      <c r="D30" s="74">
        <f t="shared" si="1"/>
        <v>69676</v>
      </c>
      <c r="E30" s="74">
        <f t="shared" si="2"/>
        <v>870</v>
      </c>
      <c r="F30" s="74">
        <v>0</v>
      </c>
      <c r="G30" s="74">
        <v>60</v>
      </c>
      <c r="H30" s="74">
        <v>0</v>
      </c>
      <c r="I30" s="74">
        <v>55</v>
      </c>
      <c r="J30" s="75">
        <v>0</v>
      </c>
      <c r="K30" s="74">
        <v>755</v>
      </c>
      <c r="L30" s="74">
        <v>68806</v>
      </c>
      <c r="M30" s="74">
        <f t="shared" si="3"/>
        <v>30049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30049</v>
      </c>
      <c r="V30" s="74">
        <f t="shared" si="5"/>
        <v>99725</v>
      </c>
      <c r="W30" s="74">
        <f t="shared" si="6"/>
        <v>870</v>
      </c>
      <c r="X30" s="74">
        <f t="shared" si="7"/>
        <v>0</v>
      </c>
      <c r="Y30" s="74">
        <f t="shared" si="8"/>
        <v>60</v>
      </c>
      <c r="Z30" s="74">
        <f t="shared" si="9"/>
        <v>0</v>
      </c>
      <c r="AA30" s="74">
        <f t="shared" si="10"/>
        <v>55</v>
      </c>
      <c r="AB30" s="75">
        <v>0</v>
      </c>
      <c r="AC30" s="74">
        <f t="shared" si="11"/>
        <v>755</v>
      </c>
      <c r="AD30" s="74">
        <f t="shared" si="12"/>
        <v>98855</v>
      </c>
    </row>
    <row r="31" spans="1:30" s="50" customFormat="1" ht="12" customHeight="1">
      <c r="A31" s="53" t="s">
        <v>283</v>
      </c>
      <c r="B31" s="54" t="s">
        <v>330</v>
      </c>
      <c r="C31" s="53" t="s">
        <v>331</v>
      </c>
      <c r="D31" s="74">
        <f t="shared" si="1"/>
        <v>15628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15628</v>
      </c>
      <c r="M31" s="74">
        <f t="shared" si="3"/>
        <v>1049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1049</v>
      </c>
      <c r="V31" s="74">
        <f t="shared" si="5"/>
        <v>16677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16677</v>
      </c>
    </row>
    <row r="32" spans="1:30" s="50" customFormat="1" ht="12" customHeight="1">
      <c r="A32" s="53" t="s">
        <v>283</v>
      </c>
      <c r="B32" s="54" t="s">
        <v>332</v>
      </c>
      <c r="C32" s="53" t="s">
        <v>333</v>
      </c>
      <c r="D32" s="74">
        <f t="shared" si="1"/>
        <v>49623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49623</v>
      </c>
      <c r="M32" s="74">
        <f t="shared" si="3"/>
        <v>12920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12920</v>
      </c>
      <c r="V32" s="74">
        <f t="shared" si="5"/>
        <v>62543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62543</v>
      </c>
    </row>
    <row r="33" spans="1:30" s="50" customFormat="1" ht="12" customHeight="1">
      <c r="A33" s="53" t="s">
        <v>283</v>
      </c>
      <c r="B33" s="54" t="s">
        <v>334</v>
      </c>
      <c r="C33" s="53" t="s">
        <v>335</v>
      </c>
      <c r="D33" s="74">
        <f t="shared" si="1"/>
        <v>168907</v>
      </c>
      <c r="E33" s="74">
        <f t="shared" si="2"/>
        <v>13937</v>
      </c>
      <c r="F33" s="74">
        <v>0</v>
      </c>
      <c r="G33" s="74">
        <v>0</v>
      </c>
      <c r="H33" s="74">
        <v>0</v>
      </c>
      <c r="I33" s="74">
        <v>3627</v>
      </c>
      <c r="J33" s="75">
        <v>0</v>
      </c>
      <c r="K33" s="74">
        <v>10310</v>
      </c>
      <c r="L33" s="74">
        <v>154970</v>
      </c>
      <c r="M33" s="74">
        <f t="shared" si="3"/>
        <v>57277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57277</v>
      </c>
      <c r="V33" s="74">
        <f t="shared" si="5"/>
        <v>226184</v>
      </c>
      <c r="W33" s="74">
        <f t="shared" si="6"/>
        <v>13937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3627</v>
      </c>
      <c r="AB33" s="75">
        <v>0</v>
      </c>
      <c r="AC33" s="74">
        <f t="shared" si="11"/>
        <v>10310</v>
      </c>
      <c r="AD33" s="74">
        <f t="shared" si="12"/>
        <v>212247</v>
      </c>
    </row>
    <row r="34" spans="1:30" s="50" customFormat="1" ht="12" customHeight="1">
      <c r="A34" s="53" t="s">
        <v>283</v>
      </c>
      <c r="B34" s="54" t="s">
        <v>336</v>
      </c>
      <c r="C34" s="53" t="s">
        <v>337</v>
      </c>
      <c r="D34" s="74">
        <f t="shared" si="1"/>
        <v>71098</v>
      </c>
      <c r="E34" s="74">
        <f t="shared" si="2"/>
        <v>2937</v>
      </c>
      <c r="F34" s="74">
        <v>0</v>
      </c>
      <c r="G34" s="74">
        <v>0</v>
      </c>
      <c r="H34" s="74">
        <v>0</v>
      </c>
      <c r="I34" s="74">
        <v>2933</v>
      </c>
      <c r="J34" s="75">
        <v>0</v>
      </c>
      <c r="K34" s="74">
        <v>4</v>
      </c>
      <c r="L34" s="74">
        <v>68161</v>
      </c>
      <c r="M34" s="74">
        <f t="shared" si="3"/>
        <v>31656</v>
      </c>
      <c r="N34" s="74">
        <f t="shared" si="4"/>
        <v>28052</v>
      </c>
      <c r="O34" s="74">
        <v>0</v>
      </c>
      <c r="P34" s="74">
        <v>0</v>
      </c>
      <c r="Q34" s="74">
        <v>0</v>
      </c>
      <c r="R34" s="74">
        <v>28052</v>
      </c>
      <c r="S34" s="75">
        <v>0</v>
      </c>
      <c r="T34" s="74">
        <v>0</v>
      </c>
      <c r="U34" s="74">
        <v>3604</v>
      </c>
      <c r="V34" s="74">
        <f t="shared" si="5"/>
        <v>102754</v>
      </c>
      <c r="W34" s="74">
        <f t="shared" si="6"/>
        <v>30989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30985</v>
      </c>
      <c r="AB34" s="75">
        <v>0</v>
      </c>
      <c r="AC34" s="74">
        <f t="shared" si="11"/>
        <v>4</v>
      </c>
      <c r="AD34" s="74">
        <f t="shared" si="12"/>
        <v>71765</v>
      </c>
    </row>
    <row r="35" spans="1:30" s="50" customFormat="1" ht="12" customHeight="1">
      <c r="A35" s="53" t="s">
        <v>283</v>
      </c>
      <c r="B35" s="54" t="s">
        <v>338</v>
      </c>
      <c r="C35" s="53" t="s">
        <v>339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52527</v>
      </c>
      <c r="N35" s="74">
        <f t="shared" si="4"/>
        <v>16767</v>
      </c>
      <c r="O35" s="74">
        <v>0</v>
      </c>
      <c r="P35" s="74">
        <v>0</v>
      </c>
      <c r="Q35" s="74">
        <v>0</v>
      </c>
      <c r="R35" s="74">
        <v>16384</v>
      </c>
      <c r="S35" s="75">
        <v>286396</v>
      </c>
      <c r="T35" s="74">
        <v>383</v>
      </c>
      <c r="U35" s="74">
        <v>35760</v>
      </c>
      <c r="V35" s="74">
        <f t="shared" si="5"/>
        <v>52527</v>
      </c>
      <c r="W35" s="74">
        <f t="shared" si="6"/>
        <v>16767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16384</v>
      </c>
      <c r="AB35" s="75">
        <f aca="true" t="shared" si="13" ref="AB35:AB53">+SUM(J35,S35)</f>
        <v>286396</v>
      </c>
      <c r="AC35" s="74">
        <f t="shared" si="11"/>
        <v>383</v>
      </c>
      <c r="AD35" s="74">
        <f t="shared" si="12"/>
        <v>35760</v>
      </c>
    </row>
    <row r="36" spans="1:30" s="50" customFormat="1" ht="12" customHeight="1">
      <c r="A36" s="53" t="s">
        <v>283</v>
      </c>
      <c r="B36" s="54" t="s">
        <v>340</v>
      </c>
      <c r="C36" s="53" t="s">
        <v>341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1728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208671</v>
      </c>
      <c r="T36" s="74">
        <v>0</v>
      </c>
      <c r="U36" s="74">
        <v>1728</v>
      </c>
      <c r="V36" s="74">
        <f t="shared" si="5"/>
        <v>1728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f t="shared" si="13"/>
        <v>208671</v>
      </c>
      <c r="AC36" s="74">
        <f t="shared" si="11"/>
        <v>0</v>
      </c>
      <c r="AD36" s="74">
        <f t="shared" si="12"/>
        <v>1728</v>
      </c>
    </row>
    <row r="37" spans="1:30" s="50" customFormat="1" ht="12" customHeight="1">
      <c r="A37" s="53" t="s">
        <v>283</v>
      </c>
      <c r="B37" s="54" t="s">
        <v>342</v>
      </c>
      <c r="C37" s="53" t="s">
        <v>343</v>
      </c>
      <c r="D37" s="74">
        <f t="shared" si="1"/>
        <v>0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0</v>
      </c>
      <c r="M37" s="74">
        <f t="shared" si="3"/>
        <v>12152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132000</v>
      </c>
      <c r="T37" s="74">
        <v>0</v>
      </c>
      <c r="U37" s="74">
        <v>12152</v>
      </c>
      <c r="V37" s="74">
        <f t="shared" si="5"/>
        <v>12152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f t="shared" si="13"/>
        <v>132000</v>
      </c>
      <c r="AC37" s="74">
        <f t="shared" si="11"/>
        <v>0</v>
      </c>
      <c r="AD37" s="74">
        <f t="shared" si="12"/>
        <v>12152</v>
      </c>
    </row>
    <row r="38" spans="1:30" s="50" customFormat="1" ht="12" customHeight="1">
      <c r="A38" s="53" t="s">
        <v>283</v>
      </c>
      <c r="B38" s="54" t="s">
        <v>344</v>
      </c>
      <c r="C38" s="53" t="s">
        <v>345</v>
      </c>
      <c r="D38" s="74">
        <f t="shared" si="1"/>
        <v>9613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178827</v>
      </c>
      <c r="K38" s="74">
        <v>0</v>
      </c>
      <c r="L38" s="74">
        <v>9613</v>
      </c>
      <c r="M38" s="74">
        <f t="shared" si="3"/>
        <v>3523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370181</v>
      </c>
      <c r="T38" s="74">
        <v>0</v>
      </c>
      <c r="U38" s="74">
        <v>3523</v>
      </c>
      <c r="V38" s="74">
        <f t="shared" si="5"/>
        <v>13136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t="shared" si="13"/>
        <v>549008</v>
      </c>
      <c r="AC38" s="74">
        <f t="shared" si="11"/>
        <v>0</v>
      </c>
      <c r="AD38" s="74">
        <f t="shared" si="12"/>
        <v>13136</v>
      </c>
    </row>
    <row r="39" spans="1:30" s="50" customFormat="1" ht="12" customHeight="1">
      <c r="A39" s="53" t="s">
        <v>283</v>
      </c>
      <c r="B39" s="54" t="s">
        <v>346</v>
      </c>
      <c r="C39" s="53" t="s">
        <v>347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57378</v>
      </c>
      <c r="N39" s="74">
        <f t="shared" si="4"/>
        <v>57378</v>
      </c>
      <c r="O39" s="74">
        <v>0</v>
      </c>
      <c r="P39" s="74">
        <v>0</v>
      </c>
      <c r="Q39" s="74">
        <v>0</v>
      </c>
      <c r="R39" s="74">
        <v>38225</v>
      </c>
      <c r="S39" s="75">
        <v>64545</v>
      </c>
      <c r="T39" s="74">
        <v>19153</v>
      </c>
      <c r="U39" s="74">
        <v>0</v>
      </c>
      <c r="V39" s="74">
        <f t="shared" si="5"/>
        <v>57378</v>
      </c>
      <c r="W39" s="74">
        <f t="shared" si="6"/>
        <v>57378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38225</v>
      </c>
      <c r="AB39" s="75">
        <f t="shared" si="13"/>
        <v>64545</v>
      </c>
      <c r="AC39" s="74">
        <f t="shared" si="11"/>
        <v>19153</v>
      </c>
      <c r="AD39" s="74">
        <f t="shared" si="12"/>
        <v>0</v>
      </c>
    </row>
    <row r="40" spans="1:30" s="50" customFormat="1" ht="12" customHeight="1">
      <c r="A40" s="53" t="s">
        <v>283</v>
      </c>
      <c r="B40" s="54" t="s">
        <v>348</v>
      </c>
      <c r="C40" s="53" t="s">
        <v>349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91391</v>
      </c>
      <c r="N40" s="74">
        <f t="shared" si="4"/>
        <v>18084</v>
      </c>
      <c r="O40" s="74">
        <v>0</v>
      </c>
      <c r="P40" s="74">
        <v>0</v>
      </c>
      <c r="Q40" s="74">
        <v>0</v>
      </c>
      <c r="R40" s="74">
        <v>18084</v>
      </c>
      <c r="S40" s="75">
        <v>116230</v>
      </c>
      <c r="T40" s="74">
        <v>0</v>
      </c>
      <c r="U40" s="74">
        <v>73307</v>
      </c>
      <c r="V40" s="74">
        <f t="shared" si="5"/>
        <v>91391</v>
      </c>
      <c r="W40" s="74">
        <f t="shared" si="6"/>
        <v>18084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18084</v>
      </c>
      <c r="AB40" s="75">
        <f t="shared" si="13"/>
        <v>116230</v>
      </c>
      <c r="AC40" s="74">
        <f t="shared" si="11"/>
        <v>0</v>
      </c>
      <c r="AD40" s="74">
        <f t="shared" si="12"/>
        <v>73307</v>
      </c>
    </row>
    <row r="41" spans="1:30" s="50" customFormat="1" ht="12" customHeight="1">
      <c r="A41" s="53" t="s">
        <v>283</v>
      </c>
      <c r="B41" s="54" t="s">
        <v>350</v>
      </c>
      <c r="C41" s="53" t="s">
        <v>351</v>
      </c>
      <c r="D41" s="74">
        <f t="shared" si="1"/>
        <v>95077</v>
      </c>
      <c r="E41" s="74">
        <f t="shared" si="2"/>
        <v>95077</v>
      </c>
      <c r="F41" s="74">
        <v>0</v>
      </c>
      <c r="G41" s="74">
        <v>0</v>
      </c>
      <c r="H41" s="74">
        <v>0</v>
      </c>
      <c r="I41" s="74">
        <v>0</v>
      </c>
      <c r="J41" s="75">
        <v>338320</v>
      </c>
      <c r="K41" s="74">
        <v>95077</v>
      </c>
      <c r="L41" s="74">
        <v>0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5"/>
        <v>95077</v>
      </c>
      <c r="W41" s="74">
        <f t="shared" si="6"/>
        <v>95077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f t="shared" si="13"/>
        <v>338320</v>
      </c>
      <c r="AC41" s="74">
        <f t="shared" si="11"/>
        <v>95077</v>
      </c>
      <c r="AD41" s="74">
        <f t="shared" si="12"/>
        <v>0</v>
      </c>
    </row>
    <row r="42" spans="1:30" s="50" customFormat="1" ht="12" customHeight="1">
      <c r="A42" s="53" t="s">
        <v>283</v>
      </c>
      <c r="B42" s="54" t="s">
        <v>352</v>
      </c>
      <c r="C42" s="53" t="s">
        <v>353</v>
      </c>
      <c r="D42" s="74">
        <f t="shared" si="1"/>
        <v>124404</v>
      </c>
      <c r="E42" s="74">
        <f t="shared" si="2"/>
        <v>81822</v>
      </c>
      <c r="F42" s="74">
        <v>0</v>
      </c>
      <c r="G42" s="74">
        <v>0</v>
      </c>
      <c r="H42" s="74">
        <v>0</v>
      </c>
      <c r="I42" s="74">
        <v>81822</v>
      </c>
      <c r="J42" s="75">
        <v>207701</v>
      </c>
      <c r="K42" s="74"/>
      <c r="L42" s="74">
        <v>42582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0</v>
      </c>
      <c r="V42" s="74">
        <f t="shared" si="5"/>
        <v>124404</v>
      </c>
      <c r="W42" s="74">
        <f t="shared" si="6"/>
        <v>81822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81822</v>
      </c>
      <c r="AB42" s="75">
        <f t="shared" si="13"/>
        <v>207701</v>
      </c>
      <c r="AC42" s="74">
        <f t="shared" si="11"/>
        <v>0</v>
      </c>
      <c r="AD42" s="74">
        <f t="shared" si="12"/>
        <v>42582</v>
      </c>
    </row>
    <row r="43" spans="1:30" s="50" customFormat="1" ht="12" customHeight="1">
      <c r="A43" s="53" t="s">
        <v>283</v>
      </c>
      <c r="B43" s="54" t="s">
        <v>354</v>
      </c>
      <c r="C43" s="53" t="s">
        <v>355</v>
      </c>
      <c r="D43" s="74">
        <f t="shared" si="1"/>
        <v>166888</v>
      </c>
      <c r="E43" s="74">
        <f t="shared" si="2"/>
        <v>102311</v>
      </c>
      <c r="F43" s="74">
        <v>0</v>
      </c>
      <c r="G43" s="74">
        <v>0</v>
      </c>
      <c r="H43" s="74">
        <v>0</v>
      </c>
      <c r="I43" s="74">
        <v>102311</v>
      </c>
      <c r="J43" s="75">
        <v>423204</v>
      </c>
      <c r="K43" s="74">
        <v>0</v>
      </c>
      <c r="L43" s="74">
        <v>64577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166888</v>
      </c>
      <c r="W43" s="74">
        <f t="shared" si="6"/>
        <v>102311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102311</v>
      </c>
      <c r="AB43" s="75">
        <f t="shared" si="13"/>
        <v>423204</v>
      </c>
      <c r="AC43" s="74">
        <f t="shared" si="11"/>
        <v>0</v>
      </c>
      <c r="AD43" s="74">
        <f t="shared" si="12"/>
        <v>64577</v>
      </c>
    </row>
    <row r="44" spans="1:30" s="50" customFormat="1" ht="12" customHeight="1">
      <c r="A44" s="53" t="s">
        <v>283</v>
      </c>
      <c r="B44" s="54" t="s">
        <v>356</v>
      </c>
      <c r="C44" s="53" t="s">
        <v>357</v>
      </c>
      <c r="D44" s="74">
        <f t="shared" si="1"/>
        <v>26801</v>
      </c>
      <c r="E44" s="74">
        <f t="shared" si="2"/>
        <v>26801</v>
      </c>
      <c r="F44" s="74">
        <v>0</v>
      </c>
      <c r="G44" s="74">
        <v>0</v>
      </c>
      <c r="H44" s="74">
        <v>0</v>
      </c>
      <c r="I44" s="74">
        <v>21855</v>
      </c>
      <c r="J44" s="75">
        <v>112459</v>
      </c>
      <c r="K44" s="74">
        <v>4946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26801</v>
      </c>
      <c r="W44" s="74">
        <f t="shared" si="6"/>
        <v>26801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21855</v>
      </c>
      <c r="AB44" s="75">
        <f t="shared" si="13"/>
        <v>112459</v>
      </c>
      <c r="AC44" s="74">
        <f t="shared" si="11"/>
        <v>4946</v>
      </c>
      <c r="AD44" s="74">
        <f t="shared" si="12"/>
        <v>0</v>
      </c>
    </row>
    <row r="45" spans="1:30" s="50" customFormat="1" ht="12" customHeight="1">
      <c r="A45" s="53" t="s">
        <v>283</v>
      </c>
      <c r="B45" s="54" t="s">
        <v>358</v>
      </c>
      <c r="C45" s="53" t="s">
        <v>359</v>
      </c>
      <c r="D45" s="74">
        <f t="shared" si="1"/>
        <v>16104</v>
      </c>
      <c r="E45" s="74">
        <f t="shared" si="2"/>
        <v>16104</v>
      </c>
      <c r="F45" s="74">
        <v>0</v>
      </c>
      <c r="G45" s="74">
        <v>0</v>
      </c>
      <c r="H45" s="74">
        <v>0</v>
      </c>
      <c r="I45" s="74">
        <v>16104</v>
      </c>
      <c r="J45" s="75">
        <v>295249</v>
      </c>
      <c r="K45" s="74">
        <v>0</v>
      </c>
      <c r="L45" s="74">
        <v>0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16104</v>
      </c>
      <c r="W45" s="74">
        <f t="shared" si="6"/>
        <v>16104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16104</v>
      </c>
      <c r="AB45" s="75">
        <f t="shared" si="13"/>
        <v>295249</v>
      </c>
      <c r="AC45" s="74">
        <f t="shared" si="11"/>
        <v>0</v>
      </c>
      <c r="AD45" s="74">
        <f t="shared" si="12"/>
        <v>0</v>
      </c>
    </row>
    <row r="46" spans="1:30" s="50" customFormat="1" ht="12" customHeight="1">
      <c r="A46" s="53" t="s">
        <v>283</v>
      </c>
      <c r="B46" s="54" t="s">
        <v>360</v>
      </c>
      <c r="C46" s="53" t="s">
        <v>361</v>
      </c>
      <c r="D46" s="74">
        <f t="shared" si="1"/>
        <v>66593</v>
      </c>
      <c r="E46" s="74">
        <f t="shared" si="2"/>
        <v>66593</v>
      </c>
      <c r="F46" s="74">
        <v>0</v>
      </c>
      <c r="G46" s="74">
        <v>0</v>
      </c>
      <c r="H46" s="74">
        <v>0</v>
      </c>
      <c r="I46" s="74">
        <v>46121</v>
      </c>
      <c r="J46" s="75">
        <v>320291</v>
      </c>
      <c r="K46" s="74">
        <v>20472</v>
      </c>
      <c r="L46" s="74">
        <v>0</v>
      </c>
      <c r="M46" s="74">
        <f t="shared" si="3"/>
        <v>0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5"/>
        <v>66593</v>
      </c>
      <c r="W46" s="74">
        <f t="shared" si="6"/>
        <v>66593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46121</v>
      </c>
      <c r="AB46" s="75">
        <f t="shared" si="13"/>
        <v>320291</v>
      </c>
      <c r="AC46" s="74">
        <f t="shared" si="11"/>
        <v>20472</v>
      </c>
      <c r="AD46" s="74">
        <f t="shared" si="12"/>
        <v>0</v>
      </c>
    </row>
    <row r="47" spans="1:30" s="50" customFormat="1" ht="12" customHeight="1">
      <c r="A47" s="53" t="s">
        <v>283</v>
      </c>
      <c r="B47" s="54" t="s">
        <v>362</v>
      </c>
      <c r="C47" s="53" t="s">
        <v>363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368092</v>
      </c>
      <c r="T47" s="74">
        <v>0</v>
      </c>
      <c r="U47" s="74">
        <v>0</v>
      </c>
      <c r="V47" s="74">
        <f t="shared" si="5"/>
        <v>0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368092</v>
      </c>
      <c r="AC47" s="74">
        <f t="shared" si="11"/>
        <v>0</v>
      </c>
      <c r="AD47" s="74">
        <f t="shared" si="12"/>
        <v>0</v>
      </c>
    </row>
    <row r="48" spans="1:30" s="50" customFormat="1" ht="12" customHeight="1">
      <c r="A48" s="53" t="s">
        <v>283</v>
      </c>
      <c r="B48" s="54" t="s">
        <v>364</v>
      </c>
      <c r="C48" s="53" t="s">
        <v>365</v>
      </c>
      <c r="D48" s="74">
        <f t="shared" si="1"/>
        <v>52382</v>
      </c>
      <c r="E48" s="74">
        <f t="shared" si="2"/>
        <v>6831</v>
      </c>
      <c r="F48" s="74">
        <v>0</v>
      </c>
      <c r="G48" s="74">
        <v>0</v>
      </c>
      <c r="H48" s="74">
        <v>0</v>
      </c>
      <c r="I48" s="74">
        <v>6777</v>
      </c>
      <c r="J48" s="75">
        <v>146550</v>
      </c>
      <c r="K48" s="74">
        <v>54</v>
      </c>
      <c r="L48" s="74">
        <v>45551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5"/>
        <v>52382</v>
      </c>
      <c r="W48" s="74">
        <f t="shared" si="6"/>
        <v>6831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6777</v>
      </c>
      <c r="AB48" s="75">
        <f t="shared" si="13"/>
        <v>146550</v>
      </c>
      <c r="AC48" s="74">
        <f t="shared" si="11"/>
        <v>54</v>
      </c>
      <c r="AD48" s="74">
        <f t="shared" si="12"/>
        <v>45551</v>
      </c>
    </row>
    <row r="49" spans="1:30" s="50" customFormat="1" ht="12" customHeight="1">
      <c r="A49" s="53" t="s">
        <v>283</v>
      </c>
      <c r="B49" s="54" t="s">
        <v>366</v>
      </c>
      <c r="C49" s="53" t="s">
        <v>367</v>
      </c>
      <c r="D49" s="74">
        <f t="shared" si="1"/>
        <v>32098</v>
      </c>
      <c r="E49" s="74">
        <f t="shared" si="2"/>
        <v>844</v>
      </c>
      <c r="F49" s="74">
        <v>0</v>
      </c>
      <c r="G49" s="74">
        <v>0</v>
      </c>
      <c r="H49" s="74">
        <v>0</v>
      </c>
      <c r="I49" s="74">
        <v>844</v>
      </c>
      <c r="J49" s="75">
        <v>195295</v>
      </c>
      <c r="K49" s="74">
        <v>0</v>
      </c>
      <c r="L49" s="74">
        <v>31254</v>
      </c>
      <c r="M49" s="74">
        <f t="shared" si="3"/>
        <v>0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0</v>
      </c>
      <c r="V49" s="74">
        <f t="shared" si="5"/>
        <v>32098</v>
      </c>
      <c r="W49" s="74">
        <f t="shared" si="6"/>
        <v>844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844</v>
      </c>
      <c r="AB49" s="75">
        <f t="shared" si="13"/>
        <v>195295</v>
      </c>
      <c r="AC49" s="74">
        <f t="shared" si="11"/>
        <v>0</v>
      </c>
      <c r="AD49" s="74">
        <f t="shared" si="12"/>
        <v>31254</v>
      </c>
    </row>
    <row r="50" spans="1:30" s="50" customFormat="1" ht="12" customHeight="1">
      <c r="A50" s="53" t="s">
        <v>283</v>
      </c>
      <c r="B50" s="54" t="s">
        <v>368</v>
      </c>
      <c r="C50" s="53" t="s">
        <v>369</v>
      </c>
      <c r="D50" s="74">
        <f t="shared" si="1"/>
        <v>58121</v>
      </c>
      <c r="E50" s="74">
        <f t="shared" si="2"/>
        <v>2668</v>
      </c>
      <c r="F50" s="74">
        <v>0</v>
      </c>
      <c r="G50" s="74">
        <v>0</v>
      </c>
      <c r="H50" s="74">
        <v>0</v>
      </c>
      <c r="I50" s="74">
        <v>2630</v>
      </c>
      <c r="J50" s="75">
        <v>21884</v>
      </c>
      <c r="K50" s="74">
        <v>38</v>
      </c>
      <c r="L50" s="74">
        <v>55453</v>
      </c>
      <c r="M50" s="74">
        <f t="shared" si="3"/>
        <v>0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0</v>
      </c>
      <c r="V50" s="74">
        <f t="shared" si="5"/>
        <v>58121</v>
      </c>
      <c r="W50" s="74">
        <f t="shared" si="6"/>
        <v>2668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2630</v>
      </c>
      <c r="AB50" s="75">
        <f t="shared" si="13"/>
        <v>21884</v>
      </c>
      <c r="AC50" s="74">
        <f t="shared" si="11"/>
        <v>38</v>
      </c>
      <c r="AD50" s="74">
        <f t="shared" si="12"/>
        <v>55453</v>
      </c>
    </row>
    <row r="51" spans="1:30" s="50" customFormat="1" ht="12" customHeight="1">
      <c r="A51" s="53" t="s">
        <v>283</v>
      </c>
      <c r="B51" s="54" t="s">
        <v>370</v>
      </c>
      <c r="C51" s="53" t="s">
        <v>371</v>
      </c>
      <c r="D51" s="74">
        <f t="shared" si="1"/>
        <v>155075</v>
      </c>
      <c r="E51" s="74">
        <f t="shared" si="2"/>
        <v>155075</v>
      </c>
      <c r="F51" s="74">
        <v>0</v>
      </c>
      <c r="G51" s="74">
        <v>0</v>
      </c>
      <c r="H51" s="74">
        <v>0</v>
      </c>
      <c r="I51" s="74">
        <v>109319</v>
      </c>
      <c r="J51" s="75">
        <v>580690</v>
      </c>
      <c r="K51" s="74">
        <v>45756</v>
      </c>
      <c r="L51" s="74">
        <v>0</v>
      </c>
      <c r="M51" s="74">
        <f t="shared" si="3"/>
        <v>212</v>
      </c>
      <c r="N51" s="74">
        <f t="shared" si="4"/>
        <v>212</v>
      </c>
      <c r="O51" s="74">
        <v>0</v>
      </c>
      <c r="P51" s="74">
        <v>0</v>
      </c>
      <c r="Q51" s="74">
        <v>0</v>
      </c>
      <c r="R51" s="74">
        <v>51</v>
      </c>
      <c r="S51" s="75">
        <v>199831</v>
      </c>
      <c r="T51" s="74">
        <v>161</v>
      </c>
      <c r="U51" s="74">
        <v>0</v>
      </c>
      <c r="V51" s="74">
        <f t="shared" si="5"/>
        <v>155287</v>
      </c>
      <c r="W51" s="74">
        <f t="shared" si="6"/>
        <v>155287</v>
      </c>
      <c r="X51" s="74">
        <f t="shared" si="7"/>
        <v>0</v>
      </c>
      <c r="Y51" s="74">
        <f t="shared" si="8"/>
        <v>0</v>
      </c>
      <c r="Z51" s="74">
        <f t="shared" si="9"/>
        <v>0</v>
      </c>
      <c r="AA51" s="74">
        <f t="shared" si="10"/>
        <v>109370</v>
      </c>
      <c r="AB51" s="75">
        <f t="shared" si="13"/>
        <v>780521</v>
      </c>
      <c r="AC51" s="74">
        <f t="shared" si="11"/>
        <v>45917</v>
      </c>
      <c r="AD51" s="74">
        <f t="shared" si="12"/>
        <v>0</v>
      </c>
    </row>
    <row r="52" spans="1:30" s="50" customFormat="1" ht="12" customHeight="1">
      <c r="A52" s="53" t="s">
        <v>283</v>
      </c>
      <c r="B52" s="54" t="s">
        <v>372</v>
      </c>
      <c r="C52" s="53" t="s">
        <v>373</v>
      </c>
      <c r="D52" s="74">
        <f t="shared" si="1"/>
        <v>62910</v>
      </c>
      <c r="E52" s="74">
        <f t="shared" si="2"/>
        <v>62910</v>
      </c>
      <c r="F52" s="74">
        <v>0</v>
      </c>
      <c r="G52" s="74">
        <v>0</v>
      </c>
      <c r="H52" s="74">
        <v>0</v>
      </c>
      <c r="I52" s="74">
        <v>39148</v>
      </c>
      <c r="J52" s="75">
        <v>361676</v>
      </c>
      <c r="K52" s="74">
        <v>23762</v>
      </c>
      <c r="L52" s="74">
        <v>0</v>
      </c>
      <c r="M52" s="74">
        <f t="shared" si="3"/>
        <v>42</v>
      </c>
      <c r="N52" s="74">
        <f t="shared" si="4"/>
        <v>42</v>
      </c>
      <c r="O52" s="74">
        <v>0</v>
      </c>
      <c r="P52" s="74">
        <v>0</v>
      </c>
      <c r="Q52" s="74">
        <v>0</v>
      </c>
      <c r="R52" s="74">
        <v>0</v>
      </c>
      <c r="S52" s="75">
        <v>78509</v>
      </c>
      <c r="T52" s="74">
        <v>42</v>
      </c>
      <c r="U52" s="74">
        <v>0</v>
      </c>
      <c r="V52" s="74">
        <f t="shared" si="5"/>
        <v>62952</v>
      </c>
      <c r="W52" s="74">
        <f t="shared" si="6"/>
        <v>62952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39148</v>
      </c>
      <c r="AB52" s="75">
        <f t="shared" si="13"/>
        <v>440185</v>
      </c>
      <c r="AC52" s="74">
        <f t="shared" si="11"/>
        <v>23804</v>
      </c>
      <c r="AD52" s="74">
        <f t="shared" si="12"/>
        <v>0</v>
      </c>
    </row>
    <row r="53" spans="1:30" s="50" customFormat="1" ht="12" customHeight="1">
      <c r="A53" s="53" t="s">
        <v>283</v>
      </c>
      <c r="B53" s="54" t="s">
        <v>374</v>
      </c>
      <c r="C53" s="53" t="s">
        <v>375</v>
      </c>
      <c r="D53" s="74">
        <f t="shared" si="1"/>
        <v>252347</v>
      </c>
      <c r="E53" s="74">
        <f t="shared" si="2"/>
        <v>95804</v>
      </c>
      <c r="F53" s="74">
        <v>31395</v>
      </c>
      <c r="G53" s="74">
        <v>0</v>
      </c>
      <c r="H53" s="74">
        <v>47500</v>
      </c>
      <c r="I53" s="74">
        <v>0</v>
      </c>
      <c r="J53" s="75">
        <v>123904</v>
      </c>
      <c r="K53" s="74">
        <v>16909</v>
      </c>
      <c r="L53" s="74">
        <v>156543</v>
      </c>
      <c r="M53" s="74">
        <f t="shared" si="3"/>
        <v>0</v>
      </c>
      <c r="N53" s="74">
        <f t="shared" si="4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5"/>
        <v>252347</v>
      </c>
      <c r="W53" s="74">
        <f t="shared" si="6"/>
        <v>95804</v>
      </c>
      <c r="X53" s="74">
        <f t="shared" si="7"/>
        <v>31395</v>
      </c>
      <c r="Y53" s="74">
        <f t="shared" si="8"/>
        <v>0</v>
      </c>
      <c r="Z53" s="74">
        <f t="shared" si="9"/>
        <v>47500</v>
      </c>
      <c r="AA53" s="74">
        <f t="shared" si="10"/>
        <v>0</v>
      </c>
      <c r="AB53" s="75">
        <f t="shared" si="13"/>
        <v>123904</v>
      </c>
      <c r="AC53" s="74">
        <f t="shared" si="11"/>
        <v>16909</v>
      </c>
      <c r="AD53" s="74">
        <f t="shared" si="12"/>
        <v>156543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376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377</v>
      </c>
      <c r="B2" s="145" t="s">
        <v>378</v>
      </c>
      <c r="C2" s="151" t="s">
        <v>379</v>
      </c>
      <c r="D2" s="130" t="s">
        <v>380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0" t="s">
        <v>381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0" t="s">
        <v>382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6"/>
      <c r="B3" s="146"/>
      <c r="C3" s="152"/>
      <c r="D3" s="132" t="s">
        <v>383</v>
      </c>
      <c r="E3" s="80"/>
      <c r="F3" s="80"/>
      <c r="G3" s="80"/>
      <c r="H3" s="80"/>
      <c r="I3" s="80"/>
      <c r="J3" s="80"/>
      <c r="K3" s="85"/>
      <c r="L3" s="81" t="s">
        <v>384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385</v>
      </c>
      <c r="AE3" s="90" t="s">
        <v>386</v>
      </c>
      <c r="AF3" s="132" t="s">
        <v>383</v>
      </c>
      <c r="AG3" s="80"/>
      <c r="AH3" s="80"/>
      <c r="AI3" s="80"/>
      <c r="AJ3" s="80"/>
      <c r="AK3" s="80"/>
      <c r="AL3" s="80"/>
      <c r="AM3" s="85"/>
      <c r="AN3" s="81" t="s">
        <v>384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385</v>
      </c>
      <c r="BG3" s="90" t="s">
        <v>386</v>
      </c>
      <c r="BH3" s="132" t="s">
        <v>383</v>
      </c>
      <c r="BI3" s="80"/>
      <c r="BJ3" s="80"/>
      <c r="BK3" s="80"/>
      <c r="BL3" s="80"/>
      <c r="BM3" s="80"/>
      <c r="BN3" s="80"/>
      <c r="BO3" s="85"/>
      <c r="BP3" s="81" t="s">
        <v>384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385</v>
      </c>
      <c r="CI3" s="90" t="s">
        <v>386</v>
      </c>
    </row>
    <row r="4" spans="1:87" s="45" customFormat="1" ht="13.5" customHeight="1">
      <c r="A4" s="146"/>
      <c r="B4" s="146"/>
      <c r="C4" s="152"/>
      <c r="D4" s="90" t="s">
        <v>386</v>
      </c>
      <c r="E4" s="95" t="s">
        <v>387</v>
      </c>
      <c r="F4" s="89"/>
      <c r="G4" s="93"/>
      <c r="H4" s="80"/>
      <c r="I4" s="94"/>
      <c r="J4" s="133" t="s">
        <v>388</v>
      </c>
      <c r="K4" s="143" t="s">
        <v>389</v>
      </c>
      <c r="L4" s="90" t="s">
        <v>386</v>
      </c>
      <c r="M4" s="132" t="s">
        <v>390</v>
      </c>
      <c r="N4" s="87"/>
      <c r="O4" s="87"/>
      <c r="P4" s="87"/>
      <c r="Q4" s="88"/>
      <c r="R4" s="132" t="s">
        <v>391</v>
      </c>
      <c r="S4" s="80"/>
      <c r="T4" s="80"/>
      <c r="U4" s="94"/>
      <c r="V4" s="95" t="s">
        <v>392</v>
      </c>
      <c r="W4" s="132" t="s">
        <v>393</v>
      </c>
      <c r="X4" s="86"/>
      <c r="Y4" s="87"/>
      <c r="Z4" s="87"/>
      <c r="AA4" s="88"/>
      <c r="AB4" s="95" t="s">
        <v>394</v>
      </c>
      <c r="AC4" s="95" t="s">
        <v>395</v>
      </c>
      <c r="AD4" s="90"/>
      <c r="AE4" s="90"/>
      <c r="AF4" s="90" t="s">
        <v>386</v>
      </c>
      <c r="AG4" s="95" t="s">
        <v>387</v>
      </c>
      <c r="AH4" s="89"/>
      <c r="AI4" s="93"/>
      <c r="AJ4" s="80"/>
      <c r="AK4" s="94"/>
      <c r="AL4" s="133" t="s">
        <v>388</v>
      </c>
      <c r="AM4" s="143" t="s">
        <v>389</v>
      </c>
      <c r="AN4" s="90" t="s">
        <v>386</v>
      </c>
      <c r="AO4" s="132" t="s">
        <v>390</v>
      </c>
      <c r="AP4" s="87"/>
      <c r="AQ4" s="87"/>
      <c r="AR4" s="87"/>
      <c r="AS4" s="88"/>
      <c r="AT4" s="132" t="s">
        <v>391</v>
      </c>
      <c r="AU4" s="80"/>
      <c r="AV4" s="80"/>
      <c r="AW4" s="94"/>
      <c r="AX4" s="95" t="s">
        <v>392</v>
      </c>
      <c r="AY4" s="132" t="s">
        <v>393</v>
      </c>
      <c r="AZ4" s="96"/>
      <c r="BA4" s="96"/>
      <c r="BB4" s="97"/>
      <c r="BC4" s="88"/>
      <c r="BD4" s="95" t="s">
        <v>394</v>
      </c>
      <c r="BE4" s="95" t="s">
        <v>395</v>
      </c>
      <c r="BF4" s="90"/>
      <c r="BG4" s="90"/>
      <c r="BH4" s="90" t="s">
        <v>386</v>
      </c>
      <c r="BI4" s="95" t="s">
        <v>387</v>
      </c>
      <c r="BJ4" s="89"/>
      <c r="BK4" s="93"/>
      <c r="BL4" s="80"/>
      <c r="BM4" s="94"/>
      <c r="BN4" s="133" t="s">
        <v>388</v>
      </c>
      <c r="BO4" s="143" t="s">
        <v>389</v>
      </c>
      <c r="BP4" s="90" t="s">
        <v>386</v>
      </c>
      <c r="BQ4" s="132" t="s">
        <v>390</v>
      </c>
      <c r="BR4" s="87"/>
      <c r="BS4" s="87"/>
      <c r="BT4" s="87"/>
      <c r="BU4" s="88"/>
      <c r="BV4" s="132" t="s">
        <v>391</v>
      </c>
      <c r="BW4" s="80"/>
      <c r="BX4" s="80"/>
      <c r="BY4" s="94"/>
      <c r="BZ4" s="95" t="s">
        <v>392</v>
      </c>
      <c r="CA4" s="132" t="s">
        <v>393</v>
      </c>
      <c r="CB4" s="87"/>
      <c r="CC4" s="87"/>
      <c r="CD4" s="87"/>
      <c r="CE4" s="88"/>
      <c r="CF4" s="95" t="s">
        <v>394</v>
      </c>
      <c r="CG4" s="95" t="s">
        <v>395</v>
      </c>
      <c r="CH4" s="90"/>
      <c r="CI4" s="90"/>
    </row>
    <row r="5" spans="1:87" s="45" customFormat="1" ht="23.25" customHeight="1">
      <c r="A5" s="146"/>
      <c r="B5" s="146"/>
      <c r="C5" s="152"/>
      <c r="D5" s="90"/>
      <c r="E5" s="90" t="s">
        <v>386</v>
      </c>
      <c r="F5" s="133" t="s">
        <v>396</v>
      </c>
      <c r="G5" s="133" t="s">
        <v>397</v>
      </c>
      <c r="H5" s="133" t="s">
        <v>398</v>
      </c>
      <c r="I5" s="133" t="s">
        <v>385</v>
      </c>
      <c r="J5" s="98"/>
      <c r="K5" s="144"/>
      <c r="L5" s="90"/>
      <c r="M5" s="90" t="s">
        <v>386</v>
      </c>
      <c r="N5" s="90" t="s">
        <v>399</v>
      </c>
      <c r="O5" s="90" t="s">
        <v>400</v>
      </c>
      <c r="P5" s="90" t="s">
        <v>401</v>
      </c>
      <c r="Q5" s="90" t="s">
        <v>402</v>
      </c>
      <c r="R5" s="90" t="s">
        <v>386</v>
      </c>
      <c r="S5" s="95" t="s">
        <v>403</v>
      </c>
      <c r="T5" s="95" t="s">
        <v>404</v>
      </c>
      <c r="U5" s="95" t="s">
        <v>405</v>
      </c>
      <c r="V5" s="90"/>
      <c r="W5" s="90" t="s">
        <v>386</v>
      </c>
      <c r="X5" s="95" t="s">
        <v>403</v>
      </c>
      <c r="Y5" s="95" t="s">
        <v>404</v>
      </c>
      <c r="Z5" s="95" t="s">
        <v>405</v>
      </c>
      <c r="AA5" s="95" t="s">
        <v>385</v>
      </c>
      <c r="AB5" s="90"/>
      <c r="AC5" s="90"/>
      <c r="AD5" s="90"/>
      <c r="AE5" s="90"/>
      <c r="AF5" s="90"/>
      <c r="AG5" s="90" t="s">
        <v>386</v>
      </c>
      <c r="AH5" s="133" t="s">
        <v>396</v>
      </c>
      <c r="AI5" s="133" t="s">
        <v>397</v>
      </c>
      <c r="AJ5" s="133" t="s">
        <v>398</v>
      </c>
      <c r="AK5" s="133" t="s">
        <v>385</v>
      </c>
      <c r="AL5" s="98"/>
      <c r="AM5" s="144"/>
      <c r="AN5" s="90"/>
      <c r="AO5" s="90" t="s">
        <v>386</v>
      </c>
      <c r="AP5" s="90" t="s">
        <v>399</v>
      </c>
      <c r="AQ5" s="90" t="s">
        <v>400</v>
      </c>
      <c r="AR5" s="90" t="s">
        <v>401</v>
      </c>
      <c r="AS5" s="90" t="s">
        <v>402</v>
      </c>
      <c r="AT5" s="90" t="s">
        <v>386</v>
      </c>
      <c r="AU5" s="95" t="s">
        <v>403</v>
      </c>
      <c r="AV5" s="95" t="s">
        <v>404</v>
      </c>
      <c r="AW5" s="95" t="s">
        <v>405</v>
      </c>
      <c r="AX5" s="90"/>
      <c r="AY5" s="90" t="s">
        <v>386</v>
      </c>
      <c r="AZ5" s="95" t="s">
        <v>403</v>
      </c>
      <c r="BA5" s="95" t="s">
        <v>404</v>
      </c>
      <c r="BB5" s="95" t="s">
        <v>405</v>
      </c>
      <c r="BC5" s="95" t="s">
        <v>385</v>
      </c>
      <c r="BD5" s="90"/>
      <c r="BE5" s="90"/>
      <c r="BF5" s="90"/>
      <c r="BG5" s="90"/>
      <c r="BH5" s="90"/>
      <c r="BI5" s="90" t="s">
        <v>386</v>
      </c>
      <c r="BJ5" s="133" t="s">
        <v>396</v>
      </c>
      <c r="BK5" s="133" t="s">
        <v>397</v>
      </c>
      <c r="BL5" s="133" t="s">
        <v>398</v>
      </c>
      <c r="BM5" s="133" t="s">
        <v>385</v>
      </c>
      <c r="BN5" s="98"/>
      <c r="BO5" s="144"/>
      <c r="BP5" s="90"/>
      <c r="BQ5" s="90" t="s">
        <v>386</v>
      </c>
      <c r="BR5" s="90" t="s">
        <v>399</v>
      </c>
      <c r="BS5" s="90" t="s">
        <v>400</v>
      </c>
      <c r="BT5" s="90" t="s">
        <v>401</v>
      </c>
      <c r="BU5" s="90" t="s">
        <v>402</v>
      </c>
      <c r="BV5" s="90" t="s">
        <v>386</v>
      </c>
      <c r="BW5" s="95" t="s">
        <v>403</v>
      </c>
      <c r="BX5" s="95" t="s">
        <v>404</v>
      </c>
      <c r="BY5" s="95" t="s">
        <v>405</v>
      </c>
      <c r="BZ5" s="90"/>
      <c r="CA5" s="90" t="s">
        <v>386</v>
      </c>
      <c r="CB5" s="95" t="s">
        <v>403</v>
      </c>
      <c r="CC5" s="95" t="s">
        <v>404</v>
      </c>
      <c r="CD5" s="95" t="s">
        <v>405</v>
      </c>
      <c r="CE5" s="95" t="s">
        <v>385</v>
      </c>
      <c r="CF5" s="90"/>
      <c r="CG5" s="90"/>
      <c r="CH5" s="90"/>
      <c r="CI5" s="90"/>
    </row>
    <row r="6" spans="1:87" s="46" customFormat="1" ht="13.5">
      <c r="A6" s="147"/>
      <c r="B6" s="147"/>
      <c r="C6" s="153"/>
      <c r="D6" s="101" t="s">
        <v>406</v>
      </c>
      <c r="E6" s="101" t="s">
        <v>406</v>
      </c>
      <c r="F6" s="102" t="s">
        <v>406</v>
      </c>
      <c r="G6" s="102" t="s">
        <v>406</v>
      </c>
      <c r="H6" s="102" t="s">
        <v>406</v>
      </c>
      <c r="I6" s="102" t="s">
        <v>406</v>
      </c>
      <c r="J6" s="102" t="s">
        <v>406</v>
      </c>
      <c r="K6" s="102" t="s">
        <v>406</v>
      </c>
      <c r="L6" s="101" t="s">
        <v>406</v>
      </c>
      <c r="M6" s="101" t="s">
        <v>406</v>
      </c>
      <c r="N6" s="101" t="s">
        <v>406</v>
      </c>
      <c r="O6" s="101" t="s">
        <v>406</v>
      </c>
      <c r="P6" s="101" t="s">
        <v>406</v>
      </c>
      <c r="Q6" s="101" t="s">
        <v>406</v>
      </c>
      <c r="R6" s="101" t="s">
        <v>406</v>
      </c>
      <c r="S6" s="101" t="s">
        <v>406</v>
      </c>
      <c r="T6" s="101" t="s">
        <v>406</v>
      </c>
      <c r="U6" s="101" t="s">
        <v>406</v>
      </c>
      <c r="V6" s="101" t="s">
        <v>406</v>
      </c>
      <c r="W6" s="101" t="s">
        <v>406</v>
      </c>
      <c r="X6" s="101" t="s">
        <v>406</v>
      </c>
      <c r="Y6" s="101" t="s">
        <v>406</v>
      </c>
      <c r="Z6" s="101" t="s">
        <v>406</v>
      </c>
      <c r="AA6" s="101" t="s">
        <v>406</v>
      </c>
      <c r="AB6" s="101" t="s">
        <v>406</v>
      </c>
      <c r="AC6" s="101" t="s">
        <v>406</v>
      </c>
      <c r="AD6" s="101" t="s">
        <v>406</v>
      </c>
      <c r="AE6" s="101" t="s">
        <v>406</v>
      </c>
      <c r="AF6" s="101" t="s">
        <v>406</v>
      </c>
      <c r="AG6" s="101" t="s">
        <v>406</v>
      </c>
      <c r="AH6" s="102" t="s">
        <v>406</v>
      </c>
      <c r="AI6" s="102" t="s">
        <v>406</v>
      </c>
      <c r="AJ6" s="102" t="s">
        <v>406</v>
      </c>
      <c r="AK6" s="102" t="s">
        <v>406</v>
      </c>
      <c r="AL6" s="102" t="s">
        <v>406</v>
      </c>
      <c r="AM6" s="102" t="s">
        <v>406</v>
      </c>
      <c r="AN6" s="101" t="s">
        <v>406</v>
      </c>
      <c r="AO6" s="101" t="s">
        <v>406</v>
      </c>
      <c r="AP6" s="101" t="s">
        <v>406</v>
      </c>
      <c r="AQ6" s="101" t="s">
        <v>406</v>
      </c>
      <c r="AR6" s="101" t="s">
        <v>406</v>
      </c>
      <c r="AS6" s="101" t="s">
        <v>406</v>
      </c>
      <c r="AT6" s="101" t="s">
        <v>406</v>
      </c>
      <c r="AU6" s="101" t="s">
        <v>406</v>
      </c>
      <c r="AV6" s="101" t="s">
        <v>406</v>
      </c>
      <c r="AW6" s="101" t="s">
        <v>406</v>
      </c>
      <c r="AX6" s="101" t="s">
        <v>406</v>
      </c>
      <c r="AY6" s="101" t="s">
        <v>406</v>
      </c>
      <c r="AZ6" s="101" t="s">
        <v>406</v>
      </c>
      <c r="BA6" s="101" t="s">
        <v>406</v>
      </c>
      <c r="BB6" s="101" t="s">
        <v>406</v>
      </c>
      <c r="BC6" s="101" t="s">
        <v>406</v>
      </c>
      <c r="BD6" s="101" t="s">
        <v>406</v>
      </c>
      <c r="BE6" s="101" t="s">
        <v>406</v>
      </c>
      <c r="BF6" s="101" t="s">
        <v>406</v>
      </c>
      <c r="BG6" s="101" t="s">
        <v>406</v>
      </c>
      <c r="BH6" s="101" t="s">
        <v>406</v>
      </c>
      <c r="BI6" s="101" t="s">
        <v>406</v>
      </c>
      <c r="BJ6" s="102" t="s">
        <v>406</v>
      </c>
      <c r="BK6" s="102" t="s">
        <v>406</v>
      </c>
      <c r="BL6" s="102" t="s">
        <v>406</v>
      </c>
      <c r="BM6" s="102" t="s">
        <v>406</v>
      </c>
      <c r="BN6" s="102" t="s">
        <v>406</v>
      </c>
      <c r="BO6" s="102" t="s">
        <v>406</v>
      </c>
      <c r="BP6" s="101" t="s">
        <v>406</v>
      </c>
      <c r="BQ6" s="101" t="s">
        <v>406</v>
      </c>
      <c r="BR6" s="102" t="s">
        <v>406</v>
      </c>
      <c r="BS6" s="102" t="s">
        <v>406</v>
      </c>
      <c r="BT6" s="102" t="s">
        <v>406</v>
      </c>
      <c r="BU6" s="102" t="s">
        <v>406</v>
      </c>
      <c r="BV6" s="101" t="s">
        <v>406</v>
      </c>
      <c r="BW6" s="101" t="s">
        <v>406</v>
      </c>
      <c r="BX6" s="101" t="s">
        <v>406</v>
      </c>
      <c r="BY6" s="101" t="s">
        <v>406</v>
      </c>
      <c r="BZ6" s="101" t="s">
        <v>406</v>
      </c>
      <c r="CA6" s="101" t="s">
        <v>406</v>
      </c>
      <c r="CB6" s="101" t="s">
        <v>406</v>
      </c>
      <c r="CC6" s="101" t="s">
        <v>406</v>
      </c>
      <c r="CD6" s="101" t="s">
        <v>406</v>
      </c>
      <c r="CE6" s="101" t="s">
        <v>406</v>
      </c>
      <c r="CF6" s="101" t="s">
        <v>406</v>
      </c>
      <c r="CG6" s="101" t="s">
        <v>406</v>
      </c>
      <c r="CH6" s="101" t="s">
        <v>406</v>
      </c>
      <c r="CI6" s="101" t="s">
        <v>406</v>
      </c>
    </row>
    <row r="7" spans="1:87" s="50" customFormat="1" ht="12" customHeight="1">
      <c r="A7" s="48" t="s">
        <v>407</v>
      </c>
      <c r="B7" s="63" t="s">
        <v>408</v>
      </c>
      <c r="C7" s="48" t="s">
        <v>386</v>
      </c>
      <c r="D7" s="70">
        <f aca="true" t="shared" si="0" ref="D7:AI7">SUM(D8:D53)</f>
        <v>713902</v>
      </c>
      <c r="E7" s="70">
        <f t="shared" si="0"/>
        <v>484366</v>
      </c>
      <c r="F7" s="70">
        <f t="shared" si="0"/>
        <v>0</v>
      </c>
      <c r="G7" s="70">
        <f t="shared" si="0"/>
        <v>444942</v>
      </c>
      <c r="H7" s="70">
        <f t="shared" si="0"/>
        <v>31419</v>
      </c>
      <c r="I7" s="70">
        <f t="shared" si="0"/>
        <v>8005</v>
      </c>
      <c r="J7" s="70">
        <f t="shared" si="0"/>
        <v>229536</v>
      </c>
      <c r="K7" s="70">
        <f t="shared" si="0"/>
        <v>78162</v>
      </c>
      <c r="L7" s="70">
        <f t="shared" si="0"/>
        <v>23318053</v>
      </c>
      <c r="M7" s="70">
        <f t="shared" si="0"/>
        <v>6778332</v>
      </c>
      <c r="N7" s="70">
        <f t="shared" si="0"/>
        <v>1379309</v>
      </c>
      <c r="O7" s="70">
        <f t="shared" si="0"/>
        <v>3211682</v>
      </c>
      <c r="P7" s="70">
        <f t="shared" si="0"/>
        <v>1788450</v>
      </c>
      <c r="Q7" s="70">
        <f t="shared" si="0"/>
        <v>398891</v>
      </c>
      <c r="R7" s="70">
        <f t="shared" si="0"/>
        <v>4983981</v>
      </c>
      <c r="S7" s="70">
        <f t="shared" si="0"/>
        <v>495198</v>
      </c>
      <c r="T7" s="70">
        <f t="shared" si="0"/>
        <v>4003464</v>
      </c>
      <c r="U7" s="70">
        <f t="shared" si="0"/>
        <v>485319</v>
      </c>
      <c r="V7" s="70">
        <f t="shared" si="0"/>
        <v>62246</v>
      </c>
      <c r="W7" s="70">
        <f t="shared" si="0"/>
        <v>11472896</v>
      </c>
      <c r="X7" s="70">
        <f t="shared" si="0"/>
        <v>4120871</v>
      </c>
      <c r="Y7" s="70">
        <f t="shared" si="0"/>
        <v>6677577</v>
      </c>
      <c r="Z7" s="70">
        <f t="shared" si="0"/>
        <v>529654</v>
      </c>
      <c r="AA7" s="70">
        <f t="shared" si="0"/>
        <v>144794</v>
      </c>
      <c r="AB7" s="70">
        <f t="shared" si="0"/>
        <v>3227888</v>
      </c>
      <c r="AC7" s="70">
        <f t="shared" si="0"/>
        <v>20598</v>
      </c>
      <c r="AD7" s="70">
        <f t="shared" si="0"/>
        <v>1925999</v>
      </c>
      <c r="AE7" s="70">
        <f t="shared" si="0"/>
        <v>25957954</v>
      </c>
      <c r="AF7" s="70">
        <f t="shared" si="0"/>
        <v>45105</v>
      </c>
      <c r="AG7" s="70">
        <f t="shared" si="0"/>
        <v>15820</v>
      </c>
      <c r="AH7" s="70">
        <f t="shared" si="0"/>
        <v>1546</v>
      </c>
      <c r="AI7" s="70">
        <f t="shared" si="0"/>
        <v>14274</v>
      </c>
      <c r="AJ7" s="70">
        <f aca="true" t="shared" si="1" ref="AJ7:BO7">SUM(AJ8:AJ53)</f>
        <v>0</v>
      </c>
      <c r="AK7" s="70">
        <f t="shared" si="1"/>
        <v>0</v>
      </c>
      <c r="AL7" s="70">
        <f t="shared" si="1"/>
        <v>29285</v>
      </c>
      <c r="AM7" s="70">
        <f t="shared" si="1"/>
        <v>51706</v>
      </c>
      <c r="AN7" s="70">
        <f t="shared" si="1"/>
        <v>4259556</v>
      </c>
      <c r="AO7" s="70">
        <f t="shared" si="1"/>
        <v>1242993</v>
      </c>
      <c r="AP7" s="70">
        <f t="shared" si="1"/>
        <v>775453</v>
      </c>
      <c r="AQ7" s="70">
        <f t="shared" si="1"/>
        <v>295310</v>
      </c>
      <c r="AR7" s="70">
        <f t="shared" si="1"/>
        <v>172230</v>
      </c>
      <c r="AS7" s="70">
        <f t="shared" si="1"/>
        <v>0</v>
      </c>
      <c r="AT7" s="70">
        <f t="shared" si="1"/>
        <v>1368675</v>
      </c>
      <c r="AU7" s="70">
        <f t="shared" si="1"/>
        <v>42590</v>
      </c>
      <c r="AV7" s="70">
        <f t="shared" si="1"/>
        <v>1320738</v>
      </c>
      <c r="AW7" s="70">
        <f t="shared" si="1"/>
        <v>5347</v>
      </c>
      <c r="AX7" s="70">
        <f t="shared" si="1"/>
        <v>10173</v>
      </c>
      <c r="AY7" s="70">
        <f t="shared" si="1"/>
        <v>1637715</v>
      </c>
      <c r="AZ7" s="70">
        <f t="shared" si="1"/>
        <v>367743</v>
      </c>
      <c r="BA7" s="70">
        <f t="shared" si="1"/>
        <v>1175528</v>
      </c>
      <c r="BB7" s="70">
        <f t="shared" si="1"/>
        <v>53732</v>
      </c>
      <c r="BC7" s="70">
        <f t="shared" si="1"/>
        <v>40712</v>
      </c>
      <c r="BD7" s="70">
        <f t="shared" si="1"/>
        <v>1772749</v>
      </c>
      <c r="BE7" s="70">
        <f t="shared" si="1"/>
        <v>0</v>
      </c>
      <c r="BF7" s="70">
        <f t="shared" si="1"/>
        <v>519481</v>
      </c>
      <c r="BG7" s="70">
        <f t="shared" si="1"/>
        <v>4824142</v>
      </c>
      <c r="BH7" s="70">
        <f t="shared" si="1"/>
        <v>759007</v>
      </c>
      <c r="BI7" s="70">
        <f t="shared" si="1"/>
        <v>500186</v>
      </c>
      <c r="BJ7" s="70">
        <f t="shared" si="1"/>
        <v>1546</v>
      </c>
      <c r="BK7" s="70">
        <f t="shared" si="1"/>
        <v>459216</v>
      </c>
      <c r="BL7" s="70">
        <f t="shared" si="1"/>
        <v>31419</v>
      </c>
      <c r="BM7" s="70">
        <f t="shared" si="1"/>
        <v>8005</v>
      </c>
      <c r="BN7" s="70">
        <f t="shared" si="1"/>
        <v>258821</v>
      </c>
      <c r="BO7" s="70">
        <f t="shared" si="1"/>
        <v>129868</v>
      </c>
      <c r="BP7" s="70">
        <f aca="true" t="shared" si="2" ref="BP7:CI7">SUM(BP8:BP53)</f>
        <v>27577609</v>
      </c>
      <c r="BQ7" s="70">
        <f t="shared" si="2"/>
        <v>8021325</v>
      </c>
      <c r="BR7" s="70">
        <f t="shared" si="2"/>
        <v>2154762</v>
      </c>
      <c r="BS7" s="70">
        <f t="shared" si="2"/>
        <v>3506992</v>
      </c>
      <c r="BT7" s="70">
        <f t="shared" si="2"/>
        <v>1960680</v>
      </c>
      <c r="BU7" s="70">
        <f t="shared" si="2"/>
        <v>398891</v>
      </c>
      <c r="BV7" s="70">
        <f t="shared" si="2"/>
        <v>6352656</v>
      </c>
      <c r="BW7" s="70">
        <f t="shared" si="2"/>
        <v>537788</v>
      </c>
      <c r="BX7" s="70">
        <f t="shared" si="2"/>
        <v>5324202</v>
      </c>
      <c r="BY7" s="70">
        <f t="shared" si="2"/>
        <v>490666</v>
      </c>
      <c r="BZ7" s="70">
        <f t="shared" si="2"/>
        <v>72419</v>
      </c>
      <c r="CA7" s="70">
        <f t="shared" si="2"/>
        <v>13110611</v>
      </c>
      <c r="CB7" s="70">
        <f t="shared" si="2"/>
        <v>4488614</v>
      </c>
      <c r="CC7" s="70">
        <f t="shared" si="2"/>
        <v>7853105</v>
      </c>
      <c r="CD7" s="70">
        <f t="shared" si="2"/>
        <v>583386</v>
      </c>
      <c r="CE7" s="70">
        <f t="shared" si="2"/>
        <v>185506</v>
      </c>
      <c r="CF7" s="70">
        <f t="shared" si="2"/>
        <v>5000637</v>
      </c>
      <c r="CG7" s="70">
        <f t="shared" si="2"/>
        <v>20598</v>
      </c>
      <c r="CH7" s="70">
        <f t="shared" si="2"/>
        <v>2445480</v>
      </c>
      <c r="CI7" s="70">
        <f t="shared" si="2"/>
        <v>30782096</v>
      </c>
    </row>
    <row r="8" spans="1:87" s="50" customFormat="1" ht="12" customHeight="1">
      <c r="A8" s="51" t="s">
        <v>407</v>
      </c>
      <c r="B8" s="64" t="s">
        <v>409</v>
      </c>
      <c r="C8" s="51" t="s">
        <v>410</v>
      </c>
      <c r="D8" s="72">
        <f aca="true" t="shared" si="3" ref="D8:D53">+SUM(E8,J8)</f>
        <v>14243</v>
      </c>
      <c r="E8" s="72">
        <f aca="true" t="shared" si="4" ref="E8:E53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14243</v>
      </c>
      <c r="K8" s="73">
        <v>0</v>
      </c>
      <c r="L8" s="72">
        <f aca="true" t="shared" si="5" ref="L8:L53">+SUM(M8,R8,V8,W8,AC8)</f>
        <v>8203042</v>
      </c>
      <c r="M8" s="72">
        <f aca="true" t="shared" si="6" ref="M8:M53">+SUM(N8:Q8)</f>
        <v>3226527</v>
      </c>
      <c r="N8" s="72">
        <v>398437</v>
      </c>
      <c r="O8" s="72">
        <v>1692052</v>
      </c>
      <c r="P8" s="72">
        <v>1057672</v>
      </c>
      <c r="Q8" s="72">
        <v>78366</v>
      </c>
      <c r="R8" s="72">
        <f aca="true" t="shared" si="7" ref="R8:R53">+SUM(S8:U8)</f>
        <v>1584943</v>
      </c>
      <c r="S8" s="72">
        <v>159349</v>
      </c>
      <c r="T8" s="72">
        <v>1359043</v>
      </c>
      <c r="U8" s="72">
        <v>66551</v>
      </c>
      <c r="V8" s="72">
        <v>34976</v>
      </c>
      <c r="W8" s="72">
        <f aca="true" t="shared" si="8" ref="W8:W53">+SUM(X8:AA8)</f>
        <v>3356596</v>
      </c>
      <c r="X8" s="72">
        <v>1355085</v>
      </c>
      <c r="Y8" s="72">
        <v>1919666</v>
      </c>
      <c r="Z8" s="72">
        <v>26703</v>
      </c>
      <c r="AA8" s="72">
        <v>55142</v>
      </c>
      <c r="AB8" s="73">
        <v>72513</v>
      </c>
      <c r="AC8" s="72">
        <v>0</v>
      </c>
      <c r="AD8" s="72">
        <v>1072613</v>
      </c>
      <c r="AE8" s="72">
        <f aca="true" t="shared" si="9" ref="AE8:AE53">+SUM(D8,L8,AD8)</f>
        <v>9289898</v>
      </c>
      <c r="AF8" s="72">
        <f aca="true" t="shared" si="10" ref="AF8:AF53">+SUM(AG8,AL8)</f>
        <v>7652</v>
      </c>
      <c r="AG8" s="72">
        <f aca="true" t="shared" si="11" ref="AG8:AG53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7652</v>
      </c>
      <c r="AM8" s="73">
        <v>0</v>
      </c>
      <c r="AN8" s="72">
        <f aca="true" t="shared" si="12" ref="AN8:AN53">+SUM(AO8,AT8,AX8,AY8,BE8)</f>
        <v>1180767</v>
      </c>
      <c r="AO8" s="72">
        <f aca="true" t="shared" si="13" ref="AO8:AO53">+SUM(AP8:AS8)</f>
        <v>360663</v>
      </c>
      <c r="AP8" s="72">
        <v>360663</v>
      </c>
      <c r="AQ8" s="72">
        <v>0</v>
      </c>
      <c r="AR8" s="72">
        <v>0</v>
      </c>
      <c r="AS8" s="72">
        <v>0</v>
      </c>
      <c r="AT8" s="72">
        <f aca="true" t="shared" si="14" ref="AT8:AT53">+SUM(AU8:AW8)</f>
        <v>389874</v>
      </c>
      <c r="AU8" s="72">
        <v>12538</v>
      </c>
      <c r="AV8" s="72">
        <v>377336</v>
      </c>
      <c r="AW8" s="72">
        <v>0</v>
      </c>
      <c r="AX8" s="72">
        <v>0</v>
      </c>
      <c r="AY8" s="72">
        <f aca="true" t="shared" si="15" ref="AY8:AY53">+SUM(AZ8:BC8)</f>
        <v>430230</v>
      </c>
      <c r="AZ8" s="72">
        <v>0</v>
      </c>
      <c r="BA8" s="72">
        <v>424227</v>
      </c>
      <c r="BB8" s="72">
        <v>0</v>
      </c>
      <c r="BC8" s="72">
        <v>6003</v>
      </c>
      <c r="BD8" s="73">
        <v>344021</v>
      </c>
      <c r="BE8" s="72">
        <v>0</v>
      </c>
      <c r="BF8" s="72">
        <v>29302</v>
      </c>
      <c r="BG8" s="72">
        <f aca="true" t="shared" si="16" ref="BG8:BG53">+SUM(BF8,AN8,AF8)</f>
        <v>1217721</v>
      </c>
      <c r="BH8" s="72">
        <f aca="true" t="shared" si="17" ref="BH8:BH34">SUM(D8,AF8)</f>
        <v>21895</v>
      </c>
      <c r="BI8" s="72">
        <f aca="true" t="shared" si="18" ref="BI8:BI34">SUM(E8,AG8)</f>
        <v>0</v>
      </c>
      <c r="BJ8" s="72">
        <f aca="true" t="shared" si="19" ref="BJ8:BJ34">SUM(F8,AH8)</f>
        <v>0</v>
      </c>
      <c r="BK8" s="72">
        <f aca="true" t="shared" si="20" ref="BK8:BK34">SUM(G8,AI8)</f>
        <v>0</v>
      </c>
      <c r="BL8" s="72">
        <f aca="true" t="shared" si="21" ref="BL8:BL34">SUM(H8,AJ8)</f>
        <v>0</v>
      </c>
      <c r="BM8" s="72">
        <f aca="true" t="shared" si="22" ref="BM8:BM34">SUM(I8,AK8)</f>
        <v>0</v>
      </c>
      <c r="BN8" s="72">
        <f aca="true" t="shared" si="23" ref="BN8:BN34">SUM(J8,AL8)</f>
        <v>21895</v>
      </c>
      <c r="BO8" s="73">
        <f aca="true" t="shared" si="24" ref="BO8:BO34">SUM(K8,AM8)</f>
        <v>0</v>
      </c>
      <c r="BP8" s="72">
        <f aca="true" t="shared" si="25" ref="BP8:BP34">SUM(L8,AN8)</f>
        <v>9383809</v>
      </c>
      <c r="BQ8" s="72">
        <f aca="true" t="shared" si="26" ref="BQ8:BQ34">SUM(M8,AO8)</f>
        <v>3587190</v>
      </c>
      <c r="BR8" s="72">
        <f aca="true" t="shared" si="27" ref="BR8:BR34">SUM(N8,AP8)</f>
        <v>759100</v>
      </c>
      <c r="BS8" s="72">
        <f aca="true" t="shared" si="28" ref="BS8:BS34">SUM(O8,AQ8)</f>
        <v>1692052</v>
      </c>
      <c r="BT8" s="72">
        <f aca="true" t="shared" si="29" ref="BT8:BT34">SUM(P8,AR8)</f>
        <v>1057672</v>
      </c>
      <c r="BU8" s="72">
        <f aca="true" t="shared" si="30" ref="BU8:BU34">SUM(Q8,AS8)</f>
        <v>78366</v>
      </c>
      <c r="BV8" s="72">
        <f aca="true" t="shared" si="31" ref="BV8:BV34">SUM(R8,AT8)</f>
        <v>1974817</v>
      </c>
      <c r="BW8" s="72">
        <f aca="true" t="shared" si="32" ref="BW8:BW34">SUM(S8,AU8)</f>
        <v>171887</v>
      </c>
      <c r="BX8" s="72">
        <f aca="true" t="shared" si="33" ref="BX8:BX34">SUM(T8,AV8)</f>
        <v>1736379</v>
      </c>
      <c r="BY8" s="72">
        <f aca="true" t="shared" si="34" ref="BY8:BY34">SUM(U8,AW8)</f>
        <v>66551</v>
      </c>
      <c r="BZ8" s="72">
        <f aca="true" t="shared" si="35" ref="BZ8:BZ34">SUM(V8,AX8)</f>
        <v>34976</v>
      </c>
      <c r="CA8" s="72">
        <f aca="true" t="shared" si="36" ref="CA8:CA34">SUM(W8,AY8)</f>
        <v>3786826</v>
      </c>
      <c r="CB8" s="72">
        <f aca="true" t="shared" si="37" ref="CB8:CB34">SUM(X8,AZ8)</f>
        <v>1355085</v>
      </c>
      <c r="CC8" s="72">
        <f aca="true" t="shared" si="38" ref="CC8:CC34">SUM(Y8,BA8)</f>
        <v>2343893</v>
      </c>
      <c r="CD8" s="72">
        <f aca="true" t="shared" si="39" ref="CD8:CD34">SUM(Z8,BB8)</f>
        <v>26703</v>
      </c>
      <c r="CE8" s="72">
        <f aca="true" t="shared" si="40" ref="CE8:CE34">SUM(AA8,BC8)</f>
        <v>61145</v>
      </c>
      <c r="CF8" s="73">
        <f aca="true" t="shared" si="41" ref="CF8:CF34">SUM(AB8,BD8)</f>
        <v>416534</v>
      </c>
      <c r="CG8" s="72">
        <f aca="true" t="shared" si="42" ref="CG8:CG34">SUM(AC8,BE8)</f>
        <v>0</v>
      </c>
      <c r="CH8" s="72">
        <f aca="true" t="shared" si="43" ref="CH8:CH34">SUM(AD8,BF8)</f>
        <v>1101915</v>
      </c>
      <c r="CI8" s="72">
        <f aca="true" t="shared" si="44" ref="CI8:CI34">SUM(AE8,BG8)</f>
        <v>10507619</v>
      </c>
    </row>
    <row r="9" spans="1:87" s="50" customFormat="1" ht="12" customHeight="1">
      <c r="A9" s="51" t="s">
        <v>407</v>
      </c>
      <c r="B9" s="64" t="s">
        <v>411</v>
      </c>
      <c r="C9" s="51" t="s">
        <v>412</v>
      </c>
      <c r="D9" s="72">
        <f t="shared" si="3"/>
        <v>7497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7497</v>
      </c>
      <c r="K9" s="73">
        <v>353</v>
      </c>
      <c r="L9" s="72">
        <f t="shared" si="5"/>
        <v>5064580</v>
      </c>
      <c r="M9" s="72">
        <f t="shared" si="6"/>
        <v>1251111</v>
      </c>
      <c r="N9" s="72">
        <v>204511</v>
      </c>
      <c r="O9" s="72">
        <v>785504</v>
      </c>
      <c r="P9" s="72">
        <v>66264</v>
      </c>
      <c r="Q9" s="72">
        <v>194832</v>
      </c>
      <c r="R9" s="72">
        <f t="shared" si="7"/>
        <v>250002</v>
      </c>
      <c r="S9" s="72">
        <v>101484</v>
      </c>
      <c r="T9" s="72">
        <v>72307</v>
      </c>
      <c r="U9" s="72">
        <v>76211</v>
      </c>
      <c r="V9" s="72">
        <v>0</v>
      </c>
      <c r="W9" s="72">
        <f t="shared" si="8"/>
        <v>3563467</v>
      </c>
      <c r="X9" s="72">
        <v>809157</v>
      </c>
      <c r="Y9" s="72">
        <v>2638557</v>
      </c>
      <c r="Z9" s="72">
        <v>115753</v>
      </c>
      <c r="AA9" s="72">
        <v>0</v>
      </c>
      <c r="AB9" s="73">
        <v>513152</v>
      </c>
      <c r="AC9" s="72">
        <v>0</v>
      </c>
      <c r="AD9" s="72">
        <v>139468</v>
      </c>
      <c r="AE9" s="72">
        <f t="shared" si="9"/>
        <v>5211545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6</v>
      </c>
      <c r="AN9" s="72">
        <f t="shared" si="12"/>
        <v>486361</v>
      </c>
      <c r="AO9" s="72">
        <f t="shared" si="13"/>
        <v>294862</v>
      </c>
      <c r="AP9" s="72">
        <v>28101</v>
      </c>
      <c r="AQ9" s="72">
        <v>187123</v>
      </c>
      <c r="AR9" s="72">
        <v>79638</v>
      </c>
      <c r="AS9" s="72">
        <v>0</v>
      </c>
      <c r="AT9" s="72">
        <f t="shared" si="14"/>
        <v>56792</v>
      </c>
      <c r="AU9" s="72">
        <v>10976</v>
      </c>
      <c r="AV9" s="72">
        <v>45816</v>
      </c>
      <c r="AW9" s="72">
        <v>0</v>
      </c>
      <c r="AX9" s="72">
        <v>0</v>
      </c>
      <c r="AY9" s="72">
        <f t="shared" si="15"/>
        <v>134707</v>
      </c>
      <c r="AZ9" s="72">
        <v>50779</v>
      </c>
      <c r="BA9" s="72">
        <v>83928</v>
      </c>
      <c r="BB9" s="72">
        <v>0</v>
      </c>
      <c r="BC9" s="72">
        <v>0</v>
      </c>
      <c r="BD9" s="73">
        <v>166834</v>
      </c>
      <c r="BE9" s="72">
        <v>0</v>
      </c>
      <c r="BF9" s="72">
        <v>217945</v>
      </c>
      <c r="BG9" s="72">
        <f t="shared" si="16"/>
        <v>704306</v>
      </c>
      <c r="BH9" s="72">
        <f t="shared" si="17"/>
        <v>7497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7497</v>
      </c>
      <c r="BO9" s="73">
        <f t="shared" si="24"/>
        <v>359</v>
      </c>
      <c r="BP9" s="72">
        <f t="shared" si="25"/>
        <v>5550941</v>
      </c>
      <c r="BQ9" s="72">
        <f t="shared" si="26"/>
        <v>1545973</v>
      </c>
      <c r="BR9" s="72">
        <f t="shared" si="27"/>
        <v>232612</v>
      </c>
      <c r="BS9" s="72">
        <f t="shared" si="28"/>
        <v>972627</v>
      </c>
      <c r="BT9" s="72">
        <f t="shared" si="29"/>
        <v>145902</v>
      </c>
      <c r="BU9" s="72">
        <f t="shared" si="30"/>
        <v>194832</v>
      </c>
      <c r="BV9" s="72">
        <f t="shared" si="31"/>
        <v>306794</v>
      </c>
      <c r="BW9" s="72">
        <f t="shared" si="32"/>
        <v>112460</v>
      </c>
      <c r="BX9" s="72">
        <f t="shared" si="33"/>
        <v>118123</v>
      </c>
      <c r="BY9" s="72">
        <f t="shared" si="34"/>
        <v>76211</v>
      </c>
      <c r="BZ9" s="72">
        <f t="shared" si="35"/>
        <v>0</v>
      </c>
      <c r="CA9" s="72">
        <f t="shared" si="36"/>
        <v>3698174</v>
      </c>
      <c r="CB9" s="72">
        <f t="shared" si="37"/>
        <v>859936</v>
      </c>
      <c r="CC9" s="72">
        <f t="shared" si="38"/>
        <v>2722485</v>
      </c>
      <c r="CD9" s="72">
        <f t="shared" si="39"/>
        <v>115753</v>
      </c>
      <c r="CE9" s="72">
        <f t="shared" si="40"/>
        <v>0</v>
      </c>
      <c r="CF9" s="73">
        <f t="shared" si="41"/>
        <v>679986</v>
      </c>
      <c r="CG9" s="72">
        <f t="shared" si="42"/>
        <v>0</v>
      </c>
      <c r="CH9" s="72">
        <f t="shared" si="43"/>
        <v>357413</v>
      </c>
      <c r="CI9" s="72">
        <f t="shared" si="44"/>
        <v>5915851</v>
      </c>
    </row>
    <row r="10" spans="1:87" s="50" customFormat="1" ht="12" customHeight="1">
      <c r="A10" s="51" t="s">
        <v>407</v>
      </c>
      <c r="B10" s="64" t="s">
        <v>413</v>
      </c>
      <c r="C10" s="51" t="s">
        <v>414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34503</v>
      </c>
      <c r="L10" s="72">
        <f t="shared" si="5"/>
        <v>1247264</v>
      </c>
      <c r="M10" s="72">
        <f t="shared" si="6"/>
        <v>324824</v>
      </c>
      <c r="N10" s="72">
        <v>108385</v>
      </c>
      <c r="O10" s="72">
        <v>193641</v>
      </c>
      <c r="P10" s="72">
        <v>0</v>
      </c>
      <c r="Q10" s="72">
        <v>22798</v>
      </c>
      <c r="R10" s="72">
        <f t="shared" si="7"/>
        <v>311832</v>
      </c>
      <c r="S10" s="72">
        <v>25601</v>
      </c>
      <c r="T10" s="72">
        <v>163229</v>
      </c>
      <c r="U10" s="72">
        <v>123002</v>
      </c>
      <c r="V10" s="72">
        <v>0</v>
      </c>
      <c r="W10" s="72">
        <f t="shared" si="8"/>
        <v>609477</v>
      </c>
      <c r="X10" s="72">
        <v>131440</v>
      </c>
      <c r="Y10" s="72">
        <v>411283</v>
      </c>
      <c r="Z10" s="72">
        <v>57145</v>
      </c>
      <c r="AA10" s="72">
        <v>9609</v>
      </c>
      <c r="AB10" s="73">
        <v>153175</v>
      </c>
      <c r="AC10" s="72">
        <v>1131</v>
      </c>
      <c r="AD10" s="72">
        <v>48192</v>
      </c>
      <c r="AE10" s="72">
        <f t="shared" si="9"/>
        <v>1295456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312179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34503</v>
      </c>
      <c r="BP10" s="72">
        <f t="shared" si="25"/>
        <v>1247264</v>
      </c>
      <c r="BQ10" s="72">
        <f t="shared" si="26"/>
        <v>324824</v>
      </c>
      <c r="BR10" s="72">
        <f t="shared" si="27"/>
        <v>108385</v>
      </c>
      <c r="BS10" s="72">
        <f t="shared" si="28"/>
        <v>193641</v>
      </c>
      <c r="BT10" s="72">
        <f t="shared" si="29"/>
        <v>0</v>
      </c>
      <c r="BU10" s="72">
        <f t="shared" si="30"/>
        <v>22798</v>
      </c>
      <c r="BV10" s="72">
        <f t="shared" si="31"/>
        <v>311832</v>
      </c>
      <c r="BW10" s="72">
        <f t="shared" si="32"/>
        <v>25601</v>
      </c>
      <c r="BX10" s="72">
        <f t="shared" si="33"/>
        <v>163229</v>
      </c>
      <c r="BY10" s="72">
        <f t="shared" si="34"/>
        <v>123002</v>
      </c>
      <c r="BZ10" s="72">
        <f t="shared" si="35"/>
        <v>0</v>
      </c>
      <c r="CA10" s="72">
        <f t="shared" si="36"/>
        <v>609477</v>
      </c>
      <c r="CB10" s="72">
        <f t="shared" si="37"/>
        <v>131440</v>
      </c>
      <c r="CC10" s="72">
        <f t="shared" si="38"/>
        <v>411283</v>
      </c>
      <c r="CD10" s="72">
        <f t="shared" si="39"/>
        <v>57145</v>
      </c>
      <c r="CE10" s="72">
        <f t="shared" si="40"/>
        <v>9609</v>
      </c>
      <c r="CF10" s="73">
        <f t="shared" si="41"/>
        <v>465354</v>
      </c>
      <c r="CG10" s="72">
        <f t="shared" si="42"/>
        <v>1131</v>
      </c>
      <c r="CH10" s="72">
        <f t="shared" si="43"/>
        <v>48192</v>
      </c>
      <c r="CI10" s="72">
        <f t="shared" si="44"/>
        <v>1295456</v>
      </c>
    </row>
    <row r="11" spans="1:87" s="50" customFormat="1" ht="12" customHeight="1">
      <c r="A11" s="51" t="s">
        <v>407</v>
      </c>
      <c r="B11" s="64" t="s">
        <v>415</v>
      </c>
      <c r="C11" s="51" t="s">
        <v>416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741757</v>
      </c>
      <c r="M11" s="72">
        <f t="shared" si="6"/>
        <v>168471</v>
      </c>
      <c r="N11" s="72">
        <v>64503</v>
      </c>
      <c r="O11" s="72">
        <v>87476</v>
      </c>
      <c r="P11" s="72">
        <v>0</v>
      </c>
      <c r="Q11" s="72">
        <v>16492</v>
      </c>
      <c r="R11" s="72">
        <f t="shared" si="7"/>
        <v>197635</v>
      </c>
      <c r="S11" s="72">
        <v>12226</v>
      </c>
      <c r="T11" s="72">
        <v>161383</v>
      </c>
      <c r="U11" s="72">
        <v>24026</v>
      </c>
      <c r="V11" s="72">
        <v>8352</v>
      </c>
      <c r="W11" s="72">
        <f t="shared" si="8"/>
        <v>367299</v>
      </c>
      <c r="X11" s="72">
        <v>142696</v>
      </c>
      <c r="Y11" s="72">
        <v>208538</v>
      </c>
      <c r="Z11" s="72">
        <v>16065</v>
      </c>
      <c r="AA11" s="72">
        <v>0</v>
      </c>
      <c r="AB11" s="73">
        <v>0</v>
      </c>
      <c r="AC11" s="72">
        <v>0</v>
      </c>
      <c r="AD11" s="72">
        <v>30</v>
      </c>
      <c r="AE11" s="72">
        <f t="shared" si="9"/>
        <v>741787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63833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26890</v>
      </c>
      <c r="AU11" s="72">
        <v>1441</v>
      </c>
      <c r="AV11" s="72">
        <v>25449</v>
      </c>
      <c r="AW11" s="72">
        <v>0</v>
      </c>
      <c r="AX11" s="72">
        <v>5093</v>
      </c>
      <c r="AY11" s="72">
        <f t="shared" si="15"/>
        <v>31850</v>
      </c>
      <c r="AZ11" s="72">
        <v>5423</v>
      </c>
      <c r="BA11" s="72">
        <v>26427</v>
      </c>
      <c r="BB11" s="72">
        <v>0</v>
      </c>
      <c r="BC11" s="72">
        <v>0</v>
      </c>
      <c r="BD11" s="73">
        <v>0</v>
      </c>
      <c r="BE11" s="72">
        <v>0</v>
      </c>
      <c r="BF11" s="72">
        <v>18116</v>
      </c>
      <c r="BG11" s="72">
        <f t="shared" si="16"/>
        <v>81949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805590</v>
      </c>
      <c r="BQ11" s="72">
        <f t="shared" si="26"/>
        <v>168471</v>
      </c>
      <c r="BR11" s="72">
        <f t="shared" si="27"/>
        <v>64503</v>
      </c>
      <c r="BS11" s="72">
        <f t="shared" si="28"/>
        <v>87476</v>
      </c>
      <c r="BT11" s="72">
        <f t="shared" si="29"/>
        <v>0</v>
      </c>
      <c r="BU11" s="72">
        <f t="shared" si="30"/>
        <v>16492</v>
      </c>
      <c r="BV11" s="72">
        <f t="shared" si="31"/>
        <v>224525</v>
      </c>
      <c r="BW11" s="72">
        <f t="shared" si="32"/>
        <v>13667</v>
      </c>
      <c r="BX11" s="72">
        <f t="shared" si="33"/>
        <v>186832</v>
      </c>
      <c r="BY11" s="72">
        <f t="shared" si="34"/>
        <v>24026</v>
      </c>
      <c r="BZ11" s="72">
        <f t="shared" si="35"/>
        <v>13445</v>
      </c>
      <c r="CA11" s="72">
        <f t="shared" si="36"/>
        <v>399149</v>
      </c>
      <c r="CB11" s="72">
        <f t="shared" si="37"/>
        <v>148119</v>
      </c>
      <c r="CC11" s="72">
        <f t="shared" si="38"/>
        <v>234965</v>
      </c>
      <c r="CD11" s="72">
        <f t="shared" si="39"/>
        <v>16065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18146</v>
      </c>
      <c r="CI11" s="72">
        <f t="shared" si="44"/>
        <v>823736</v>
      </c>
    </row>
    <row r="12" spans="1:87" s="50" customFormat="1" ht="12" customHeight="1">
      <c r="A12" s="53" t="s">
        <v>407</v>
      </c>
      <c r="B12" s="54" t="s">
        <v>417</v>
      </c>
      <c r="C12" s="53" t="s">
        <v>785</v>
      </c>
      <c r="D12" s="74">
        <f t="shared" si="3"/>
        <v>5020</v>
      </c>
      <c r="E12" s="74">
        <f t="shared" si="4"/>
        <v>5020</v>
      </c>
      <c r="F12" s="74">
        <v>0</v>
      </c>
      <c r="G12" s="74">
        <v>0</v>
      </c>
      <c r="H12" s="74">
        <v>0</v>
      </c>
      <c r="I12" s="74">
        <v>5020</v>
      </c>
      <c r="J12" s="74">
        <v>0</v>
      </c>
      <c r="K12" s="75">
        <v>7692</v>
      </c>
      <c r="L12" s="74">
        <f t="shared" si="5"/>
        <v>372432</v>
      </c>
      <c r="M12" s="74">
        <f t="shared" si="6"/>
        <v>173684</v>
      </c>
      <c r="N12" s="74">
        <v>35758</v>
      </c>
      <c r="O12" s="74">
        <v>137926</v>
      </c>
      <c r="P12" s="74">
        <v>0</v>
      </c>
      <c r="Q12" s="74">
        <v>0</v>
      </c>
      <c r="R12" s="74">
        <f t="shared" si="7"/>
        <v>32522</v>
      </c>
      <c r="S12" s="74">
        <v>32522</v>
      </c>
      <c r="T12" s="74">
        <v>0</v>
      </c>
      <c r="U12" s="74">
        <v>0</v>
      </c>
      <c r="V12" s="74">
        <v>5453</v>
      </c>
      <c r="W12" s="74">
        <f t="shared" si="8"/>
        <v>160773</v>
      </c>
      <c r="X12" s="74">
        <v>160773</v>
      </c>
      <c r="Y12" s="74">
        <v>0</v>
      </c>
      <c r="Z12" s="74">
        <v>0</v>
      </c>
      <c r="AA12" s="74">
        <v>0</v>
      </c>
      <c r="AB12" s="75">
        <v>262624</v>
      </c>
      <c r="AC12" s="74">
        <v>0</v>
      </c>
      <c r="AD12" s="74">
        <v>12535</v>
      </c>
      <c r="AE12" s="74">
        <f t="shared" si="9"/>
        <v>389987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4049</v>
      </c>
      <c r="AN12" s="74">
        <f t="shared" si="12"/>
        <v>159553</v>
      </c>
      <c r="AO12" s="74">
        <f t="shared" si="13"/>
        <v>56770</v>
      </c>
      <c r="AP12" s="74">
        <v>11688</v>
      </c>
      <c r="AQ12" s="74">
        <v>45082</v>
      </c>
      <c r="AR12" s="74">
        <v>0</v>
      </c>
      <c r="AS12" s="74">
        <v>0</v>
      </c>
      <c r="AT12" s="74">
        <f t="shared" si="14"/>
        <v>15599</v>
      </c>
      <c r="AU12" s="74">
        <v>15599</v>
      </c>
      <c r="AV12" s="74">
        <v>0</v>
      </c>
      <c r="AW12" s="74">
        <v>0</v>
      </c>
      <c r="AX12" s="74">
        <v>0</v>
      </c>
      <c r="AY12" s="74">
        <f t="shared" si="15"/>
        <v>87184</v>
      </c>
      <c r="AZ12" s="74">
        <v>87184</v>
      </c>
      <c r="BA12" s="74">
        <v>0</v>
      </c>
      <c r="BB12" s="74">
        <v>0</v>
      </c>
      <c r="BC12" s="74">
        <v>0</v>
      </c>
      <c r="BD12" s="75">
        <v>102546</v>
      </c>
      <c r="BE12" s="74">
        <v>0</v>
      </c>
      <c r="BF12" s="74">
        <v>0</v>
      </c>
      <c r="BG12" s="74">
        <f t="shared" si="16"/>
        <v>159553</v>
      </c>
      <c r="BH12" s="74">
        <f t="shared" si="17"/>
        <v>5020</v>
      </c>
      <c r="BI12" s="74">
        <f t="shared" si="18"/>
        <v>5020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5020</v>
      </c>
      <c r="BN12" s="74">
        <f t="shared" si="23"/>
        <v>0</v>
      </c>
      <c r="BO12" s="75">
        <f t="shared" si="24"/>
        <v>11741</v>
      </c>
      <c r="BP12" s="74">
        <f t="shared" si="25"/>
        <v>531985</v>
      </c>
      <c r="BQ12" s="74">
        <f t="shared" si="26"/>
        <v>230454</v>
      </c>
      <c r="BR12" s="74">
        <f t="shared" si="27"/>
        <v>47446</v>
      </c>
      <c r="BS12" s="74">
        <f t="shared" si="28"/>
        <v>183008</v>
      </c>
      <c r="BT12" s="74">
        <f t="shared" si="29"/>
        <v>0</v>
      </c>
      <c r="BU12" s="74">
        <f t="shared" si="30"/>
        <v>0</v>
      </c>
      <c r="BV12" s="74">
        <f t="shared" si="31"/>
        <v>48121</v>
      </c>
      <c r="BW12" s="74">
        <f t="shared" si="32"/>
        <v>48121</v>
      </c>
      <c r="BX12" s="74">
        <f t="shared" si="33"/>
        <v>0</v>
      </c>
      <c r="BY12" s="74">
        <f t="shared" si="34"/>
        <v>0</v>
      </c>
      <c r="BZ12" s="74">
        <f t="shared" si="35"/>
        <v>5453</v>
      </c>
      <c r="CA12" s="74">
        <f t="shared" si="36"/>
        <v>247957</v>
      </c>
      <c r="CB12" s="74">
        <f t="shared" si="37"/>
        <v>247957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365170</v>
      </c>
      <c r="CG12" s="74">
        <f t="shared" si="42"/>
        <v>0</v>
      </c>
      <c r="CH12" s="74">
        <f t="shared" si="43"/>
        <v>12535</v>
      </c>
      <c r="CI12" s="74">
        <f t="shared" si="44"/>
        <v>549540</v>
      </c>
    </row>
    <row r="13" spans="1:87" s="50" customFormat="1" ht="12" customHeight="1">
      <c r="A13" s="53" t="s">
        <v>407</v>
      </c>
      <c r="B13" s="54" t="s">
        <v>418</v>
      </c>
      <c r="C13" s="53" t="s">
        <v>419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2887</v>
      </c>
      <c r="L13" s="74">
        <f t="shared" si="5"/>
        <v>214048</v>
      </c>
      <c r="M13" s="74">
        <f t="shared" si="6"/>
        <v>15821</v>
      </c>
      <c r="N13" s="74">
        <v>15821</v>
      </c>
      <c r="O13" s="74">
        <v>0</v>
      </c>
      <c r="P13" s="74">
        <v>0</v>
      </c>
      <c r="Q13" s="74">
        <v>0</v>
      </c>
      <c r="R13" s="74">
        <f t="shared" si="7"/>
        <v>1732</v>
      </c>
      <c r="S13" s="74">
        <v>0</v>
      </c>
      <c r="T13" s="74">
        <v>0</v>
      </c>
      <c r="U13" s="74">
        <v>1732</v>
      </c>
      <c r="V13" s="74">
        <v>0</v>
      </c>
      <c r="W13" s="74">
        <f t="shared" si="8"/>
        <v>196495</v>
      </c>
      <c r="X13" s="74">
        <v>152730</v>
      </c>
      <c r="Y13" s="74">
        <v>39684</v>
      </c>
      <c r="Z13" s="74">
        <v>2870</v>
      </c>
      <c r="AA13" s="74">
        <v>1211</v>
      </c>
      <c r="AB13" s="75">
        <v>270370</v>
      </c>
      <c r="AC13" s="74">
        <v>0</v>
      </c>
      <c r="AD13" s="74">
        <v>9544</v>
      </c>
      <c r="AE13" s="74">
        <f t="shared" si="9"/>
        <v>223592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5020</v>
      </c>
      <c r="AN13" s="74">
        <f t="shared" si="12"/>
        <v>15718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15718</v>
      </c>
      <c r="AZ13" s="74">
        <v>15701</v>
      </c>
      <c r="BA13" s="74">
        <v>0</v>
      </c>
      <c r="BB13" s="74">
        <v>0</v>
      </c>
      <c r="BC13" s="74">
        <v>17</v>
      </c>
      <c r="BD13" s="75">
        <v>140020</v>
      </c>
      <c r="BE13" s="74">
        <v>0</v>
      </c>
      <c r="BF13" s="74">
        <v>1</v>
      </c>
      <c r="BG13" s="74">
        <f t="shared" si="16"/>
        <v>15719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7907</v>
      </c>
      <c r="BP13" s="74">
        <f t="shared" si="25"/>
        <v>229766</v>
      </c>
      <c r="BQ13" s="74">
        <f t="shared" si="26"/>
        <v>15821</v>
      </c>
      <c r="BR13" s="74">
        <f t="shared" si="27"/>
        <v>15821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1732</v>
      </c>
      <c r="BW13" s="74">
        <f t="shared" si="32"/>
        <v>0</v>
      </c>
      <c r="BX13" s="74">
        <f t="shared" si="33"/>
        <v>0</v>
      </c>
      <c r="BY13" s="74">
        <f t="shared" si="34"/>
        <v>1732</v>
      </c>
      <c r="BZ13" s="74">
        <f t="shared" si="35"/>
        <v>0</v>
      </c>
      <c r="CA13" s="74">
        <f t="shared" si="36"/>
        <v>212213</v>
      </c>
      <c r="CB13" s="74">
        <f t="shared" si="37"/>
        <v>168431</v>
      </c>
      <c r="CC13" s="74">
        <f t="shared" si="38"/>
        <v>39684</v>
      </c>
      <c r="CD13" s="74">
        <f t="shared" si="39"/>
        <v>2870</v>
      </c>
      <c r="CE13" s="74">
        <f t="shared" si="40"/>
        <v>1228</v>
      </c>
      <c r="CF13" s="75">
        <f t="shared" si="41"/>
        <v>410390</v>
      </c>
      <c r="CG13" s="74">
        <f t="shared" si="42"/>
        <v>0</v>
      </c>
      <c r="CH13" s="74">
        <f t="shared" si="43"/>
        <v>9545</v>
      </c>
      <c r="CI13" s="74">
        <f t="shared" si="44"/>
        <v>239311</v>
      </c>
    </row>
    <row r="14" spans="1:87" s="50" customFormat="1" ht="12" customHeight="1">
      <c r="A14" s="53" t="s">
        <v>407</v>
      </c>
      <c r="B14" s="54" t="s">
        <v>420</v>
      </c>
      <c r="C14" s="53" t="s">
        <v>421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919</v>
      </c>
      <c r="L14" s="74">
        <f t="shared" si="5"/>
        <v>229899</v>
      </c>
      <c r="M14" s="74">
        <f t="shared" si="6"/>
        <v>40533</v>
      </c>
      <c r="N14" s="74">
        <v>35626</v>
      </c>
      <c r="O14" s="74">
        <v>0</v>
      </c>
      <c r="P14" s="74">
        <v>0</v>
      </c>
      <c r="Q14" s="74">
        <v>4907</v>
      </c>
      <c r="R14" s="74">
        <f t="shared" si="7"/>
        <v>22761</v>
      </c>
      <c r="S14" s="74">
        <v>15836</v>
      </c>
      <c r="T14" s="74">
        <v>0</v>
      </c>
      <c r="U14" s="74">
        <v>6925</v>
      </c>
      <c r="V14" s="74">
        <v>0</v>
      </c>
      <c r="W14" s="74">
        <f t="shared" si="8"/>
        <v>166605</v>
      </c>
      <c r="X14" s="74">
        <v>164381</v>
      </c>
      <c r="Y14" s="74">
        <v>0</v>
      </c>
      <c r="Z14" s="74">
        <v>2224</v>
      </c>
      <c r="AA14" s="74">
        <v>0</v>
      </c>
      <c r="AB14" s="75">
        <v>441267</v>
      </c>
      <c r="AC14" s="74">
        <v>0</v>
      </c>
      <c r="AD14" s="74">
        <v>0</v>
      </c>
      <c r="AE14" s="74">
        <f t="shared" si="9"/>
        <v>229899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8</v>
      </c>
      <c r="AN14" s="74">
        <f t="shared" si="12"/>
        <v>49747</v>
      </c>
      <c r="AO14" s="74">
        <f t="shared" si="13"/>
        <v>1312</v>
      </c>
      <c r="AP14" s="74">
        <v>1312</v>
      </c>
      <c r="AQ14" s="74">
        <v>0</v>
      </c>
      <c r="AR14" s="74">
        <v>0</v>
      </c>
      <c r="AS14" s="74">
        <v>0</v>
      </c>
      <c r="AT14" s="74">
        <f t="shared" si="14"/>
        <v>100</v>
      </c>
      <c r="AU14" s="74">
        <v>100</v>
      </c>
      <c r="AV14" s="74">
        <v>0</v>
      </c>
      <c r="AW14" s="74">
        <v>0</v>
      </c>
      <c r="AX14" s="74">
        <v>0</v>
      </c>
      <c r="AY14" s="74">
        <f t="shared" si="15"/>
        <v>48335</v>
      </c>
      <c r="AZ14" s="74">
        <v>48141</v>
      </c>
      <c r="BA14" s="74">
        <v>0</v>
      </c>
      <c r="BB14" s="74">
        <v>0</v>
      </c>
      <c r="BC14" s="74">
        <v>194</v>
      </c>
      <c r="BD14" s="75">
        <v>118848</v>
      </c>
      <c r="BE14" s="74">
        <v>0</v>
      </c>
      <c r="BF14" s="74">
        <v>0</v>
      </c>
      <c r="BG14" s="74">
        <f t="shared" si="16"/>
        <v>49747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927</v>
      </c>
      <c r="BP14" s="74">
        <f t="shared" si="25"/>
        <v>279646</v>
      </c>
      <c r="BQ14" s="74">
        <f t="shared" si="26"/>
        <v>41845</v>
      </c>
      <c r="BR14" s="74">
        <f t="shared" si="27"/>
        <v>36938</v>
      </c>
      <c r="BS14" s="74">
        <f t="shared" si="28"/>
        <v>0</v>
      </c>
      <c r="BT14" s="74">
        <f t="shared" si="29"/>
        <v>0</v>
      </c>
      <c r="BU14" s="74">
        <f t="shared" si="30"/>
        <v>4907</v>
      </c>
      <c r="BV14" s="74">
        <f t="shared" si="31"/>
        <v>22861</v>
      </c>
      <c r="BW14" s="74">
        <f t="shared" si="32"/>
        <v>15936</v>
      </c>
      <c r="BX14" s="74">
        <f t="shared" si="33"/>
        <v>0</v>
      </c>
      <c r="BY14" s="74">
        <f t="shared" si="34"/>
        <v>6925</v>
      </c>
      <c r="BZ14" s="74">
        <f t="shared" si="35"/>
        <v>0</v>
      </c>
      <c r="CA14" s="74">
        <f t="shared" si="36"/>
        <v>214940</v>
      </c>
      <c r="CB14" s="74">
        <f t="shared" si="37"/>
        <v>212522</v>
      </c>
      <c r="CC14" s="74">
        <f t="shared" si="38"/>
        <v>0</v>
      </c>
      <c r="CD14" s="74">
        <f t="shared" si="39"/>
        <v>2224</v>
      </c>
      <c r="CE14" s="74">
        <f t="shared" si="40"/>
        <v>194</v>
      </c>
      <c r="CF14" s="75">
        <f t="shared" si="41"/>
        <v>560115</v>
      </c>
      <c r="CG14" s="74">
        <f t="shared" si="42"/>
        <v>0</v>
      </c>
      <c r="CH14" s="74">
        <f t="shared" si="43"/>
        <v>0</v>
      </c>
      <c r="CI14" s="74">
        <f t="shared" si="44"/>
        <v>279646</v>
      </c>
    </row>
    <row r="15" spans="1:87" s="50" customFormat="1" ht="12" customHeight="1">
      <c r="A15" s="53" t="s">
        <v>407</v>
      </c>
      <c r="B15" s="54" t="s">
        <v>422</v>
      </c>
      <c r="C15" s="53" t="s">
        <v>423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259261</v>
      </c>
      <c r="M15" s="74">
        <f t="shared" si="6"/>
        <v>23647</v>
      </c>
      <c r="N15" s="74">
        <v>20911</v>
      </c>
      <c r="O15" s="74">
        <v>2736</v>
      </c>
      <c r="P15" s="74">
        <v>0</v>
      </c>
      <c r="Q15" s="74">
        <v>0</v>
      </c>
      <c r="R15" s="74">
        <f t="shared" si="7"/>
        <v>330</v>
      </c>
      <c r="S15" s="74">
        <v>330</v>
      </c>
      <c r="T15" s="74">
        <v>0</v>
      </c>
      <c r="U15" s="74">
        <v>0</v>
      </c>
      <c r="V15" s="74">
        <v>0</v>
      </c>
      <c r="W15" s="74">
        <f t="shared" si="8"/>
        <v>235284</v>
      </c>
      <c r="X15" s="74">
        <v>235284</v>
      </c>
      <c r="Y15" s="74">
        <v>0</v>
      </c>
      <c r="Z15" s="74">
        <v>0</v>
      </c>
      <c r="AA15" s="74">
        <v>0</v>
      </c>
      <c r="AB15" s="75">
        <v>302785</v>
      </c>
      <c r="AC15" s="74">
        <v>0</v>
      </c>
      <c r="AD15" s="74">
        <v>8846</v>
      </c>
      <c r="AE15" s="74">
        <f t="shared" si="9"/>
        <v>268107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131876</v>
      </c>
      <c r="AO15" s="74">
        <f t="shared" si="13"/>
        <v>83968</v>
      </c>
      <c r="AP15" s="74">
        <v>20911</v>
      </c>
      <c r="AQ15" s="74">
        <v>63057</v>
      </c>
      <c r="AR15" s="74">
        <v>0</v>
      </c>
      <c r="AS15" s="74">
        <v>0</v>
      </c>
      <c r="AT15" s="74">
        <f t="shared" si="14"/>
        <v>1936</v>
      </c>
      <c r="AU15" s="74">
        <v>1936</v>
      </c>
      <c r="AV15" s="74">
        <v>0</v>
      </c>
      <c r="AW15" s="74">
        <v>0</v>
      </c>
      <c r="AX15" s="74">
        <v>4500</v>
      </c>
      <c r="AY15" s="74">
        <f t="shared" si="15"/>
        <v>41472</v>
      </c>
      <c r="AZ15" s="74">
        <v>41472</v>
      </c>
      <c r="BA15" s="74">
        <v>0</v>
      </c>
      <c r="BB15" s="74">
        <v>0</v>
      </c>
      <c r="BC15" s="74">
        <v>0</v>
      </c>
      <c r="BD15" s="75">
        <v>61530</v>
      </c>
      <c r="BE15" s="74">
        <v>0</v>
      </c>
      <c r="BF15" s="74">
        <v>3823</v>
      </c>
      <c r="BG15" s="74">
        <f t="shared" si="16"/>
        <v>135699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391137</v>
      </c>
      <c r="BQ15" s="74">
        <f t="shared" si="26"/>
        <v>107615</v>
      </c>
      <c r="BR15" s="74">
        <f t="shared" si="27"/>
        <v>41822</v>
      </c>
      <c r="BS15" s="74">
        <f t="shared" si="28"/>
        <v>65793</v>
      </c>
      <c r="BT15" s="74">
        <f t="shared" si="29"/>
        <v>0</v>
      </c>
      <c r="BU15" s="74">
        <f t="shared" si="30"/>
        <v>0</v>
      </c>
      <c r="BV15" s="74">
        <f t="shared" si="31"/>
        <v>2266</v>
      </c>
      <c r="BW15" s="74">
        <f t="shared" si="32"/>
        <v>2266</v>
      </c>
      <c r="BX15" s="74">
        <f t="shared" si="33"/>
        <v>0</v>
      </c>
      <c r="BY15" s="74">
        <f t="shared" si="34"/>
        <v>0</v>
      </c>
      <c r="BZ15" s="74">
        <f t="shared" si="35"/>
        <v>4500</v>
      </c>
      <c r="CA15" s="74">
        <f t="shared" si="36"/>
        <v>276756</v>
      </c>
      <c r="CB15" s="74">
        <f t="shared" si="37"/>
        <v>276756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364315</v>
      </c>
      <c r="CG15" s="74">
        <f t="shared" si="42"/>
        <v>0</v>
      </c>
      <c r="CH15" s="74">
        <f t="shared" si="43"/>
        <v>12669</v>
      </c>
      <c r="CI15" s="74">
        <f t="shared" si="44"/>
        <v>403806</v>
      </c>
    </row>
    <row r="16" spans="1:87" s="50" customFormat="1" ht="12" customHeight="1">
      <c r="A16" s="53" t="s">
        <v>407</v>
      </c>
      <c r="B16" s="54" t="s">
        <v>424</v>
      </c>
      <c r="C16" s="53" t="s">
        <v>425</v>
      </c>
      <c r="D16" s="74">
        <f t="shared" si="3"/>
        <v>61299</v>
      </c>
      <c r="E16" s="74">
        <f t="shared" si="4"/>
        <v>31689</v>
      </c>
      <c r="F16" s="74">
        <v>0</v>
      </c>
      <c r="G16" s="74">
        <v>31689</v>
      </c>
      <c r="H16" s="74">
        <v>0</v>
      </c>
      <c r="I16" s="74">
        <v>0</v>
      </c>
      <c r="J16" s="74">
        <v>29610</v>
      </c>
      <c r="K16" s="75">
        <v>0</v>
      </c>
      <c r="L16" s="74">
        <f t="shared" si="5"/>
        <v>424258</v>
      </c>
      <c r="M16" s="74">
        <f t="shared" si="6"/>
        <v>61807</v>
      </c>
      <c r="N16" s="74">
        <v>25593</v>
      </c>
      <c r="O16" s="74">
        <v>9204</v>
      </c>
      <c r="P16" s="74">
        <v>16121</v>
      </c>
      <c r="Q16" s="74">
        <v>10889</v>
      </c>
      <c r="R16" s="74">
        <f t="shared" si="7"/>
        <v>101632</v>
      </c>
      <c r="S16" s="74">
        <v>13070</v>
      </c>
      <c r="T16" s="74">
        <v>71637</v>
      </c>
      <c r="U16" s="74">
        <v>16925</v>
      </c>
      <c r="V16" s="74">
        <v>0</v>
      </c>
      <c r="W16" s="74">
        <f t="shared" si="8"/>
        <v>259349</v>
      </c>
      <c r="X16" s="74">
        <v>150812</v>
      </c>
      <c r="Y16" s="74">
        <v>60285</v>
      </c>
      <c r="Z16" s="74">
        <v>46992</v>
      </c>
      <c r="AA16" s="74">
        <v>1260</v>
      </c>
      <c r="AB16" s="75">
        <v>0</v>
      </c>
      <c r="AC16" s="74">
        <v>1470</v>
      </c>
      <c r="AD16" s="74">
        <v>5838</v>
      </c>
      <c r="AE16" s="74">
        <f t="shared" si="9"/>
        <v>491395</v>
      </c>
      <c r="AF16" s="74">
        <f t="shared" si="10"/>
        <v>8925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8925</v>
      </c>
      <c r="AM16" s="75">
        <v>0</v>
      </c>
      <c r="AN16" s="74">
        <f t="shared" si="12"/>
        <v>56702</v>
      </c>
      <c r="AO16" s="74">
        <f t="shared" si="13"/>
        <v>3827</v>
      </c>
      <c r="AP16" s="74">
        <v>3827</v>
      </c>
      <c r="AQ16" s="74">
        <v>0</v>
      </c>
      <c r="AR16" s="74">
        <v>0</v>
      </c>
      <c r="AS16" s="74">
        <v>0</v>
      </c>
      <c r="AT16" s="74">
        <f t="shared" si="14"/>
        <v>25502</v>
      </c>
      <c r="AU16" s="74">
        <v>0</v>
      </c>
      <c r="AV16" s="74">
        <v>25502</v>
      </c>
      <c r="AW16" s="74">
        <v>0</v>
      </c>
      <c r="AX16" s="74">
        <v>0</v>
      </c>
      <c r="AY16" s="74">
        <f t="shared" si="15"/>
        <v>27373</v>
      </c>
      <c r="AZ16" s="74">
        <v>0</v>
      </c>
      <c r="BA16" s="74">
        <v>27373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65627</v>
      </c>
      <c r="BH16" s="74">
        <f t="shared" si="17"/>
        <v>70224</v>
      </c>
      <c r="BI16" s="74">
        <f t="shared" si="18"/>
        <v>31689</v>
      </c>
      <c r="BJ16" s="74">
        <f t="shared" si="19"/>
        <v>0</v>
      </c>
      <c r="BK16" s="74">
        <f t="shared" si="20"/>
        <v>31689</v>
      </c>
      <c r="BL16" s="74">
        <f t="shared" si="21"/>
        <v>0</v>
      </c>
      <c r="BM16" s="74">
        <f t="shared" si="22"/>
        <v>0</v>
      </c>
      <c r="BN16" s="74">
        <f t="shared" si="23"/>
        <v>38535</v>
      </c>
      <c r="BO16" s="75">
        <f t="shared" si="24"/>
        <v>0</v>
      </c>
      <c r="BP16" s="74">
        <f t="shared" si="25"/>
        <v>480960</v>
      </c>
      <c r="BQ16" s="74">
        <f t="shared" si="26"/>
        <v>65634</v>
      </c>
      <c r="BR16" s="74">
        <f t="shared" si="27"/>
        <v>29420</v>
      </c>
      <c r="BS16" s="74">
        <f t="shared" si="28"/>
        <v>9204</v>
      </c>
      <c r="BT16" s="74">
        <f t="shared" si="29"/>
        <v>16121</v>
      </c>
      <c r="BU16" s="74">
        <f t="shared" si="30"/>
        <v>10889</v>
      </c>
      <c r="BV16" s="74">
        <f t="shared" si="31"/>
        <v>127134</v>
      </c>
      <c r="BW16" s="74">
        <f t="shared" si="32"/>
        <v>13070</v>
      </c>
      <c r="BX16" s="74">
        <f t="shared" si="33"/>
        <v>97139</v>
      </c>
      <c r="BY16" s="74">
        <f t="shared" si="34"/>
        <v>16925</v>
      </c>
      <c r="BZ16" s="74">
        <f t="shared" si="35"/>
        <v>0</v>
      </c>
      <c r="CA16" s="74">
        <f t="shared" si="36"/>
        <v>286722</v>
      </c>
      <c r="CB16" s="74">
        <f t="shared" si="37"/>
        <v>150812</v>
      </c>
      <c r="CC16" s="74">
        <f t="shared" si="38"/>
        <v>87658</v>
      </c>
      <c r="CD16" s="74">
        <f t="shared" si="39"/>
        <v>46992</v>
      </c>
      <c r="CE16" s="74">
        <f t="shared" si="40"/>
        <v>1260</v>
      </c>
      <c r="CF16" s="75">
        <f t="shared" si="41"/>
        <v>0</v>
      </c>
      <c r="CG16" s="74">
        <f t="shared" si="42"/>
        <v>1470</v>
      </c>
      <c r="CH16" s="74">
        <f t="shared" si="43"/>
        <v>5838</v>
      </c>
      <c r="CI16" s="74">
        <f t="shared" si="44"/>
        <v>557022</v>
      </c>
    </row>
    <row r="17" spans="1:87" s="50" customFormat="1" ht="12" customHeight="1">
      <c r="A17" s="53" t="s">
        <v>407</v>
      </c>
      <c r="B17" s="54" t="s">
        <v>426</v>
      </c>
      <c r="C17" s="53" t="s">
        <v>427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454567</v>
      </c>
      <c r="M17" s="74">
        <f t="shared" si="6"/>
        <v>151046</v>
      </c>
      <c r="N17" s="74">
        <v>5075</v>
      </c>
      <c r="O17" s="74">
        <v>95525</v>
      </c>
      <c r="P17" s="74">
        <v>32333</v>
      </c>
      <c r="Q17" s="74">
        <v>18113</v>
      </c>
      <c r="R17" s="74">
        <f t="shared" si="7"/>
        <v>175713</v>
      </c>
      <c r="S17" s="74">
        <v>31469</v>
      </c>
      <c r="T17" s="74">
        <v>131314</v>
      </c>
      <c r="U17" s="74">
        <v>12930</v>
      </c>
      <c r="V17" s="74">
        <v>5732</v>
      </c>
      <c r="W17" s="74">
        <f t="shared" si="8"/>
        <v>122076</v>
      </c>
      <c r="X17" s="74">
        <v>76581</v>
      </c>
      <c r="Y17" s="74">
        <v>40131</v>
      </c>
      <c r="Z17" s="74">
        <v>4145</v>
      </c>
      <c r="AA17" s="74">
        <v>1219</v>
      </c>
      <c r="AB17" s="75">
        <v>39136</v>
      </c>
      <c r="AC17" s="74"/>
      <c r="AD17" s="74"/>
      <c r="AE17" s="74">
        <f t="shared" si="9"/>
        <v>454567</v>
      </c>
      <c r="AF17" s="74">
        <f t="shared" si="10"/>
        <v>13460</v>
      </c>
      <c r="AG17" s="74">
        <f t="shared" si="11"/>
        <v>752</v>
      </c>
      <c r="AH17" s="74">
        <v>0</v>
      </c>
      <c r="AI17" s="74">
        <v>752</v>
      </c>
      <c r="AJ17" s="74">
        <v>0</v>
      </c>
      <c r="AK17" s="74">
        <v>0</v>
      </c>
      <c r="AL17" s="74">
        <v>12708</v>
      </c>
      <c r="AM17" s="75">
        <v>0</v>
      </c>
      <c r="AN17" s="74">
        <f t="shared" si="12"/>
        <v>64848</v>
      </c>
      <c r="AO17" s="74">
        <f t="shared" si="13"/>
        <v>32883</v>
      </c>
      <c r="AP17" s="74">
        <v>32883</v>
      </c>
      <c r="AQ17" s="74">
        <v>0</v>
      </c>
      <c r="AR17" s="74">
        <v>0</v>
      </c>
      <c r="AS17" s="74">
        <v>0</v>
      </c>
      <c r="AT17" s="74">
        <f t="shared" si="14"/>
        <v>31188</v>
      </c>
      <c r="AU17" s="74">
        <v>0</v>
      </c>
      <c r="AV17" s="74">
        <v>25841</v>
      </c>
      <c r="AW17" s="74">
        <v>5347</v>
      </c>
      <c r="AX17" s="74">
        <v>0</v>
      </c>
      <c r="AY17" s="74">
        <f t="shared" si="15"/>
        <v>777</v>
      </c>
      <c r="AZ17" s="74">
        <v>0</v>
      </c>
      <c r="BA17" s="74">
        <v>0</v>
      </c>
      <c r="BB17" s="74">
        <v>777</v>
      </c>
      <c r="BC17" s="74"/>
      <c r="BD17" s="75">
        <v>5645</v>
      </c>
      <c r="BE17" s="74"/>
      <c r="BF17" s="74">
        <v>0</v>
      </c>
      <c r="BG17" s="74">
        <f t="shared" si="16"/>
        <v>78308</v>
      </c>
      <c r="BH17" s="74">
        <f t="shared" si="17"/>
        <v>13460</v>
      </c>
      <c r="BI17" s="74">
        <f t="shared" si="18"/>
        <v>752</v>
      </c>
      <c r="BJ17" s="74">
        <f t="shared" si="19"/>
        <v>0</v>
      </c>
      <c r="BK17" s="74">
        <f t="shared" si="20"/>
        <v>752</v>
      </c>
      <c r="BL17" s="74">
        <f t="shared" si="21"/>
        <v>0</v>
      </c>
      <c r="BM17" s="74">
        <f t="shared" si="22"/>
        <v>0</v>
      </c>
      <c r="BN17" s="74">
        <f t="shared" si="23"/>
        <v>12708</v>
      </c>
      <c r="BO17" s="75">
        <f t="shared" si="24"/>
        <v>0</v>
      </c>
      <c r="BP17" s="74">
        <f t="shared" si="25"/>
        <v>519415</v>
      </c>
      <c r="BQ17" s="74">
        <f t="shared" si="26"/>
        <v>183929</v>
      </c>
      <c r="BR17" s="74">
        <f t="shared" si="27"/>
        <v>37958</v>
      </c>
      <c r="BS17" s="74">
        <f t="shared" si="28"/>
        <v>95525</v>
      </c>
      <c r="BT17" s="74">
        <f t="shared" si="29"/>
        <v>32333</v>
      </c>
      <c r="BU17" s="74">
        <f t="shared" si="30"/>
        <v>18113</v>
      </c>
      <c r="BV17" s="74">
        <f t="shared" si="31"/>
        <v>206901</v>
      </c>
      <c r="BW17" s="74">
        <f t="shared" si="32"/>
        <v>31469</v>
      </c>
      <c r="BX17" s="74">
        <f t="shared" si="33"/>
        <v>157155</v>
      </c>
      <c r="BY17" s="74">
        <f t="shared" si="34"/>
        <v>18277</v>
      </c>
      <c r="BZ17" s="74">
        <f t="shared" si="35"/>
        <v>5732</v>
      </c>
      <c r="CA17" s="74">
        <f t="shared" si="36"/>
        <v>122853</v>
      </c>
      <c r="CB17" s="74">
        <f t="shared" si="37"/>
        <v>76581</v>
      </c>
      <c r="CC17" s="74">
        <f t="shared" si="38"/>
        <v>40131</v>
      </c>
      <c r="CD17" s="74">
        <f t="shared" si="39"/>
        <v>4922</v>
      </c>
      <c r="CE17" s="74">
        <f t="shared" si="40"/>
        <v>1219</v>
      </c>
      <c r="CF17" s="75">
        <f t="shared" si="41"/>
        <v>44781</v>
      </c>
      <c r="CG17" s="74">
        <f t="shared" si="42"/>
        <v>0</v>
      </c>
      <c r="CH17" s="74">
        <f t="shared" si="43"/>
        <v>0</v>
      </c>
      <c r="CI17" s="74">
        <f t="shared" si="44"/>
        <v>532875</v>
      </c>
    </row>
    <row r="18" spans="1:87" s="50" customFormat="1" ht="12" customHeight="1">
      <c r="A18" s="53" t="s">
        <v>407</v>
      </c>
      <c r="B18" s="54" t="s">
        <v>428</v>
      </c>
      <c r="C18" s="53" t="s">
        <v>429</v>
      </c>
      <c r="D18" s="74">
        <f t="shared" si="3"/>
        <v>60480</v>
      </c>
      <c r="E18" s="74">
        <f t="shared" si="4"/>
        <v>60480</v>
      </c>
      <c r="F18" s="74">
        <v>0</v>
      </c>
      <c r="G18" s="74">
        <v>60480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390441</v>
      </c>
      <c r="M18" s="74">
        <f t="shared" si="6"/>
        <v>68367</v>
      </c>
      <c r="N18" s="74">
        <v>19571</v>
      </c>
      <c r="O18" s="74">
        <v>0</v>
      </c>
      <c r="P18" s="74">
        <v>48796</v>
      </c>
      <c r="Q18" s="74">
        <v>0</v>
      </c>
      <c r="R18" s="74">
        <f t="shared" si="7"/>
        <v>37237</v>
      </c>
      <c r="S18" s="74">
        <v>0</v>
      </c>
      <c r="T18" s="74">
        <v>37237</v>
      </c>
      <c r="U18" s="74">
        <v>0</v>
      </c>
      <c r="V18" s="74">
        <v>0</v>
      </c>
      <c r="W18" s="74">
        <f t="shared" si="8"/>
        <v>284837</v>
      </c>
      <c r="X18" s="74">
        <v>180612</v>
      </c>
      <c r="Y18" s="74">
        <v>0</v>
      </c>
      <c r="Z18" s="74">
        <v>104225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450921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36733</v>
      </c>
      <c r="AO18" s="74">
        <f t="shared" si="13"/>
        <v>14502</v>
      </c>
      <c r="AP18" s="74">
        <v>10153</v>
      </c>
      <c r="AQ18" s="74">
        <v>0</v>
      </c>
      <c r="AR18" s="74">
        <v>4349</v>
      </c>
      <c r="AS18" s="74">
        <v>0</v>
      </c>
      <c r="AT18" s="74">
        <f t="shared" si="14"/>
        <v>17838</v>
      </c>
      <c r="AU18" s="74">
        <v>0</v>
      </c>
      <c r="AV18" s="74">
        <v>17838</v>
      </c>
      <c r="AW18" s="74">
        <v>0</v>
      </c>
      <c r="AX18" s="74">
        <v>0</v>
      </c>
      <c r="AY18" s="74">
        <f t="shared" si="15"/>
        <v>4393</v>
      </c>
      <c r="AZ18" s="74">
        <v>0</v>
      </c>
      <c r="BA18" s="74">
        <v>0</v>
      </c>
      <c r="BB18" s="74">
        <v>4393</v>
      </c>
      <c r="BC18" s="74">
        <v>0</v>
      </c>
      <c r="BD18" s="75">
        <v>97375</v>
      </c>
      <c r="BE18" s="74">
        <v>0</v>
      </c>
      <c r="BF18" s="74">
        <v>0</v>
      </c>
      <c r="BG18" s="74">
        <f t="shared" si="16"/>
        <v>36733</v>
      </c>
      <c r="BH18" s="74">
        <f t="shared" si="17"/>
        <v>60480</v>
      </c>
      <c r="BI18" s="74">
        <f t="shared" si="18"/>
        <v>60480</v>
      </c>
      <c r="BJ18" s="74">
        <f t="shared" si="19"/>
        <v>0</v>
      </c>
      <c r="BK18" s="74">
        <f t="shared" si="20"/>
        <v>60480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427174</v>
      </c>
      <c r="BQ18" s="74">
        <f t="shared" si="26"/>
        <v>82869</v>
      </c>
      <c r="BR18" s="74">
        <f t="shared" si="27"/>
        <v>29724</v>
      </c>
      <c r="BS18" s="74">
        <f t="shared" si="28"/>
        <v>0</v>
      </c>
      <c r="BT18" s="74">
        <f t="shared" si="29"/>
        <v>53145</v>
      </c>
      <c r="BU18" s="74">
        <f t="shared" si="30"/>
        <v>0</v>
      </c>
      <c r="BV18" s="74">
        <f t="shared" si="31"/>
        <v>55075</v>
      </c>
      <c r="BW18" s="74">
        <f t="shared" si="32"/>
        <v>0</v>
      </c>
      <c r="BX18" s="74">
        <f t="shared" si="33"/>
        <v>55075</v>
      </c>
      <c r="BY18" s="74">
        <f t="shared" si="34"/>
        <v>0</v>
      </c>
      <c r="BZ18" s="74">
        <f t="shared" si="35"/>
        <v>0</v>
      </c>
      <c r="CA18" s="74">
        <f t="shared" si="36"/>
        <v>289230</v>
      </c>
      <c r="CB18" s="74">
        <f t="shared" si="37"/>
        <v>180612</v>
      </c>
      <c r="CC18" s="74">
        <f t="shared" si="38"/>
        <v>0</v>
      </c>
      <c r="CD18" s="74">
        <f t="shared" si="39"/>
        <v>108618</v>
      </c>
      <c r="CE18" s="74">
        <f t="shared" si="40"/>
        <v>0</v>
      </c>
      <c r="CF18" s="75">
        <f t="shared" si="41"/>
        <v>97375</v>
      </c>
      <c r="CG18" s="74">
        <f t="shared" si="42"/>
        <v>0</v>
      </c>
      <c r="CH18" s="74">
        <f t="shared" si="43"/>
        <v>0</v>
      </c>
      <c r="CI18" s="74">
        <f t="shared" si="44"/>
        <v>487654</v>
      </c>
    </row>
    <row r="19" spans="1:87" s="50" customFormat="1" ht="12" customHeight="1">
      <c r="A19" s="53" t="s">
        <v>407</v>
      </c>
      <c r="B19" s="54" t="s">
        <v>430</v>
      </c>
      <c r="C19" s="53" t="s">
        <v>431</v>
      </c>
      <c r="D19" s="74">
        <f t="shared" si="3"/>
        <v>307975</v>
      </c>
      <c r="E19" s="74">
        <f t="shared" si="4"/>
        <v>279736</v>
      </c>
      <c r="F19" s="74">
        <v>0</v>
      </c>
      <c r="G19" s="74">
        <v>279736</v>
      </c>
      <c r="H19" s="74">
        <v>0</v>
      </c>
      <c r="I19" s="74">
        <v>0</v>
      </c>
      <c r="J19" s="74">
        <v>28239</v>
      </c>
      <c r="K19" s="75">
        <v>0</v>
      </c>
      <c r="L19" s="74">
        <f t="shared" si="5"/>
        <v>381199</v>
      </c>
      <c r="M19" s="74">
        <f t="shared" si="6"/>
        <v>84920</v>
      </c>
      <c r="N19" s="74">
        <v>0</v>
      </c>
      <c r="O19" s="74">
        <v>24736</v>
      </c>
      <c r="P19" s="74">
        <v>51939</v>
      </c>
      <c r="Q19" s="74">
        <v>8245</v>
      </c>
      <c r="R19" s="74">
        <f t="shared" si="7"/>
        <v>232815</v>
      </c>
      <c r="S19" s="74">
        <v>22775</v>
      </c>
      <c r="T19" s="74">
        <v>135107</v>
      </c>
      <c r="U19" s="74">
        <v>74933</v>
      </c>
      <c r="V19" s="74">
        <v>0</v>
      </c>
      <c r="W19" s="74">
        <f t="shared" si="8"/>
        <v>51290</v>
      </c>
      <c r="X19" s="74">
        <v>42194</v>
      </c>
      <c r="Y19" s="74">
        <v>5411</v>
      </c>
      <c r="Z19" s="74">
        <v>3685</v>
      </c>
      <c r="AA19" s="74">
        <v>0</v>
      </c>
      <c r="AB19" s="75">
        <v>73996</v>
      </c>
      <c r="AC19" s="74">
        <v>12174</v>
      </c>
      <c r="AD19" s="74">
        <v>16414</v>
      </c>
      <c r="AE19" s="74">
        <f t="shared" si="9"/>
        <v>705588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98410</v>
      </c>
      <c r="BE19" s="74">
        <v>0</v>
      </c>
      <c r="BF19" s="74">
        <v>0</v>
      </c>
      <c r="BG19" s="74">
        <f t="shared" si="16"/>
        <v>0</v>
      </c>
      <c r="BH19" s="74">
        <f t="shared" si="17"/>
        <v>307975</v>
      </c>
      <c r="BI19" s="74">
        <f t="shared" si="18"/>
        <v>279736</v>
      </c>
      <c r="BJ19" s="74">
        <f t="shared" si="19"/>
        <v>0</v>
      </c>
      <c r="BK19" s="74">
        <f t="shared" si="20"/>
        <v>279736</v>
      </c>
      <c r="BL19" s="74">
        <f t="shared" si="21"/>
        <v>0</v>
      </c>
      <c r="BM19" s="74">
        <f t="shared" si="22"/>
        <v>0</v>
      </c>
      <c r="BN19" s="74">
        <f t="shared" si="23"/>
        <v>28239</v>
      </c>
      <c r="BO19" s="75">
        <f t="shared" si="24"/>
        <v>0</v>
      </c>
      <c r="BP19" s="74">
        <f t="shared" si="25"/>
        <v>381199</v>
      </c>
      <c r="BQ19" s="74">
        <f t="shared" si="26"/>
        <v>84920</v>
      </c>
      <c r="BR19" s="74">
        <f t="shared" si="27"/>
        <v>0</v>
      </c>
      <c r="BS19" s="74">
        <f t="shared" si="28"/>
        <v>24736</v>
      </c>
      <c r="BT19" s="74">
        <f t="shared" si="29"/>
        <v>51939</v>
      </c>
      <c r="BU19" s="74">
        <f t="shared" si="30"/>
        <v>8245</v>
      </c>
      <c r="BV19" s="74">
        <f t="shared" si="31"/>
        <v>232815</v>
      </c>
      <c r="BW19" s="74">
        <f t="shared" si="32"/>
        <v>22775</v>
      </c>
      <c r="BX19" s="74">
        <f t="shared" si="33"/>
        <v>135107</v>
      </c>
      <c r="BY19" s="74">
        <f t="shared" si="34"/>
        <v>74933</v>
      </c>
      <c r="BZ19" s="74">
        <f t="shared" si="35"/>
        <v>0</v>
      </c>
      <c r="CA19" s="74">
        <f t="shared" si="36"/>
        <v>51290</v>
      </c>
      <c r="CB19" s="74">
        <f t="shared" si="37"/>
        <v>42194</v>
      </c>
      <c r="CC19" s="74">
        <f t="shared" si="38"/>
        <v>5411</v>
      </c>
      <c r="CD19" s="74">
        <f t="shared" si="39"/>
        <v>3685</v>
      </c>
      <c r="CE19" s="74">
        <f t="shared" si="40"/>
        <v>0</v>
      </c>
      <c r="CF19" s="75">
        <f t="shared" si="41"/>
        <v>172406</v>
      </c>
      <c r="CG19" s="74">
        <f t="shared" si="42"/>
        <v>12174</v>
      </c>
      <c r="CH19" s="74">
        <f t="shared" si="43"/>
        <v>16414</v>
      </c>
      <c r="CI19" s="74">
        <f t="shared" si="44"/>
        <v>705588</v>
      </c>
    </row>
    <row r="20" spans="1:87" s="50" customFormat="1" ht="12" customHeight="1">
      <c r="A20" s="53" t="s">
        <v>407</v>
      </c>
      <c r="B20" s="54" t="s">
        <v>432</v>
      </c>
      <c r="C20" s="53" t="s">
        <v>433</v>
      </c>
      <c r="D20" s="74">
        <f t="shared" si="3"/>
        <v>31196</v>
      </c>
      <c r="E20" s="74">
        <f t="shared" si="4"/>
        <v>31196</v>
      </c>
      <c r="F20" s="74">
        <v>0</v>
      </c>
      <c r="G20" s="74">
        <v>0</v>
      </c>
      <c r="H20" s="74">
        <v>31196</v>
      </c>
      <c r="I20" s="74">
        <v>0</v>
      </c>
      <c r="J20" s="74">
        <v>0</v>
      </c>
      <c r="K20" s="75">
        <v>0</v>
      </c>
      <c r="L20" s="74">
        <f t="shared" si="5"/>
        <v>482669</v>
      </c>
      <c r="M20" s="74">
        <f t="shared" si="6"/>
        <v>130114</v>
      </c>
      <c r="N20" s="74">
        <v>44019</v>
      </c>
      <c r="O20" s="74">
        <v>0</v>
      </c>
      <c r="P20" s="74">
        <v>78381</v>
      </c>
      <c r="Q20" s="74">
        <v>7714</v>
      </c>
      <c r="R20" s="74">
        <f t="shared" si="7"/>
        <v>214330</v>
      </c>
      <c r="S20" s="74">
        <v>964</v>
      </c>
      <c r="T20" s="74">
        <v>207235</v>
      </c>
      <c r="U20" s="74">
        <v>6131</v>
      </c>
      <c r="V20" s="74">
        <v>7733</v>
      </c>
      <c r="W20" s="74">
        <f t="shared" si="8"/>
        <v>130492</v>
      </c>
      <c r="X20" s="74">
        <v>89970</v>
      </c>
      <c r="Y20" s="74">
        <v>36600</v>
      </c>
      <c r="Z20" s="74">
        <v>3922</v>
      </c>
      <c r="AA20" s="74">
        <v>0</v>
      </c>
      <c r="AB20" s="75">
        <v>263534</v>
      </c>
      <c r="AC20" s="74">
        <v>0</v>
      </c>
      <c r="AD20" s="74">
        <v>5936</v>
      </c>
      <c r="AE20" s="74">
        <f t="shared" si="9"/>
        <v>519801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151538</v>
      </c>
      <c r="AO20" s="74">
        <f t="shared" si="13"/>
        <v>19493</v>
      </c>
      <c r="AP20" s="74">
        <v>19493</v>
      </c>
      <c r="AQ20" s="74">
        <v>0</v>
      </c>
      <c r="AR20" s="74">
        <v>0</v>
      </c>
      <c r="AS20" s="74">
        <v>0</v>
      </c>
      <c r="AT20" s="74">
        <f t="shared" si="14"/>
        <v>78029</v>
      </c>
      <c r="AU20" s="74">
        <v>0</v>
      </c>
      <c r="AV20" s="74">
        <v>78029</v>
      </c>
      <c r="AW20" s="74">
        <v>0</v>
      </c>
      <c r="AX20" s="74">
        <v>0</v>
      </c>
      <c r="AY20" s="74">
        <f t="shared" si="15"/>
        <v>54016</v>
      </c>
      <c r="AZ20" s="74">
        <v>0</v>
      </c>
      <c r="BA20" s="74">
        <v>33293</v>
      </c>
      <c r="BB20" s="74">
        <v>16230</v>
      </c>
      <c r="BC20" s="74">
        <v>4493</v>
      </c>
      <c r="BD20" s="75">
        <v>0</v>
      </c>
      <c r="BE20" s="74">
        <v>0</v>
      </c>
      <c r="BF20" s="74">
        <v>0</v>
      </c>
      <c r="BG20" s="74">
        <f t="shared" si="16"/>
        <v>151538</v>
      </c>
      <c r="BH20" s="74">
        <f t="shared" si="17"/>
        <v>31196</v>
      </c>
      <c r="BI20" s="74">
        <f t="shared" si="18"/>
        <v>31196</v>
      </c>
      <c r="BJ20" s="74">
        <f t="shared" si="19"/>
        <v>0</v>
      </c>
      <c r="BK20" s="74">
        <f t="shared" si="20"/>
        <v>0</v>
      </c>
      <c r="BL20" s="74">
        <f t="shared" si="21"/>
        <v>31196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634207</v>
      </c>
      <c r="BQ20" s="74">
        <f t="shared" si="26"/>
        <v>149607</v>
      </c>
      <c r="BR20" s="74">
        <f t="shared" si="27"/>
        <v>63512</v>
      </c>
      <c r="BS20" s="74">
        <f t="shared" si="28"/>
        <v>0</v>
      </c>
      <c r="BT20" s="74">
        <f t="shared" si="29"/>
        <v>78381</v>
      </c>
      <c r="BU20" s="74">
        <f t="shared" si="30"/>
        <v>7714</v>
      </c>
      <c r="BV20" s="74">
        <f t="shared" si="31"/>
        <v>292359</v>
      </c>
      <c r="BW20" s="74">
        <f t="shared" si="32"/>
        <v>964</v>
      </c>
      <c r="BX20" s="74">
        <f t="shared" si="33"/>
        <v>285264</v>
      </c>
      <c r="BY20" s="74">
        <f t="shared" si="34"/>
        <v>6131</v>
      </c>
      <c r="BZ20" s="74">
        <f t="shared" si="35"/>
        <v>7733</v>
      </c>
      <c r="CA20" s="74">
        <f t="shared" si="36"/>
        <v>184508</v>
      </c>
      <c r="CB20" s="74">
        <f t="shared" si="37"/>
        <v>89970</v>
      </c>
      <c r="CC20" s="74">
        <f t="shared" si="38"/>
        <v>69893</v>
      </c>
      <c r="CD20" s="74">
        <f t="shared" si="39"/>
        <v>20152</v>
      </c>
      <c r="CE20" s="74">
        <f t="shared" si="40"/>
        <v>4493</v>
      </c>
      <c r="CF20" s="75">
        <f t="shared" si="41"/>
        <v>263534</v>
      </c>
      <c r="CG20" s="74">
        <f t="shared" si="42"/>
        <v>0</v>
      </c>
      <c r="CH20" s="74">
        <f t="shared" si="43"/>
        <v>5936</v>
      </c>
      <c r="CI20" s="74">
        <f t="shared" si="44"/>
        <v>671339</v>
      </c>
    </row>
    <row r="21" spans="1:87" s="50" customFormat="1" ht="12" customHeight="1">
      <c r="A21" s="53" t="s">
        <v>407</v>
      </c>
      <c r="B21" s="54" t="s">
        <v>434</v>
      </c>
      <c r="C21" s="53" t="s">
        <v>435</v>
      </c>
      <c r="D21" s="74">
        <f t="shared" si="3"/>
        <v>37360</v>
      </c>
      <c r="E21" s="74">
        <f t="shared" si="4"/>
        <v>37360</v>
      </c>
      <c r="F21" s="74">
        <v>0</v>
      </c>
      <c r="G21" s="74">
        <v>34472</v>
      </c>
      <c r="H21" s="74">
        <v>0</v>
      </c>
      <c r="I21" s="74">
        <v>2888</v>
      </c>
      <c r="J21" s="74">
        <v>0</v>
      </c>
      <c r="K21" s="75">
        <v>0</v>
      </c>
      <c r="L21" s="74">
        <f t="shared" si="5"/>
        <v>345406</v>
      </c>
      <c r="M21" s="74">
        <f t="shared" si="6"/>
        <v>105718</v>
      </c>
      <c r="N21" s="74">
        <v>4405</v>
      </c>
      <c r="O21" s="74">
        <v>35239</v>
      </c>
      <c r="P21" s="74">
        <v>61669</v>
      </c>
      <c r="Q21" s="74">
        <v>4405</v>
      </c>
      <c r="R21" s="74">
        <f t="shared" si="7"/>
        <v>96175</v>
      </c>
      <c r="S21" s="74">
        <v>12257</v>
      </c>
      <c r="T21" s="74">
        <v>83647</v>
      </c>
      <c r="U21" s="74">
        <v>271</v>
      </c>
      <c r="V21" s="74">
        <v>0</v>
      </c>
      <c r="W21" s="74">
        <f t="shared" si="8"/>
        <v>143513</v>
      </c>
      <c r="X21" s="74">
        <v>63819</v>
      </c>
      <c r="Y21" s="74">
        <v>41037</v>
      </c>
      <c r="Z21" s="74">
        <v>38657</v>
      </c>
      <c r="AA21" s="74">
        <v>0</v>
      </c>
      <c r="AB21" s="75">
        <v>0</v>
      </c>
      <c r="AC21" s="74">
        <v>0</v>
      </c>
      <c r="AD21" s="74">
        <v>0</v>
      </c>
      <c r="AE21" s="74">
        <f t="shared" si="9"/>
        <v>382766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55947</v>
      </c>
      <c r="BE21" s="74">
        <v>0</v>
      </c>
      <c r="BF21" s="74">
        <v>0</v>
      </c>
      <c r="BG21" s="74">
        <f t="shared" si="16"/>
        <v>0</v>
      </c>
      <c r="BH21" s="74">
        <f t="shared" si="17"/>
        <v>37360</v>
      </c>
      <c r="BI21" s="74">
        <f t="shared" si="18"/>
        <v>37360</v>
      </c>
      <c r="BJ21" s="74">
        <f t="shared" si="19"/>
        <v>0</v>
      </c>
      <c r="BK21" s="74">
        <f t="shared" si="20"/>
        <v>34472</v>
      </c>
      <c r="BL21" s="74">
        <f t="shared" si="21"/>
        <v>0</v>
      </c>
      <c r="BM21" s="74">
        <f t="shared" si="22"/>
        <v>2888</v>
      </c>
      <c r="BN21" s="74">
        <f t="shared" si="23"/>
        <v>0</v>
      </c>
      <c r="BO21" s="75">
        <f t="shared" si="24"/>
        <v>0</v>
      </c>
      <c r="BP21" s="74">
        <f t="shared" si="25"/>
        <v>345406</v>
      </c>
      <c r="BQ21" s="74">
        <f t="shared" si="26"/>
        <v>105718</v>
      </c>
      <c r="BR21" s="74">
        <f t="shared" si="27"/>
        <v>4405</v>
      </c>
      <c r="BS21" s="74">
        <f t="shared" si="28"/>
        <v>35239</v>
      </c>
      <c r="BT21" s="74">
        <f t="shared" si="29"/>
        <v>61669</v>
      </c>
      <c r="BU21" s="74">
        <f t="shared" si="30"/>
        <v>4405</v>
      </c>
      <c r="BV21" s="74">
        <f t="shared" si="31"/>
        <v>96175</v>
      </c>
      <c r="BW21" s="74">
        <f t="shared" si="32"/>
        <v>12257</v>
      </c>
      <c r="BX21" s="74">
        <f t="shared" si="33"/>
        <v>83647</v>
      </c>
      <c r="BY21" s="74">
        <f t="shared" si="34"/>
        <v>271</v>
      </c>
      <c r="BZ21" s="74">
        <f t="shared" si="35"/>
        <v>0</v>
      </c>
      <c r="CA21" s="74">
        <f t="shared" si="36"/>
        <v>143513</v>
      </c>
      <c r="CB21" s="74">
        <f t="shared" si="37"/>
        <v>63819</v>
      </c>
      <c r="CC21" s="74">
        <f t="shared" si="38"/>
        <v>41037</v>
      </c>
      <c r="CD21" s="74">
        <f t="shared" si="39"/>
        <v>38657</v>
      </c>
      <c r="CE21" s="74">
        <f t="shared" si="40"/>
        <v>0</v>
      </c>
      <c r="CF21" s="75">
        <f t="shared" si="41"/>
        <v>55947</v>
      </c>
      <c r="CG21" s="74">
        <f t="shared" si="42"/>
        <v>0</v>
      </c>
      <c r="CH21" s="74">
        <f t="shared" si="43"/>
        <v>0</v>
      </c>
      <c r="CI21" s="74">
        <f t="shared" si="44"/>
        <v>382766</v>
      </c>
    </row>
    <row r="22" spans="1:87" s="50" customFormat="1" ht="12" customHeight="1">
      <c r="A22" s="53" t="s">
        <v>407</v>
      </c>
      <c r="B22" s="54" t="s">
        <v>436</v>
      </c>
      <c r="C22" s="53" t="s">
        <v>437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3006</v>
      </c>
      <c r="L22" s="74">
        <f t="shared" si="5"/>
        <v>195911</v>
      </c>
      <c r="M22" s="74">
        <f t="shared" si="6"/>
        <v>42773</v>
      </c>
      <c r="N22" s="74">
        <v>22254</v>
      </c>
      <c r="O22" s="74">
        <v>0</v>
      </c>
      <c r="P22" s="74">
        <v>18282</v>
      </c>
      <c r="Q22" s="74">
        <v>2237</v>
      </c>
      <c r="R22" s="74">
        <f t="shared" si="7"/>
        <v>7478</v>
      </c>
      <c r="S22" s="74">
        <v>0</v>
      </c>
      <c r="T22" s="74">
        <v>1482</v>
      </c>
      <c r="U22" s="74">
        <v>5996</v>
      </c>
      <c r="V22" s="74">
        <v>0</v>
      </c>
      <c r="W22" s="74">
        <f t="shared" si="8"/>
        <v>145660</v>
      </c>
      <c r="X22" s="74">
        <v>132788</v>
      </c>
      <c r="Y22" s="74">
        <v>1422</v>
      </c>
      <c r="Z22" s="74">
        <v>6312</v>
      </c>
      <c r="AA22" s="74">
        <v>5138</v>
      </c>
      <c r="AB22" s="75">
        <v>184279</v>
      </c>
      <c r="AC22" s="74">
        <v>0</v>
      </c>
      <c r="AD22" s="74">
        <v>184044</v>
      </c>
      <c r="AE22" s="74">
        <f t="shared" si="9"/>
        <v>379955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1939</v>
      </c>
      <c r="AN22" s="74">
        <f t="shared" si="12"/>
        <v>56546</v>
      </c>
      <c r="AO22" s="74">
        <f t="shared" si="13"/>
        <v>9114</v>
      </c>
      <c r="AP22" s="74">
        <v>9114</v>
      </c>
      <c r="AQ22" s="74">
        <v>0</v>
      </c>
      <c r="AR22" s="74">
        <v>0</v>
      </c>
      <c r="AS22" s="74">
        <v>0</v>
      </c>
      <c r="AT22" s="74">
        <f t="shared" si="14"/>
        <v>24727</v>
      </c>
      <c r="AU22" s="74">
        <v>0</v>
      </c>
      <c r="AV22" s="74">
        <v>24727</v>
      </c>
      <c r="AW22" s="74">
        <v>0</v>
      </c>
      <c r="AX22" s="74">
        <v>0</v>
      </c>
      <c r="AY22" s="74">
        <f t="shared" si="15"/>
        <v>22705</v>
      </c>
      <c r="AZ22" s="74">
        <v>34</v>
      </c>
      <c r="BA22" s="74">
        <v>22671</v>
      </c>
      <c r="BB22" s="74">
        <v>0</v>
      </c>
      <c r="BC22" s="74">
        <v>0</v>
      </c>
      <c r="BD22" s="75">
        <v>49610</v>
      </c>
      <c r="BE22" s="74">
        <v>0</v>
      </c>
      <c r="BF22" s="74">
        <v>0</v>
      </c>
      <c r="BG22" s="74">
        <f t="shared" si="16"/>
        <v>56546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4945</v>
      </c>
      <c r="BP22" s="74">
        <f t="shared" si="25"/>
        <v>252457</v>
      </c>
      <c r="BQ22" s="74">
        <f t="shared" si="26"/>
        <v>51887</v>
      </c>
      <c r="BR22" s="74">
        <f t="shared" si="27"/>
        <v>31368</v>
      </c>
      <c r="BS22" s="74">
        <f t="shared" si="28"/>
        <v>0</v>
      </c>
      <c r="BT22" s="74">
        <f t="shared" si="29"/>
        <v>18282</v>
      </c>
      <c r="BU22" s="74">
        <f t="shared" si="30"/>
        <v>2237</v>
      </c>
      <c r="BV22" s="74">
        <f t="shared" si="31"/>
        <v>32205</v>
      </c>
      <c r="BW22" s="74">
        <f t="shared" si="32"/>
        <v>0</v>
      </c>
      <c r="BX22" s="74">
        <f t="shared" si="33"/>
        <v>26209</v>
      </c>
      <c r="BY22" s="74">
        <f t="shared" si="34"/>
        <v>5996</v>
      </c>
      <c r="BZ22" s="74">
        <f t="shared" si="35"/>
        <v>0</v>
      </c>
      <c r="CA22" s="74">
        <f t="shared" si="36"/>
        <v>168365</v>
      </c>
      <c r="CB22" s="74">
        <f t="shared" si="37"/>
        <v>132822</v>
      </c>
      <c r="CC22" s="74">
        <f t="shared" si="38"/>
        <v>24093</v>
      </c>
      <c r="CD22" s="74">
        <f t="shared" si="39"/>
        <v>6312</v>
      </c>
      <c r="CE22" s="74">
        <f t="shared" si="40"/>
        <v>5138</v>
      </c>
      <c r="CF22" s="75">
        <f t="shared" si="41"/>
        <v>233889</v>
      </c>
      <c r="CG22" s="74">
        <f t="shared" si="42"/>
        <v>0</v>
      </c>
      <c r="CH22" s="74">
        <f t="shared" si="43"/>
        <v>184044</v>
      </c>
      <c r="CI22" s="74">
        <f t="shared" si="44"/>
        <v>436501</v>
      </c>
    </row>
    <row r="23" spans="1:87" s="50" customFormat="1" ht="12" customHeight="1">
      <c r="A23" s="53" t="s">
        <v>407</v>
      </c>
      <c r="B23" s="54" t="s">
        <v>438</v>
      </c>
      <c r="C23" s="53" t="s">
        <v>439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94569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12175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106744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407</v>
      </c>
      <c r="B24" s="54" t="s">
        <v>440</v>
      </c>
      <c r="C24" s="53" t="s">
        <v>441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157814</v>
      </c>
      <c r="M24" s="74">
        <f t="shared" si="6"/>
        <v>28886</v>
      </c>
      <c r="N24" s="74">
        <v>13610</v>
      </c>
      <c r="O24" s="74">
        <v>0</v>
      </c>
      <c r="P24" s="74">
        <v>5648</v>
      </c>
      <c r="Q24" s="74">
        <v>9628</v>
      </c>
      <c r="R24" s="74">
        <f t="shared" si="7"/>
        <v>4427</v>
      </c>
      <c r="S24" s="74">
        <v>0</v>
      </c>
      <c r="T24" s="74">
        <v>0</v>
      </c>
      <c r="U24" s="74">
        <v>4427</v>
      </c>
      <c r="V24" s="74">
        <v>0</v>
      </c>
      <c r="W24" s="74">
        <f t="shared" si="8"/>
        <v>123566</v>
      </c>
      <c r="X24" s="74">
        <v>32670</v>
      </c>
      <c r="Y24" s="74">
        <v>85514</v>
      </c>
      <c r="Z24" s="74">
        <v>3732</v>
      </c>
      <c r="AA24" s="74">
        <v>1650</v>
      </c>
      <c r="AB24" s="75">
        <v>0</v>
      </c>
      <c r="AC24" s="74">
        <v>935</v>
      </c>
      <c r="AD24" s="74">
        <v>5018</v>
      </c>
      <c r="AE24" s="74">
        <f t="shared" si="9"/>
        <v>162832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48</v>
      </c>
      <c r="AO24" s="74">
        <f t="shared" si="13"/>
        <v>48</v>
      </c>
      <c r="AP24" s="74">
        <v>0</v>
      </c>
      <c r="AQ24" s="74">
        <v>48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4754</v>
      </c>
      <c r="BE24" s="74">
        <v>0</v>
      </c>
      <c r="BF24" s="74">
        <v>0</v>
      </c>
      <c r="BG24" s="74">
        <f t="shared" si="16"/>
        <v>48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157862</v>
      </c>
      <c r="BQ24" s="74">
        <f t="shared" si="26"/>
        <v>28934</v>
      </c>
      <c r="BR24" s="74">
        <f t="shared" si="27"/>
        <v>13610</v>
      </c>
      <c r="BS24" s="74">
        <f t="shared" si="28"/>
        <v>48</v>
      </c>
      <c r="BT24" s="74">
        <f t="shared" si="29"/>
        <v>5648</v>
      </c>
      <c r="BU24" s="74">
        <f t="shared" si="30"/>
        <v>9628</v>
      </c>
      <c r="BV24" s="74">
        <f t="shared" si="31"/>
        <v>4427</v>
      </c>
      <c r="BW24" s="74">
        <f t="shared" si="32"/>
        <v>0</v>
      </c>
      <c r="BX24" s="74">
        <f t="shared" si="33"/>
        <v>0</v>
      </c>
      <c r="BY24" s="74">
        <f t="shared" si="34"/>
        <v>4427</v>
      </c>
      <c r="BZ24" s="74">
        <f t="shared" si="35"/>
        <v>0</v>
      </c>
      <c r="CA24" s="74">
        <f t="shared" si="36"/>
        <v>123566</v>
      </c>
      <c r="CB24" s="74">
        <f t="shared" si="37"/>
        <v>32670</v>
      </c>
      <c r="CC24" s="74">
        <f t="shared" si="38"/>
        <v>85514</v>
      </c>
      <c r="CD24" s="74">
        <f t="shared" si="39"/>
        <v>3732</v>
      </c>
      <c r="CE24" s="74">
        <f t="shared" si="40"/>
        <v>1650</v>
      </c>
      <c r="CF24" s="75">
        <f t="shared" si="41"/>
        <v>4754</v>
      </c>
      <c r="CG24" s="74">
        <f t="shared" si="42"/>
        <v>935</v>
      </c>
      <c r="CH24" s="74">
        <f t="shared" si="43"/>
        <v>5018</v>
      </c>
      <c r="CI24" s="74">
        <f t="shared" si="44"/>
        <v>162880</v>
      </c>
    </row>
    <row r="25" spans="1:87" s="50" customFormat="1" ht="12" customHeight="1">
      <c r="A25" s="53" t="s">
        <v>407</v>
      </c>
      <c r="B25" s="54" t="s">
        <v>442</v>
      </c>
      <c r="C25" s="53" t="s">
        <v>443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1313</v>
      </c>
      <c r="L25" s="74">
        <f t="shared" si="5"/>
        <v>50518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50518</v>
      </c>
      <c r="X25" s="74">
        <v>50318</v>
      </c>
      <c r="Y25" s="74">
        <v>0</v>
      </c>
      <c r="Z25" s="74">
        <v>0</v>
      </c>
      <c r="AA25" s="74">
        <v>200</v>
      </c>
      <c r="AB25" s="75">
        <v>61894</v>
      </c>
      <c r="AC25" s="74">
        <v>0</v>
      </c>
      <c r="AD25" s="74">
        <v>2054</v>
      </c>
      <c r="AE25" s="74">
        <f t="shared" si="9"/>
        <v>52572</v>
      </c>
      <c r="AF25" s="74">
        <f t="shared" si="10"/>
        <v>1546</v>
      </c>
      <c r="AG25" s="74">
        <f t="shared" si="11"/>
        <v>1546</v>
      </c>
      <c r="AH25" s="74">
        <v>1546</v>
      </c>
      <c r="AI25" s="74">
        <v>0</v>
      </c>
      <c r="AJ25" s="74">
        <v>0</v>
      </c>
      <c r="AK25" s="74">
        <v>0</v>
      </c>
      <c r="AL25" s="74">
        <v>0</v>
      </c>
      <c r="AM25" s="75">
        <v>1238</v>
      </c>
      <c r="AN25" s="74">
        <f t="shared" si="12"/>
        <v>1700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1700</v>
      </c>
      <c r="AZ25" s="74">
        <v>0</v>
      </c>
      <c r="BA25" s="74">
        <v>0</v>
      </c>
      <c r="BB25" s="74">
        <v>0</v>
      </c>
      <c r="BC25" s="74">
        <v>1700</v>
      </c>
      <c r="BD25" s="75">
        <v>31702</v>
      </c>
      <c r="BE25" s="74">
        <v>0</v>
      </c>
      <c r="BF25" s="74">
        <v>7318</v>
      </c>
      <c r="BG25" s="74">
        <f t="shared" si="16"/>
        <v>10564</v>
      </c>
      <c r="BH25" s="74">
        <f t="shared" si="17"/>
        <v>1546</v>
      </c>
      <c r="BI25" s="74">
        <f t="shared" si="18"/>
        <v>1546</v>
      </c>
      <c r="BJ25" s="74">
        <f t="shared" si="19"/>
        <v>1546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2551</v>
      </c>
      <c r="BP25" s="74">
        <f t="shared" si="25"/>
        <v>52218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52218</v>
      </c>
      <c r="CB25" s="74">
        <f t="shared" si="37"/>
        <v>50318</v>
      </c>
      <c r="CC25" s="74">
        <f t="shared" si="38"/>
        <v>0</v>
      </c>
      <c r="CD25" s="74">
        <f t="shared" si="39"/>
        <v>0</v>
      </c>
      <c r="CE25" s="74">
        <f t="shared" si="40"/>
        <v>1900</v>
      </c>
      <c r="CF25" s="75">
        <f t="shared" si="41"/>
        <v>93596</v>
      </c>
      <c r="CG25" s="74">
        <f t="shared" si="42"/>
        <v>0</v>
      </c>
      <c r="CH25" s="74">
        <f t="shared" si="43"/>
        <v>9372</v>
      </c>
      <c r="CI25" s="74">
        <f t="shared" si="44"/>
        <v>63136</v>
      </c>
    </row>
    <row r="26" spans="1:87" s="50" customFormat="1" ht="12" customHeight="1">
      <c r="A26" s="53" t="s">
        <v>407</v>
      </c>
      <c r="B26" s="54" t="s">
        <v>444</v>
      </c>
      <c r="C26" s="53" t="s">
        <v>445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1924</v>
      </c>
      <c r="L26" s="74">
        <f t="shared" si="5"/>
        <v>38695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38695</v>
      </c>
      <c r="X26" s="74">
        <v>38695</v>
      </c>
      <c r="Y26" s="74">
        <v>0</v>
      </c>
      <c r="Z26" s="74">
        <v>0</v>
      </c>
      <c r="AA26" s="74">
        <v>0</v>
      </c>
      <c r="AB26" s="75">
        <v>89652</v>
      </c>
      <c r="AC26" s="74">
        <v>0</v>
      </c>
      <c r="AD26" s="74">
        <v>6938</v>
      </c>
      <c r="AE26" s="74">
        <f t="shared" si="9"/>
        <v>45633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1091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32966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3015</v>
      </c>
      <c r="BP26" s="74">
        <f t="shared" si="25"/>
        <v>38695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38695</v>
      </c>
      <c r="CB26" s="74">
        <f t="shared" si="37"/>
        <v>38695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122618</v>
      </c>
      <c r="CG26" s="74">
        <f t="shared" si="42"/>
        <v>0</v>
      </c>
      <c r="CH26" s="74">
        <f t="shared" si="43"/>
        <v>6938</v>
      </c>
      <c r="CI26" s="74">
        <f t="shared" si="44"/>
        <v>45633</v>
      </c>
    </row>
    <row r="27" spans="1:87" s="50" customFormat="1" ht="12" customHeight="1">
      <c r="A27" s="53" t="s">
        <v>407</v>
      </c>
      <c r="B27" s="54" t="s">
        <v>446</v>
      </c>
      <c r="C27" s="53" t="s">
        <v>447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21951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21951</v>
      </c>
      <c r="X27" s="74">
        <v>0</v>
      </c>
      <c r="Y27" s="74">
        <v>21951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21951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2822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2822</v>
      </c>
      <c r="AZ27" s="74">
        <v>0</v>
      </c>
      <c r="BA27" s="74">
        <v>2822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2822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24773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24773</v>
      </c>
      <c r="CB27" s="74">
        <f t="shared" si="37"/>
        <v>0</v>
      </c>
      <c r="CC27" s="74">
        <f t="shared" si="38"/>
        <v>24773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24773</v>
      </c>
    </row>
    <row r="28" spans="1:87" s="50" customFormat="1" ht="12" customHeight="1">
      <c r="A28" s="53" t="s">
        <v>407</v>
      </c>
      <c r="B28" s="54" t="s">
        <v>448</v>
      </c>
      <c r="C28" s="53" t="s">
        <v>449</v>
      </c>
      <c r="D28" s="74">
        <f t="shared" si="3"/>
        <v>19155</v>
      </c>
      <c r="E28" s="74">
        <f t="shared" si="4"/>
        <v>19155</v>
      </c>
      <c r="F28" s="74">
        <v>0</v>
      </c>
      <c r="G28" s="74">
        <v>19058</v>
      </c>
      <c r="H28" s="74">
        <v>0</v>
      </c>
      <c r="I28" s="74">
        <v>97</v>
      </c>
      <c r="J28" s="74">
        <v>0</v>
      </c>
      <c r="K28" s="75">
        <v>4387</v>
      </c>
      <c r="L28" s="74">
        <f t="shared" si="5"/>
        <v>44576</v>
      </c>
      <c r="M28" s="74">
        <f t="shared" si="6"/>
        <v>19959</v>
      </c>
      <c r="N28" s="74">
        <v>0</v>
      </c>
      <c r="O28" s="74">
        <v>0</v>
      </c>
      <c r="P28" s="74">
        <v>19959</v>
      </c>
      <c r="Q28" s="74">
        <v>0</v>
      </c>
      <c r="R28" s="74">
        <f t="shared" si="7"/>
        <v>18890</v>
      </c>
      <c r="S28" s="74">
        <v>2768</v>
      </c>
      <c r="T28" s="74">
        <v>10948</v>
      </c>
      <c r="U28" s="74">
        <v>5174</v>
      </c>
      <c r="V28" s="74">
        <v>0</v>
      </c>
      <c r="W28" s="74">
        <f t="shared" si="8"/>
        <v>5727</v>
      </c>
      <c r="X28" s="74">
        <v>5727</v>
      </c>
      <c r="Y28" s="74">
        <v>0</v>
      </c>
      <c r="Z28" s="74">
        <v>0</v>
      </c>
      <c r="AA28" s="74">
        <v>0</v>
      </c>
      <c r="AB28" s="75">
        <v>96229</v>
      </c>
      <c r="AC28" s="74">
        <v>0</v>
      </c>
      <c r="AD28" s="74">
        <v>0</v>
      </c>
      <c r="AE28" s="74">
        <f t="shared" si="9"/>
        <v>63731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38355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2768</v>
      </c>
      <c r="BG28" s="74">
        <f t="shared" si="16"/>
        <v>2768</v>
      </c>
      <c r="BH28" s="74">
        <f t="shared" si="17"/>
        <v>19155</v>
      </c>
      <c r="BI28" s="74">
        <f t="shared" si="18"/>
        <v>19155</v>
      </c>
      <c r="BJ28" s="74">
        <f t="shared" si="19"/>
        <v>0</v>
      </c>
      <c r="BK28" s="74">
        <f t="shared" si="20"/>
        <v>19058</v>
      </c>
      <c r="BL28" s="74">
        <f t="shared" si="21"/>
        <v>0</v>
      </c>
      <c r="BM28" s="74">
        <f t="shared" si="22"/>
        <v>97</v>
      </c>
      <c r="BN28" s="74">
        <f t="shared" si="23"/>
        <v>0</v>
      </c>
      <c r="BO28" s="75">
        <f t="shared" si="24"/>
        <v>42742</v>
      </c>
      <c r="BP28" s="74">
        <f t="shared" si="25"/>
        <v>44576</v>
      </c>
      <c r="BQ28" s="74">
        <f t="shared" si="26"/>
        <v>19959</v>
      </c>
      <c r="BR28" s="74">
        <f t="shared" si="27"/>
        <v>0</v>
      </c>
      <c r="BS28" s="74">
        <f t="shared" si="28"/>
        <v>0</v>
      </c>
      <c r="BT28" s="74">
        <f t="shared" si="29"/>
        <v>19959</v>
      </c>
      <c r="BU28" s="74">
        <f t="shared" si="30"/>
        <v>0</v>
      </c>
      <c r="BV28" s="74">
        <f t="shared" si="31"/>
        <v>18890</v>
      </c>
      <c r="BW28" s="74">
        <f t="shared" si="32"/>
        <v>2768</v>
      </c>
      <c r="BX28" s="74">
        <f t="shared" si="33"/>
        <v>10948</v>
      </c>
      <c r="BY28" s="74">
        <f t="shared" si="34"/>
        <v>5174</v>
      </c>
      <c r="BZ28" s="74">
        <f t="shared" si="35"/>
        <v>0</v>
      </c>
      <c r="CA28" s="74">
        <f t="shared" si="36"/>
        <v>5727</v>
      </c>
      <c r="CB28" s="74">
        <f t="shared" si="37"/>
        <v>5727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96229</v>
      </c>
      <c r="CG28" s="74">
        <f t="shared" si="42"/>
        <v>0</v>
      </c>
      <c r="CH28" s="74">
        <f t="shared" si="43"/>
        <v>2768</v>
      </c>
      <c r="CI28" s="74">
        <f t="shared" si="44"/>
        <v>66499</v>
      </c>
    </row>
    <row r="29" spans="1:87" s="50" customFormat="1" ht="12" customHeight="1">
      <c r="A29" s="53" t="s">
        <v>407</v>
      </c>
      <c r="B29" s="54" t="s">
        <v>450</v>
      </c>
      <c r="C29" s="53" t="s">
        <v>451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3617</v>
      </c>
      <c r="L29" s="74">
        <f t="shared" si="5"/>
        <v>42145</v>
      </c>
      <c r="M29" s="74">
        <f t="shared" si="6"/>
        <v>19929</v>
      </c>
      <c r="N29" s="74">
        <v>6941</v>
      </c>
      <c r="O29" s="74">
        <v>12988</v>
      </c>
      <c r="P29" s="74">
        <v>0</v>
      </c>
      <c r="Q29" s="74">
        <v>0</v>
      </c>
      <c r="R29" s="74">
        <f t="shared" si="7"/>
        <v>1529</v>
      </c>
      <c r="S29" s="74">
        <v>1529</v>
      </c>
      <c r="T29" s="74">
        <v>0</v>
      </c>
      <c r="U29" s="74">
        <v>0</v>
      </c>
      <c r="V29" s="74">
        <v>0</v>
      </c>
      <c r="W29" s="74">
        <f t="shared" si="8"/>
        <v>20687</v>
      </c>
      <c r="X29" s="74">
        <v>17780</v>
      </c>
      <c r="Y29" s="74">
        <v>2907</v>
      </c>
      <c r="Z29" s="74">
        <v>0</v>
      </c>
      <c r="AA29" s="74">
        <v>0</v>
      </c>
      <c r="AB29" s="75">
        <v>60705</v>
      </c>
      <c r="AC29" s="74">
        <v>0</v>
      </c>
      <c r="AD29" s="74">
        <v>0</v>
      </c>
      <c r="AE29" s="74">
        <f t="shared" si="9"/>
        <v>42145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16322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3617</v>
      </c>
      <c r="BP29" s="74">
        <f t="shared" si="25"/>
        <v>42145</v>
      </c>
      <c r="BQ29" s="74">
        <f t="shared" si="26"/>
        <v>19929</v>
      </c>
      <c r="BR29" s="74">
        <f t="shared" si="27"/>
        <v>6941</v>
      </c>
      <c r="BS29" s="74">
        <f t="shared" si="28"/>
        <v>12988</v>
      </c>
      <c r="BT29" s="74">
        <f t="shared" si="29"/>
        <v>0</v>
      </c>
      <c r="BU29" s="74">
        <f t="shared" si="30"/>
        <v>0</v>
      </c>
      <c r="BV29" s="74">
        <f t="shared" si="31"/>
        <v>1529</v>
      </c>
      <c r="BW29" s="74">
        <f t="shared" si="32"/>
        <v>1529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20687</v>
      </c>
      <c r="CB29" s="74">
        <f t="shared" si="37"/>
        <v>17780</v>
      </c>
      <c r="CC29" s="74">
        <f t="shared" si="38"/>
        <v>2907</v>
      </c>
      <c r="CD29" s="74">
        <f t="shared" si="39"/>
        <v>0</v>
      </c>
      <c r="CE29" s="74">
        <f t="shared" si="40"/>
        <v>0</v>
      </c>
      <c r="CF29" s="75">
        <f t="shared" si="41"/>
        <v>77027</v>
      </c>
      <c r="CG29" s="74">
        <f t="shared" si="42"/>
        <v>0</v>
      </c>
      <c r="CH29" s="74">
        <f t="shared" si="43"/>
        <v>0</v>
      </c>
      <c r="CI29" s="74">
        <f t="shared" si="44"/>
        <v>42145</v>
      </c>
    </row>
    <row r="30" spans="1:87" s="50" customFormat="1" ht="12" customHeight="1">
      <c r="A30" s="53" t="s">
        <v>407</v>
      </c>
      <c r="B30" s="54" t="s">
        <v>452</v>
      </c>
      <c r="C30" s="53" t="s">
        <v>453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4918</v>
      </c>
      <c r="L30" s="74">
        <f t="shared" si="5"/>
        <v>15416</v>
      </c>
      <c r="M30" s="74">
        <f t="shared" si="6"/>
        <v>12055</v>
      </c>
      <c r="N30" s="74">
        <v>2500</v>
      </c>
      <c r="O30" s="74">
        <v>9555</v>
      </c>
      <c r="P30" s="74">
        <v>0</v>
      </c>
      <c r="Q30" s="74">
        <v>0</v>
      </c>
      <c r="R30" s="74">
        <f t="shared" si="7"/>
        <v>1850</v>
      </c>
      <c r="S30" s="74">
        <v>1850</v>
      </c>
      <c r="T30" s="74">
        <v>0</v>
      </c>
      <c r="U30" s="74">
        <v>0</v>
      </c>
      <c r="V30" s="74">
        <v>0</v>
      </c>
      <c r="W30" s="74">
        <f t="shared" si="8"/>
        <v>1511</v>
      </c>
      <c r="X30" s="74">
        <v>4</v>
      </c>
      <c r="Y30" s="74">
        <v>1507</v>
      </c>
      <c r="Z30" s="74">
        <v>0</v>
      </c>
      <c r="AA30" s="74">
        <v>0</v>
      </c>
      <c r="AB30" s="75">
        <v>43623</v>
      </c>
      <c r="AC30" s="74">
        <v>0</v>
      </c>
      <c r="AD30" s="74">
        <v>5719</v>
      </c>
      <c r="AE30" s="74">
        <f t="shared" si="9"/>
        <v>21135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30049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4918</v>
      </c>
      <c r="BP30" s="74">
        <f t="shared" si="25"/>
        <v>15416</v>
      </c>
      <c r="BQ30" s="74">
        <f t="shared" si="26"/>
        <v>12055</v>
      </c>
      <c r="BR30" s="74">
        <f t="shared" si="27"/>
        <v>2500</v>
      </c>
      <c r="BS30" s="74">
        <f t="shared" si="28"/>
        <v>9555</v>
      </c>
      <c r="BT30" s="74">
        <f t="shared" si="29"/>
        <v>0</v>
      </c>
      <c r="BU30" s="74">
        <f t="shared" si="30"/>
        <v>0</v>
      </c>
      <c r="BV30" s="74">
        <f t="shared" si="31"/>
        <v>1850</v>
      </c>
      <c r="BW30" s="74">
        <f t="shared" si="32"/>
        <v>1850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1511</v>
      </c>
      <c r="CB30" s="74">
        <f t="shared" si="37"/>
        <v>4</v>
      </c>
      <c r="CC30" s="74">
        <f t="shared" si="38"/>
        <v>1507</v>
      </c>
      <c r="CD30" s="74">
        <f t="shared" si="39"/>
        <v>0</v>
      </c>
      <c r="CE30" s="74">
        <f t="shared" si="40"/>
        <v>0</v>
      </c>
      <c r="CF30" s="75">
        <f t="shared" si="41"/>
        <v>73672</v>
      </c>
      <c r="CG30" s="74">
        <f t="shared" si="42"/>
        <v>0</v>
      </c>
      <c r="CH30" s="74">
        <f t="shared" si="43"/>
        <v>5719</v>
      </c>
      <c r="CI30" s="74">
        <f t="shared" si="44"/>
        <v>21135</v>
      </c>
    </row>
    <row r="31" spans="1:87" s="50" customFormat="1" ht="12" customHeight="1">
      <c r="A31" s="53" t="s">
        <v>407</v>
      </c>
      <c r="B31" s="54" t="s">
        <v>454</v>
      </c>
      <c r="C31" s="53" t="s">
        <v>455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15628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15628</v>
      </c>
      <c r="X31" s="74">
        <v>15628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15628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1049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15628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15628</v>
      </c>
      <c r="CB31" s="74">
        <f t="shared" si="37"/>
        <v>15628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1049</v>
      </c>
      <c r="CG31" s="74">
        <f t="shared" si="42"/>
        <v>0</v>
      </c>
      <c r="CH31" s="74">
        <f t="shared" si="43"/>
        <v>0</v>
      </c>
      <c r="CI31" s="74">
        <f t="shared" si="44"/>
        <v>15628</v>
      </c>
    </row>
    <row r="32" spans="1:87" s="50" customFormat="1" ht="12" customHeight="1">
      <c r="A32" s="53" t="s">
        <v>407</v>
      </c>
      <c r="B32" s="54" t="s">
        <v>456</v>
      </c>
      <c r="C32" s="53" t="s">
        <v>457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49623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12920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62543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407</v>
      </c>
      <c r="B33" s="54" t="s">
        <v>458</v>
      </c>
      <c r="C33" s="53" t="s">
        <v>459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12643</v>
      </c>
      <c r="L33" s="74">
        <f t="shared" si="5"/>
        <v>72600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13069</v>
      </c>
      <c r="S33" s="74">
        <v>11238</v>
      </c>
      <c r="T33" s="74">
        <v>1503</v>
      </c>
      <c r="U33" s="74">
        <v>328</v>
      </c>
      <c r="V33" s="74">
        <v>0</v>
      </c>
      <c r="W33" s="74">
        <f t="shared" si="8"/>
        <v>59531</v>
      </c>
      <c r="X33" s="74">
        <v>26963</v>
      </c>
      <c r="Y33" s="74">
        <v>30023</v>
      </c>
      <c r="Z33" s="74">
        <v>2545</v>
      </c>
      <c r="AA33" s="74">
        <v>0</v>
      </c>
      <c r="AB33" s="75">
        <v>83664</v>
      </c>
      <c r="AC33" s="74">
        <v>0</v>
      </c>
      <c r="AD33" s="74"/>
      <c r="AE33" s="74">
        <f t="shared" si="9"/>
        <v>72600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11086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11086</v>
      </c>
      <c r="AZ33" s="74">
        <v>0</v>
      </c>
      <c r="BA33" s="74">
        <v>11086</v>
      </c>
      <c r="BB33" s="74">
        <v>0</v>
      </c>
      <c r="BC33" s="74">
        <v>0</v>
      </c>
      <c r="BD33" s="75">
        <v>46191</v>
      </c>
      <c r="BE33" s="74">
        <v>0</v>
      </c>
      <c r="BF33" s="74">
        <v>0</v>
      </c>
      <c r="BG33" s="74">
        <f t="shared" si="16"/>
        <v>11086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12643</v>
      </c>
      <c r="BP33" s="74">
        <f t="shared" si="25"/>
        <v>83686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13069</v>
      </c>
      <c r="BW33" s="74">
        <f t="shared" si="32"/>
        <v>11238</v>
      </c>
      <c r="BX33" s="74">
        <f t="shared" si="33"/>
        <v>1503</v>
      </c>
      <c r="BY33" s="74">
        <f t="shared" si="34"/>
        <v>328</v>
      </c>
      <c r="BZ33" s="74">
        <f t="shared" si="35"/>
        <v>0</v>
      </c>
      <c r="CA33" s="74">
        <f t="shared" si="36"/>
        <v>70617</v>
      </c>
      <c r="CB33" s="74">
        <f t="shared" si="37"/>
        <v>26963</v>
      </c>
      <c r="CC33" s="74">
        <f t="shared" si="38"/>
        <v>41109</v>
      </c>
      <c r="CD33" s="74">
        <f t="shared" si="39"/>
        <v>2545</v>
      </c>
      <c r="CE33" s="74">
        <f t="shared" si="40"/>
        <v>0</v>
      </c>
      <c r="CF33" s="75">
        <f t="shared" si="41"/>
        <v>129855</v>
      </c>
      <c r="CG33" s="74">
        <f t="shared" si="42"/>
        <v>0</v>
      </c>
      <c r="CH33" s="74">
        <f t="shared" si="43"/>
        <v>0</v>
      </c>
      <c r="CI33" s="74">
        <f t="shared" si="44"/>
        <v>83686</v>
      </c>
    </row>
    <row r="34" spans="1:87" s="50" customFormat="1" ht="12" customHeight="1">
      <c r="A34" s="53" t="s">
        <v>407</v>
      </c>
      <c r="B34" s="54" t="s">
        <v>460</v>
      </c>
      <c r="C34" s="53" t="s">
        <v>461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71098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31656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0</v>
      </c>
      <c r="CB34" s="74">
        <f t="shared" si="37"/>
        <v>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102754</v>
      </c>
      <c r="CG34" s="74">
        <f t="shared" si="42"/>
        <v>0</v>
      </c>
      <c r="CH34" s="74">
        <f t="shared" si="43"/>
        <v>0</v>
      </c>
      <c r="CI34" s="74">
        <f t="shared" si="44"/>
        <v>0</v>
      </c>
    </row>
    <row r="35" spans="1:87" s="50" customFormat="1" ht="12" customHeight="1">
      <c r="A35" s="53" t="s">
        <v>407</v>
      </c>
      <c r="B35" s="54" t="s">
        <v>462</v>
      </c>
      <c r="C35" s="53" t="s">
        <v>463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258093</v>
      </c>
      <c r="AO35" s="74">
        <f t="shared" si="13"/>
        <v>99464</v>
      </c>
      <c r="AP35" s="74">
        <v>93417</v>
      </c>
      <c r="AQ35" s="74">
        <v>0</v>
      </c>
      <c r="AR35" s="74">
        <v>6047</v>
      </c>
      <c r="AS35" s="74">
        <v>0</v>
      </c>
      <c r="AT35" s="74">
        <f t="shared" si="14"/>
        <v>155303</v>
      </c>
      <c r="AU35" s="74">
        <v>0</v>
      </c>
      <c r="AV35" s="74">
        <v>155303</v>
      </c>
      <c r="AW35" s="74">
        <v>0</v>
      </c>
      <c r="AX35" s="74">
        <v>0</v>
      </c>
      <c r="AY35" s="74">
        <f t="shared" si="15"/>
        <v>3326</v>
      </c>
      <c r="AZ35" s="74">
        <v>0</v>
      </c>
      <c r="BA35" s="74">
        <v>3326</v>
      </c>
      <c r="BB35" s="74">
        <v>0</v>
      </c>
      <c r="BC35" s="74">
        <v>0</v>
      </c>
      <c r="BD35" s="75">
        <v>0</v>
      </c>
      <c r="BE35" s="74">
        <v>0</v>
      </c>
      <c r="BF35" s="74">
        <v>80830</v>
      </c>
      <c r="BG35" s="74">
        <f t="shared" si="16"/>
        <v>338923</v>
      </c>
      <c r="BH35" s="74">
        <f aca="true" t="shared" si="45" ref="BH35:BH53">SUM(D35,AF35)</f>
        <v>0</v>
      </c>
      <c r="BI35" s="74">
        <f aca="true" t="shared" si="46" ref="BI35:BI53">SUM(E35,AG35)</f>
        <v>0</v>
      </c>
      <c r="BJ35" s="74">
        <f aca="true" t="shared" si="47" ref="BJ35:BJ53">SUM(F35,AH35)</f>
        <v>0</v>
      </c>
      <c r="BK35" s="74">
        <f aca="true" t="shared" si="48" ref="BK35:BK53">SUM(G35,AI35)</f>
        <v>0</v>
      </c>
      <c r="BL35" s="74">
        <f aca="true" t="shared" si="49" ref="BL35:BL53">SUM(H35,AJ35)</f>
        <v>0</v>
      </c>
      <c r="BM35" s="74">
        <f aca="true" t="shared" si="50" ref="BM35:BM53">SUM(I35,AK35)</f>
        <v>0</v>
      </c>
      <c r="BN35" s="74">
        <f aca="true" t="shared" si="51" ref="BN35:BN53">SUM(J35,AL35)</f>
        <v>0</v>
      </c>
      <c r="BO35" s="75">
        <v>0</v>
      </c>
      <c r="BP35" s="74">
        <f aca="true" t="shared" si="52" ref="BP35:BP53">SUM(L35,AN35)</f>
        <v>258093</v>
      </c>
      <c r="BQ35" s="74">
        <f aca="true" t="shared" si="53" ref="BQ35:BQ53">SUM(M35,AO35)</f>
        <v>99464</v>
      </c>
      <c r="BR35" s="74">
        <f aca="true" t="shared" si="54" ref="BR35:BR53">SUM(N35,AP35)</f>
        <v>93417</v>
      </c>
      <c r="BS35" s="74">
        <f aca="true" t="shared" si="55" ref="BS35:BS53">SUM(O35,AQ35)</f>
        <v>0</v>
      </c>
      <c r="BT35" s="74">
        <f aca="true" t="shared" si="56" ref="BT35:BT53">SUM(P35,AR35)</f>
        <v>6047</v>
      </c>
      <c r="BU35" s="74">
        <f aca="true" t="shared" si="57" ref="BU35:BU53">SUM(Q35,AS35)</f>
        <v>0</v>
      </c>
      <c r="BV35" s="74">
        <f aca="true" t="shared" si="58" ref="BV35:BV53">SUM(R35,AT35)</f>
        <v>155303</v>
      </c>
      <c r="BW35" s="74">
        <f aca="true" t="shared" si="59" ref="BW35:BW53">SUM(S35,AU35)</f>
        <v>0</v>
      </c>
      <c r="BX35" s="74">
        <f aca="true" t="shared" si="60" ref="BX35:BX53">SUM(T35,AV35)</f>
        <v>155303</v>
      </c>
      <c r="BY35" s="74">
        <f aca="true" t="shared" si="61" ref="BY35:BY53">SUM(U35,AW35)</f>
        <v>0</v>
      </c>
      <c r="BZ35" s="74">
        <f aca="true" t="shared" si="62" ref="BZ35:BZ53">SUM(V35,AX35)</f>
        <v>0</v>
      </c>
      <c r="CA35" s="74">
        <f aca="true" t="shared" si="63" ref="CA35:CA53">SUM(W35,AY35)</f>
        <v>3326</v>
      </c>
      <c r="CB35" s="74">
        <f aca="true" t="shared" si="64" ref="CB35:CB53">SUM(X35,AZ35)</f>
        <v>0</v>
      </c>
      <c r="CC35" s="74">
        <f aca="true" t="shared" si="65" ref="CC35:CC53">SUM(Y35,BA35)</f>
        <v>3326</v>
      </c>
      <c r="CD35" s="74">
        <f aca="true" t="shared" si="66" ref="CD35:CD53">SUM(Z35,BB35)</f>
        <v>0</v>
      </c>
      <c r="CE35" s="74">
        <f aca="true" t="shared" si="67" ref="CE35:CE53">SUM(AA35,BC35)</f>
        <v>0</v>
      </c>
      <c r="CF35" s="75">
        <v>0</v>
      </c>
      <c r="CG35" s="74">
        <f aca="true" t="shared" si="68" ref="CG35:CG53">SUM(AC35,BE35)</f>
        <v>0</v>
      </c>
      <c r="CH35" s="74">
        <f aca="true" t="shared" si="69" ref="CH35:CH53">SUM(AD35,BF35)</f>
        <v>80830</v>
      </c>
      <c r="CI35" s="74">
        <f aca="true" t="shared" si="70" ref="CI35:CI53">SUM(AE35,BG35)</f>
        <v>338923</v>
      </c>
    </row>
    <row r="36" spans="1:87" s="50" customFormat="1" ht="12" customHeight="1">
      <c r="A36" s="53" t="s">
        <v>407</v>
      </c>
      <c r="B36" s="54" t="s">
        <v>464</v>
      </c>
      <c r="C36" s="53" t="s">
        <v>465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165316</v>
      </c>
      <c r="AO36" s="74">
        <f t="shared" si="13"/>
        <v>29558</v>
      </c>
      <c r="AP36" s="74">
        <v>29558</v>
      </c>
      <c r="AQ36" s="74">
        <v>0</v>
      </c>
      <c r="AR36" s="74">
        <v>0</v>
      </c>
      <c r="AS36" s="74">
        <v>0</v>
      </c>
      <c r="AT36" s="74">
        <f t="shared" si="14"/>
        <v>95432</v>
      </c>
      <c r="AU36" s="74">
        <v>0</v>
      </c>
      <c r="AV36" s="74">
        <v>95432</v>
      </c>
      <c r="AW36" s="74">
        <v>0</v>
      </c>
      <c r="AX36" s="74">
        <v>0</v>
      </c>
      <c r="AY36" s="74">
        <f t="shared" si="15"/>
        <v>40326</v>
      </c>
      <c r="AZ36" s="74">
        <v>0</v>
      </c>
      <c r="BA36" s="74">
        <v>40326</v>
      </c>
      <c r="BB36" s="74">
        <v>0</v>
      </c>
      <c r="BC36" s="74">
        <v>0</v>
      </c>
      <c r="BD36" s="75">
        <v>0</v>
      </c>
      <c r="BE36" s="74">
        <v>0</v>
      </c>
      <c r="BF36" s="74">
        <v>45083</v>
      </c>
      <c r="BG36" s="74">
        <f t="shared" si="16"/>
        <v>210399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165316</v>
      </c>
      <c r="BQ36" s="74">
        <f t="shared" si="53"/>
        <v>29558</v>
      </c>
      <c r="BR36" s="74">
        <f t="shared" si="54"/>
        <v>29558</v>
      </c>
      <c r="BS36" s="74">
        <f t="shared" si="55"/>
        <v>0</v>
      </c>
      <c r="BT36" s="74">
        <f t="shared" si="56"/>
        <v>0</v>
      </c>
      <c r="BU36" s="74">
        <f t="shared" si="57"/>
        <v>0</v>
      </c>
      <c r="BV36" s="74">
        <f t="shared" si="58"/>
        <v>95432</v>
      </c>
      <c r="BW36" s="74">
        <f t="shared" si="59"/>
        <v>0</v>
      </c>
      <c r="BX36" s="74">
        <f t="shared" si="60"/>
        <v>95432</v>
      </c>
      <c r="BY36" s="74">
        <f t="shared" si="61"/>
        <v>0</v>
      </c>
      <c r="BZ36" s="74">
        <f t="shared" si="62"/>
        <v>0</v>
      </c>
      <c r="CA36" s="74">
        <f t="shared" si="63"/>
        <v>40326</v>
      </c>
      <c r="CB36" s="74">
        <f t="shared" si="64"/>
        <v>0</v>
      </c>
      <c r="CC36" s="74">
        <f t="shared" si="65"/>
        <v>40326</v>
      </c>
      <c r="CD36" s="74">
        <f t="shared" si="66"/>
        <v>0</v>
      </c>
      <c r="CE36" s="74">
        <f t="shared" si="67"/>
        <v>0</v>
      </c>
      <c r="CF36" s="75">
        <v>0</v>
      </c>
      <c r="CG36" s="74">
        <f t="shared" si="68"/>
        <v>0</v>
      </c>
      <c r="CH36" s="74">
        <f t="shared" si="69"/>
        <v>45083</v>
      </c>
      <c r="CI36" s="74">
        <f t="shared" si="70"/>
        <v>210399</v>
      </c>
    </row>
    <row r="37" spans="1:87" s="50" customFormat="1" ht="12" customHeight="1">
      <c r="A37" s="53" t="s">
        <v>407</v>
      </c>
      <c r="B37" s="54" t="s">
        <v>466</v>
      </c>
      <c r="C37" s="53" t="s">
        <v>467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0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144152</v>
      </c>
      <c r="AO37" s="74">
        <f t="shared" si="13"/>
        <v>55073</v>
      </c>
      <c r="AP37" s="74">
        <v>19661</v>
      </c>
      <c r="AQ37" s="74">
        <v>0</v>
      </c>
      <c r="AR37" s="74">
        <v>35412</v>
      </c>
      <c r="AS37" s="74">
        <v>0</v>
      </c>
      <c r="AT37" s="74">
        <f t="shared" si="14"/>
        <v>69214</v>
      </c>
      <c r="AU37" s="74">
        <v>0</v>
      </c>
      <c r="AV37" s="74">
        <v>69214</v>
      </c>
      <c r="AW37" s="74"/>
      <c r="AX37" s="74">
        <v>0</v>
      </c>
      <c r="AY37" s="74">
        <f t="shared" si="15"/>
        <v>19865</v>
      </c>
      <c r="AZ37" s="74">
        <v>4380</v>
      </c>
      <c r="BA37" s="74">
        <v>0</v>
      </c>
      <c r="BB37" s="74">
        <v>0</v>
      </c>
      <c r="BC37" s="74">
        <v>15485</v>
      </c>
      <c r="BD37" s="75">
        <v>0</v>
      </c>
      <c r="BE37" s="74">
        <v>0</v>
      </c>
      <c r="BF37" s="74">
        <v>0</v>
      </c>
      <c r="BG37" s="74">
        <f t="shared" si="16"/>
        <v>144152</v>
      </c>
      <c r="BH37" s="74">
        <f t="shared" si="45"/>
        <v>0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144152</v>
      </c>
      <c r="BQ37" s="74">
        <f t="shared" si="53"/>
        <v>55073</v>
      </c>
      <c r="BR37" s="74">
        <f t="shared" si="54"/>
        <v>19661</v>
      </c>
      <c r="BS37" s="74">
        <f t="shared" si="55"/>
        <v>0</v>
      </c>
      <c r="BT37" s="74">
        <f t="shared" si="56"/>
        <v>35412</v>
      </c>
      <c r="BU37" s="74">
        <f t="shared" si="57"/>
        <v>0</v>
      </c>
      <c r="BV37" s="74">
        <f t="shared" si="58"/>
        <v>69214</v>
      </c>
      <c r="BW37" s="74">
        <f t="shared" si="59"/>
        <v>0</v>
      </c>
      <c r="BX37" s="74">
        <f t="shared" si="60"/>
        <v>69214</v>
      </c>
      <c r="BY37" s="74">
        <f t="shared" si="61"/>
        <v>0</v>
      </c>
      <c r="BZ37" s="74">
        <f t="shared" si="62"/>
        <v>0</v>
      </c>
      <c r="CA37" s="74">
        <f t="shared" si="63"/>
        <v>19865</v>
      </c>
      <c r="CB37" s="74">
        <f t="shared" si="64"/>
        <v>4380</v>
      </c>
      <c r="CC37" s="74">
        <f t="shared" si="65"/>
        <v>0</v>
      </c>
      <c r="CD37" s="74">
        <f t="shared" si="66"/>
        <v>0</v>
      </c>
      <c r="CE37" s="74">
        <f t="shared" si="67"/>
        <v>15485</v>
      </c>
      <c r="CF37" s="75">
        <v>0</v>
      </c>
      <c r="CG37" s="74">
        <f t="shared" si="68"/>
        <v>0</v>
      </c>
      <c r="CH37" s="74">
        <f t="shared" si="69"/>
        <v>0</v>
      </c>
      <c r="CI37" s="74">
        <f t="shared" si="70"/>
        <v>144152</v>
      </c>
    </row>
    <row r="38" spans="1:87" s="50" customFormat="1" ht="12" customHeight="1">
      <c r="A38" s="53" t="s">
        <v>407</v>
      </c>
      <c r="B38" s="54" t="s">
        <v>468</v>
      </c>
      <c r="C38" s="53" t="s">
        <v>469</v>
      </c>
      <c r="D38" s="74">
        <f t="shared" si="3"/>
        <v>18012</v>
      </c>
      <c r="E38" s="74">
        <f t="shared" si="4"/>
        <v>18012</v>
      </c>
      <c r="F38" s="74">
        <v>0</v>
      </c>
      <c r="G38" s="74">
        <v>18012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160818</v>
      </c>
      <c r="M38" s="74">
        <f t="shared" si="6"/>
        <v>52539</v>
      </c>
      <c r="N38" s="74">
        <v>0</v>
      </c>
      <c r="O38" s="74">
        <v>0</v>
      </c>
      <c r="P38" s="74">
        <v>44140</v>
      </c>
      <c r="Q38" s="74">
        <v>8399</v>
      </c>
      <c r="R38" s="74">
        <f t="shared" si="7"/>
        <v>46725</v>
      </c>
      <c r="S38" s="74">
        <v>0</v>
      </c>
      <c r="T38" s="74">
        <v>38893</v>
      </c>
      <c r="U38" s="74">
        <v>7832</v>
      </c>
      <c r="V38" s="74">
        <v>0</v>
      </c>
      <c r="W38" s="74">
        <f t="shared" si="8"/>
        <v>61554</v>
      </c>
      <c r="X38" s="74">
        <v>6933</v>
      </c>
      <c r="Y38" s="74">
        <v>42538</v>
      </c>
      <c r="Z38" s="74">
        <v>5245</v>
      </c>
      <c r="AA38" s="74">
        <v>6838</v>
      </c>
      <c r="AB38" s="75">
        <v>0</v>
      </c>
      <c r="AC38" s="74">
        <v>0</v>
      </c>
      <c r="AD38" s="74">
        <v>9610</v>
      </c>
      <c r="AE38" s="74">
        <f t="shared" si="9"/>
        <v>188440</v>
      </c>
      <c r="AF38" s="74">
        <f t="shared" si="10"/>
        <v>13508</v>
      </c>
      <c r="AG38" s="74">
        <f t="shared" si="11"/>
        <v>13508</v>
      </c>
      <c r="AH38" s="74">
        <v>0</v>
      </c>
      <c r="AI38" s="74">
        <v>13508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357785</v>
      </c>
      <c r="AO38" s="74">
        <f t="shared" si="13"/>
        <v>57652</v>
      </c>
      <c r="AP38" s="74">
        <v>41394</v>
      </c>
      <c r="AQ38" s="74">
        <v>0</v>
      </c>
      <c r="AR38" s="74">
        <v>16258</v>
      </c>
      <c r="AS38" s="74">
        <v>0</v>
      </c>
      <c r="AT38" s="74">
        <f t="shared" si="14"/>
        <v>107210</v>
      </c>
      <c r="AU38" s="74">
        <v>0</v>
      </c>
      <c r="AV38" s="74">
        <v>107210</v>
      </c>
      <c r="AW38" s="74">
        <v>0</v>
      </c>
      <c r="AX38" s="74">
        <v>580</v>
      </c>
      <c r="AY38" s="74">
        <f t="shared" si="15"/>
        <v>192343</v>
      </c>
      <c r="AZ38" s="74">
        <v>111930</v>
      </c>
      <c r="BA38" s="74">
        <v>73728</v>
      </c>
      <c r="BB38" s="74">
        <v>0</v>
      </c>
      <c r="BC38" s="74">
        <v>6685</v>
      </c>
      <c r="BD38" s="75">
        <v>0</v>
      </c>
      <c r="BE38" s="74">
        <v>0</v>
      </c>
      <c r="BF38" s="74">
        <v>2411</v>
      </c>
      <c r="BG38" s="74">
        <f t="shared" si="16"/>
        <v>373704</v>
      </c>
      <c r="BH38" s="74">
        <f t="shared" si="45"/>
        <v>31520</v>
      </c>
      <c r="BI38" s="74">
        <f t="shared" si="46"/>
        <v>31520</v>
      </c>
      <c r="BJ38" s="74">
        <f t="shared" si="47"/>
        <v>0</v>
      </c>
      <c r="BK38" s="74">
        <f t="shared" si="48"/>
        <v>31520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518603</v>
      </c>
      <c r="BQ38" s="74">
        <f t="shared" si="53"/>
        <v>110191</v>
      </c>
      <c r="BR38" s="74">
        <f t="shared" si="54"/>
        <v>41394</v>
      </c>
      <c r="BS38" s="74">
        <f t="shared" si="55"/>
        <v>0</v>
      </c>
      <c r="BT38" s="74">
        <f t="shared" si="56"/>
        <v>60398</v>
      </c>
      <c r="BU38" s="74">
        <f t="shared" si="57"/>
        <v>8399</v>
      </c>
      <c r="BV38" s="74">
        <f t="shared" si="58"/>
        <v>153935</v>
      </c>
      <c r="BW38" s="74">
        <f t="shared" si="59"/>
        <v>0</v>
      </c>
      <c r="BX38" s="74">
        <f t="shared" si="60"/>
        <v>146103</v>
      </c>
      <c r="BY38" s="74">
        <f t="shared" si="61"/>
        <v>7832</v>
      </c>
      <c r="BZ38" s="74">
        <f t="shared" si="62"/>
        <v>580</v>
      </c>
      <c r="CA38" s="74">
        <f t="shared" si="63"/>
        <v>253897</v>
      </c>
      <c r="CB38" s="74">
        <f t="shared" si="64"/>
        <v>118863</v>
      </c>
      <c r="CC38" s="74">
        <f t="shared" si="65"/>
        <v>116266</v>
      </c>
      <c r="CD38" s="74">
        <f t="shared" si="66"/>
        <v>5245</v>
      </c>
      <c r="CE38" s="74">
        <f t="shared" si="67"/>
        <v>13523</v>
      </c>
      <c r="CF38" s="75">
        <v>0</v>
      </c>
      <c r="CG38" s="74">
        <f t="shared" si="68"/>
        <v>0</v>
      </c>
      <c r="CH38" s="74">
        <f t="shared" si="69"/>
        <v>12021</v>
      </c>
      <c r="CI38" s="74">
        <f t="shared" si="70"/>
        <v>562144</v>
      </c>
    </row>
    <row r="39" spans="1:87" s="50" customFormat="1" ht="12" customHeight="1">
      <c r="A39" s="53" t="s">
        <v>407</v>
      </c>
      <c r="B39" s="54" t="s">
        <v>470</v>
      </c>
      <c r="C39" s="53" t="s">
        <v>471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85300</v>
      </c>
      <c r="AO39" s="74">
        <f t="shared" si="13"/>
        <v>39806</v>
      </c>
      <c r="AP39" s="74">
        <v>39806</v>
      </c>
      <c r="AQ39" s="74">
        <v>0</v>
      </c>
      <c r="AR39" s="74">
        <v>0</v>
      </c>
      <c r="AS39" s="74">
        <v>0</v>
      </c>
      <c r="AT39" s="74">
        <f t="shared" si="14"/>
        <v>39863</v>
      </c>
      <c r="AU39" s="74">
        <v>0</v>
      </c>
      <c r="AV39" s="74">
        <v>39863</v>
      </c>
      <c r="AW39" s="74">
        <v>0</v>
      </c>
      <c r="AX39" s="74">
        <v>0</v>
      </c>
      <c r="AY39" s="74">
        <f t="shared" si="15"/>
        <v>5631</v>
      </c>
      <c r="AZ39" s="74">
        <v>643</v>
      </c>
      <c r="BA39" s="74">
        <v>4988</v>
      </c>
      <c r="BB39" s="74">
        <v>0</v>
      </c>
      <c r="BC39" s="74">
        <v>0</v>
      </c>
      <c r="BD39" s="75">
        <v>0</v>
      </c>
      <c r="BE39" s="74">
        <v>0</v>
      </c>
      <c r="BF39" s="74">
        <v>36623</v>
      </c>
      <c r="BG39" s="74">
        <f t="shared" si="16"/>
        <v>121923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85300</v>
      </c>
      <c r="BQ39" s="74">
        <f t="shared" si="53"/>
        <v>39806</v>
      </c>
      <c r="BR39" s="74">
        <f t="shared" si="54"/>
        <v>39806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39863</v>
      </c>
      <c r="BW39" s="74">
        <f t="shared" si="59"/>
        <v>0</v>
      </c>
      <c r="BX39" s="74">
        <f t="shared" si="60"/>
        <v>39863</v>
      </c>
      <c r="BY39" s="74">
        <f t="shared" si="61"/>
        <v>0</v>
      </c>
      <c r="BZ39" s="74">
        <f t="shared" si="62"/>
        <v>0</v>
      </c>
      <c r="CA39" s="74">
        <f t="shared" si="63"/>
        <v>5631</v>
      </c>
      <c r="CB39" s="74">
        <f t="shared" si="64"/>
        <v>643</v>
      </c>
      <c r="CC39" s="74">
        <f t="shared" si="65"/>
        <v>4988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36623</v>
      </c>
      <c r="CI39" s="74">
        <f t="shared" si="70"/>
        <v>121923</v>
      </c>
    </row>
    <row r="40" spans="1:87" s="50" customFormat="1" ht="12" customHeight="1">
      <c r="A40" s="53" t="s">
        <v>407</v>
      </c>
      <c r="B40" s="54" t="s">
        <v>472</v>
      </c>
      <c r="C40" s="53" t="s">
        <v>473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207621</v>
      </c>
      <c r="AO40" s="74">
        <f t="shared" si="13"/>
        <v>47486</v>
      </c>
      <c r="AP40" s="74">
        <v>16960</v>
      </c>
      <c r="AQ40" s="74">
        <v>0</v>
      </c>
      <c r="AR40" s="74">
        <v>30526</v>
      </c>
      <c r="AS40" s="74">
        <v>0</v>
      </c>
      <c r="AT40" s="74">
        <f t="shared" si="14"/>
        <v>37569</v>
      </c>
      <c r="AU40" s="74">
        <v>0</v>
      </c>
      <c r="AV40" s="74">
        <v>37569</v>
      </c>
      <c r="AW40" s="74">
        <v>0</v>
      </c>
      <c r="AX40" s="74">
        <v>0</v>
      </c>
      <c r="AY40" s="74">
        <f t="shared" si="15"/>
        <v>122566</v>
      </c>
      <c r="AZ40" s="74">
        <v>0</v>
      </c>
      <c r="BA40" s="74">
        <v>122566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207621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207621</v>
      </c>
      <c r="BQ40" s="74">
        <f t="shared" si="53"/>
        <v>47486</v>
      </c>
      <c r="BR40" s="74">
        <f t="shared" si="54"/>
        <v>16960</v>
      </c>
      <c r="BS40" s="74">
        <f t="shared" si="55"/>
        <v>0</v>
      </c>
      <c r="BT40" s="74">
        <f t="shared" si="56"/>
        <v>30526</v>
      </c>
      <c r="BU40" s="74">
        <f t="shared" si="57"/>
        <v>0</v>
      </c>
      <c r="BV40" s="74">
        <f t="shared" si="58"/>
        <v>37569</v>
      </c>
      <c r="BW40" s="74">
        <f t="shared" si="59"/>
        <v>0</v>
      </c>
      <c r="BX40" s="74">
        <f t="shared" si="60"/>
        <v>37569</v>
      </c>
      <c r="BY40" s="74">
        <f t="shared" si="61"/>
        <v>0</v>
      </c>
      <c r="BZ40" s="74">
        <f t="shared" si="62"/>
        <v>0</v>
      </c>
      <c r="CA40" s="74">
        <f t="shared" si="63"/>
        <v>122566</v>
      </c>
      <c r="CB40" s="74">
        <f t="shared" si="64"/>
        <v>0</v>
      </c>
      <c r="CC40" s="74">
        <f t="shared" si="65"/>
        <v>122566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0</v>
      </c>
      <c r="CI40" s="74">
        <f t="shared" si="70"/>
        <v>207621</v>
      </c>
    </row>
    <row r="41" spans="1:87" s="50" customFormat="1" ht="12" customHeight="1">
      <c r="A41" s="53" t="s">
        <v>407</v>
      </c>
      <c r="B41" s="54" t="s">
        <v>474</v>
      </c>
      <c r="C41" s="53" t="s">
        <v>475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433397</v>
      </c>
      <c r="M41" s="74">
        <f t="shared" si="6"/>
        <v>51055</v>
      </c>
      <c r="N41" s="74">
        <v>38214</v>
      </c>
      <c r="O41" s="74">
        <v>0</v>
      </c>
      <c r="P41" s="74">
        <v>12841</v>
      </c>
      <c r="Q41" s="74">
        <v>0</v>
      </c>
      <c r="R41" s="74">
        <f t="shared" si="7"/>
        <v>273284</v>
      </c>
      <c r="S41" s="74">
        <v>0</v>
      </c>
      <c r="T41" s="74">
        <v>273284</v>
      </c>
      <c r="U41" s="74">
        <v>0</v>
      </c>
      <c r="V41" s="74">
        <v>0</v>
      </c>
      <c r="W41" s="74">
        <f t="shared" si="8"/>
        <v>109058</v>
      </c>
      <c r="X41" s="74">
        <v>5166</v>
      </c>
      <c r="Y41" s="74">
        <v>41885</v>
      </c>
      <c r="Z41" s="74">
        <v>0</v>
      </c>
      <c r="AA41" s="74">
        <v>62007</v>
      </c>
      <c r="AB41" s="75">
        <v>0</v>
      </c>
      <c r="AC41" s="74">
        <v>0</v>
      </c>
      <c r="AD41" s="74">
        <v>0</v>
      </c>
      <c r="AE41" s="74">
        <f t="shared" si="9"/>
        <v>433397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0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433397</v>
      </c>
      <c r="BQ41" s="74">
        <f t="shared" si="53"/>
        <v>51055</v>
      </c>
      <c r="BR41" s="74">
        <f t="shared" si="54"/>
        <v>38214</v>
      </c>
      <c r="BS41" s="74">
        <f t="shared" si="55"/>
        <v>0</v>
      </c>
      <c r="BT41" s="74">
        <f t="shared" si="56"/>
        <v>12841</v>
      </c>
      <c r="BU41" s="74">
        <f t="shared" si="57"/>
        <v>0</v>
      </c>
      <c r="BV41" s="74">
        <f t="shared" si="58"/>
        <v>273284</v>
      </c>
      <c r="BW41" s="74">
        <f t="shared" si="59"/>
        <v>0</v>
      </c>
      <c r="BX41" s="74">
        <f t="shared" si="60"/>
        <v>273284</v>
      </c>
      <c r="BY41" s="74">
        <f t="shared" si="61"/>
        <v>0</v>
      </c>
      <c r="BZ41" s="74">
        <f t="shared" si="62"/>
        <v>0</v>
      </c>
      <c r="CA41" s="74">
        <f t="shared" si="63"/>
        <v>109058</v>
      </c>
      <c r="CB41" s="74">
        <f t="shared" si="64"/>
        <v>5166</v>
      </c>
      <c r="CC41" s="74">
        <f t="shared" si="65"/>
        <v>41885</v>
      </c>
      <c r="CD41" s="74">
        <f t="shared" si="66"/>
        <v>0</v>
      </c>
      <c r="CE41" s="74">
        <f t="shared" si="67"/>
        <v>62007</v>
      </c>
      <c r="CF41" s="75">
        <v>0</v>
      </c>
      <c r="CG41" s="74">
        <f t="shared" si="68"/>
        <v>0</v>
      </c>
      <c r="CH41" s="74">
        <f t="shared" si="69"/>
        <v>0</v>
      </c>
      <c r="CI41" s="74">
        <f t="shared" si="70"/>
        <v>433397</v>
      </c>
    </row>
    <row r="42" spans="1:87" s="50" customFormat="1" ht="12" customHeight="1">
      <c r="A42" s="53" t="s">
        <v>407</v>
      </c>
      <c r="B42" s="54" t="s">
        <v>476</v>
      </c>
      <c r="C42" s="53" t="s">
        <v>477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308348</v>
      </c>
      <c r="M42" s="74">
        <f t="shared" si="6"/>
        <v>169034</v>
      </c>
      <c r="N42" s="74">
        <v>27764</v>
      </c>
      <c r="O42" s="74">
        <v>58346</v>
      </c>
      <c r="P42" s="74">
        <v>76006</v>
      </c>
      <c r="Q42" s="74">
        <v>6918</v>
      </c>
      <c r="R42" s="74">
        <f t="shared" si="7"/>
        <v>97104</v>
      </c>
      <c r="S42" s="74">
        <v>8138</v>
      </c>
      <c r="T42" s="74">
        <v>86339</v>
      </c>
      <c r="U42" s="74">
        <v>2627</v>
      </c>
      <c r="V42" s="74">
        <v>0</v>
      </c>
      <c r="W42" s="74">
        <f t="shared" si="8"/>
        <v>42210</v>
      </c>
      <c r="X42" s="74">
        <v>0</v>
      </c>
      <c r="Y42" s="74">
        <v>2186</v>
      </c>
      <c r="Z42" s="74">
        <v>40024</v>
      </c>
      <c r="AA42" s="74">
        <v>0</v>
      </c>
      <c r="AB42" s="75">
        <v>0</v>
      </c>
      <c r="AC42" s="74">
        <v>0</v>
      </c>
      <c r="AD42" s="74">
        <v>23757</v>
      </c>
      <c r="AE42" s="74">
        <f t="shared" si="9"/>
        <v>332105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0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15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0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308348</v>
      </c>
      <c r="BQ42" s="74">
        <f t="shared" si="53"/>
        <v>169034</v>
      </c>
      <c r="BR42" s="74">
        <f t="shared" si="54"/>
        <v>27764</v>
      </c>
      <c r="BS42" s="74">
        <f t="shared" si="55"/>
        <v>58346</v>
      </c>
      <c r="BT42" s="74">
        <f t="shared" si="56"/>
        <v>76006</v>
      </c>
      <c r="BU42" s="74">
        <f t="shared" si="57"/>
        <v>6918</v>
      </c>
      <c r="BV42" s="74">
        <f t="shared" si="58"/>
        <v>97104</v>
      </c>
      <c r="BW42" s="74">
        <f t="shared" si="59"/>
        <v>8138</v>
      </c>
      <c r="BX42" s="74">
        <f t="shared" si="60"/>
        <v>86339</v>
      </c>
      <c r="BY42" s="74">
        <f t="shared" si="61"/>
        <v>2627</v>
      </c>
      <c r="BZ42" s="74">
        <f t="shared" si="62"/>
        <v>0</v>
      </c>
      <c r="CA42" s="74">
        <f t="shared" si="63"/>
        <v>42210</v>
      </c>
      <c r="CB42" s="74">
        <f t="shared" si="64"/>
        <v>0</v>
      </c>
      <c r="CC42" s="74">
        <f t="shared" si="65"/>
        <v>2186</v>
      </c>
      <c r="CD42" s="74">
        <f t="shared" si="66"/>
        <v>40024</v>
      </c>
      <c r="CE42" s="74">
        <f t="shared" si="67"/>
        <v>0</v>
      </c>
      <c r="CF42" s="75">
        <v>0</v>
      </c>
      <c r="CG42" s="74">
        <f t="shared" si="68"/>
        <v>0</v>
      </c>
      <c r="CH42" s="74">
        <f t="shared" si="69"/>
        <v>23757</v>
      </c>
      <c r="CI42" s="74">
        <f t="shared" si="70"/>
        <v>332105</v>
      </c>
    </row>
    <row r="43" spans="1:87" s="50" customFormat="1" ht="12" customHeight="1">
      <c r="A43" s="53" t="s">
        <v>407</v>
      </c>
      <c r="B43" s="54" t="s">
        <v>478</v>
      </c>
      <c r="C43" s="53" t="s">
        <v>479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496061</v>
      </c>
      <c r="M43" s="74">
        <f t="shared" si="6"/>
        <v>56187</v>
      </c>
      <c r="N43" s="74">
        <v>46280</v>
      </c>
      <c r="O43" s="74">
        <v>0</v>
      </c>
      <c r="P43" s="74">
        <v>9907</v>
      </c>
      <c r="Q43" s="74">
        <v>0</v>
      </c>
      <c r="R43" s="74">
        <f t="shared" si="7"/>
        <v>291998</v>
      </c>
      <c r="S43" s="74">
        <v>0</v>
      </c>
      <c r="T43" s="74">
        <v>291998</v>
      </c>
      <c r="U43" s="74">
        <v>0</v>
      </c>
      <c r="V43" s="74">
        <v>0</v>
      </c>
      <c r="W43" s="74">
        <f t="shared" si="8"/>
        <v>147876</v>
      </c>
      <c r="X43" s="74">
        <v>0</v>
      </c>
      <c r="Y43" s="74">
        <v>147876</v>
      </c>
      <c r="Z43" s="74">
        <v>0</v>
      </c>
      <c r="AA43" s="74">
        <v>0</v>
      </c>
      <c r="AB43" s="75">
        <v>0</v>
      </c>
      <c r="AC43" s="74">
        <v>0</v>
      </c>
      <c r="AD43" s="74">
        <v>94031</v>
      </c>
      <c r="AE43" s="74">
        <f t="shared" si="9"/>
        <v>590092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0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496061</v>
      </c>
      <c r="BQ43" s="74">
        <f t="shared" si="53"/>
        <v>56187</v>
      </c>
      <c r="BR43" s="74">
        <f t="shared" si="54"/>
        <v>46280</v>
      </c>
      <c r="BS43" s="74">
        <f t="shared" si="55"/>
        <v>0</v>
      </c>
      <c r="BT43" s="74">
        <f t="shared" si="56"/>
        <v>9907</v>
      </c>
      <c r="BU43" s="74">
        <f t="shared" si="57"/>
        <v>0</v>
      </c>
      <c r="BV43" s="74">
        <f t="shared" si="58"/>
        <v>291998</v>
      </c>
      <c r="BW43" s="74">
        <f t="shared" si="59"/>
        <v>0</v>
      </c>
      <c r="BX43" s="74">
        <f t="shared" si="60"/>
        <v>291998</v>
      </c>
      <c r="BY43" s="74">
        <f t="shared" si="61"/>
        <v>0</v>
      </c>
      <c r="BZ43" s="74">
        <f t="shared" si="62"/>
        <v>0</v>
      </c>
      <c r="CA43" s="74">
        <f t="shared" si="63"/>
        <v>147876</v>
      </c>
      <c r="CB43" s="74">
        <f t="shared" si="64"/>
        <v>0</v>
      </c>
      <c r="CC43" s="74">
        <f t="shared" si="65"/>
        <v>147876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94031</v>
      </c>
      <c r="CI43" s="74">
        <f t="shared" si="70"/>
        <v>590092</v>
      </c>
    </row>
    <row r="44" spans="1:87" s="50" customFormat="1" ht="12" customHeight="1">
      <c r="A44" s="53" t="s">
        <v>407</v>
      </c>
      <c r="B44" s="54" t="s">
        <v>480</v>
      </c>
      <c r="C44" s="53" t="s">
        <v>481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139260</v>
      </c>
      <c r="M44" s="74">
        <f t="shared" si="6"/>
        <v>59833</v>
      </c>
      <c r="N44" s="74">
        <v>0</v>
      </c>
      <c r="O44" s="74">
        <v>59833</v>
      </c>
      <c r="P44" s="74">
        <v>0</v>
      </c>
      <c r="Q44" s="74">
        <v>0</v>
      </c>
      <c r="R44" s="74">
        <f t="shared" si="7"/>
        <v>62607</v>
      </c>
      <c r="S44" s="74">
        <v>41415</v>
      </c>
      <c r="T44" s="74">
        <v>20990</v>
      </c>
      <c r="U44" s="74">
        <v>202</v>
      </c>
      <c r="V44" s="74">
        <v>0</v>
      </c>
      <c r="W44" s="74">
        <f t="shared" si="8"/>
        <v>15014</v>
      </c>
      <c r="X44" s="74">
        <v>0</v>
      </c>
      <c r="Y44" s="74">
        <v>3981</v>
      </c>
      <c r="Z44" s="74">
        <v>11033</v>
      </c>
      <c r="AA44" s="74">
        <v>0</v>
      </c>
      <c r="AB44" s="75">
        <v>0</v>
      </c>
      <c r="AC44" s="74">
        <v>1806</v>
      </c>
      <c r="AD44" s="74">
        <v>0</v>
      </c>
      <c r="AE44" s="74">
        <f t="shared" si="9"/>
        <v>139260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0</v>
      </c>
      <c r="BI44" s="74">
        <f t="shared" si="46"/>
        <v>0</v>
      </c>
      <c r="BJ44" s="74">
        <f t="shared" si="47"/>
        <v>0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139260</v>
      </c>
      <c r="BQ44" s="74">
        <f t="shared" si="53"/>
        <v>59833</v>
      </c>
      <c r="BR44" s="74">
        <f t="shared" si="54"/>
        <v>0</v>
      </c>
      <c r="BS44" s="74">
        <f t="shared" si="55"/>
        <v>59833</v>
      </c>
      <c r="BT44" s="74">
        <f t="shared" si="56"/>
        <v>0</v>
      </c>
      <c r="BU44" s="74">
        <f t="shared" si="57"/>
        <v>0</v>
      </c>
      <c r="BV44" s="74">
        <f t="shared" si="58"/>
        <v>62607</v>
      </c>
      <c r="BW44" s="74">
        <f t="shared" si="59"/>
        <v>41415</v>
      </c>
      <c r="BX44" s="74">
        <f t="shared" si="60"/>
        <v>20990</v>
      </c>
      <c r="BY44" s="74">
        <f t="shared" si="61"/>
        <v>202</v>
      </c>
      <c r="BZ44" s="74">
        <f t="shared" si="62"/>
        <v>0</v>
      </c>
      <c r="CA44" s="74">
        <f t="shared" si="63"/>
        <v>15014</v>
      </c>
      <c r="CB44" s="74">
        <f t="shared" si="64"/>
        <v>0</v>
      </c>
      <c r="CC44" s="74">
        <f t="shared" si="65"/>
        <v>3981</v>
      </c>
      <c r="CD44" s="74">
        <f t="shared" si="66"/>
        <v>11033</v>
      </c>
      <c r="CE44" s="74">
        <f t="shared" si="67"/>
        <v>0</v>
      </c>
      <c r="CF44" s="75">
        <v>0</v>
      </c>
      <c r="CG44" s="74">
        <f t="shared" si="68"/>
        <v>1806</v>
      </c>
      <c r="CH44" s="74">
        <f t="shared" si="69"/>
        <v>0</v>
      </c>
      <c r="CI44" s="74">
        <f t="shared" si="70"/>
        <v>139260</v>
      </c>
    </row>
    <row r="45" spans="1:87" s="50" customFormat="1" ht="12" customHeight="1">
      <c r="A45" s="53" t="s">
        <v>407</v>
      </c>
      <c r="B45" s="54" t="s">
        <v>482</v>
      </c>
      <c r="C45" s="53" t="s">
        <v>483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311078</v>
      </c>
      <c r="M45" s="74">
        <f t="shared" si="6"/>
        <v>69019</v>
      </c>
      <c r="N45" s="74">
        <v>11843</v>
      </c>
      <c r="O45" s="74">
        <v>0</v>
      </c>
      <c r="P45" s="74">
        <v>52228</v>
      </c>
      <c r="Q45" s="74">
        <v>4948</v>
      </c>
      <c r="R45" s="74">
        <f t="shared" si="7"/>
        <v>220567</v>
      </c>
      <c r="S45" s="74">
        <v>0</v>
      </c>
      <c r="T45" s="74">
        <v>175827</v>
      </c>
      <c r="U45" s="74">
        <v>44740</v>
      </c>
      <c r="V45" s="74">
        <v>0</v>
      </c>
      <c r="W45" s="74">
        <f t="shared" si="8"/>
        <v>21492</v>
      </c>
      <c r="X45" s="74">
        <v>0</v>
      </c>
      <c r="Y45" s="74">
        <v>17108</v>
      </c>
      <c r="Z45" s="74">
        <v>4384</v>
      </c>
      <c r="AA45" s="74">
        <v>0</v>
      </c>
      <c r="AB45" s="75">
        <v>0</v>
      </c>
      <c r="AC45" s="74">
        <v>0</v>
      </c>
      <c r="AD45" s="74">
        <v>275</v>
      </c>
      <c r="AE45" s="74">
        <f t="shared" si="9"/>
        <v>311353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0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311078</v>
      </c>
      <c r="BQ45" s="74">
        <f t="shared" si="53"/>
        <v>69019</v>
      </c>
      <c r="BR45" s="74">
        <f t="shared" si="54"/>
        <v>11843</v>
      </c>
      <c r="BS45" s="74">
        <f t="shared" si="55"/>
        <v>0</v>
      </c>
      <c r="BT45" s="74">
        <f t="shared" si="56"/>
        <v>52228</v>
      </c>
      <c r="BU45" s="74">
        <f t="shared" si="57"/>
        <v>4948</v>
      </c>
      <c r="BV45" s="74">
        <f t="shared" si="58"/>
        <v>220567</v>
      </c>
      <c r="BW45" s="74">
        <f t="shared" si="59"/>
        <v>0</v>
      </c>
      <c r="BX45" s="74">
        <f t="shared" si="60"/>
        <v>175827</v>
      </c>
      <c r="BY45" s="74">
        <f t="shared" si="61"/>
        <v>44740</v>
      </c>
      <c r="BZ45" s="74">
        <f t="shared" si="62"/>
        <v>0</v>
      </c>
      <c r="CA45" s="74">
        <f t="shared" si="63"/>
        <v>21492</v>
      </c>
      <c r="CB45" s="74">
        <f t="shared" si="64"/>
        <v>0</v>
      </c>
      <c r="CC45" s="74">
        <f t="shared" si="65"/>
        <v>17108</v>
      </c>
      <c r="CD45" s="74">
        <f t="shared" si="66"/>
        <v>4384</v>
      </c>
      <c r="CE45" s="74">
        <f t="shared" si="67"/>
        <v>0</v>
      </c>
      <c r="CF45" s="75">
        <v>0</v>
      </c>
      <c r="CG45" s="74">
        <f t="shared" si="68"/>
        <v>0</v>
      </c>
      <c r="CH45" s="74">
        <f t="shared" si="69"/>
        <v>275</v>
      </c>
      <c r="CI45" s="74">
        <f t="shared" si="70"/>
        <v>311353</v>
      </c>
    </row>
    <row r="46" spans="1:87" s="50" customFormat="1" ht="12" customHeight="1">
      <c r="A46" s="53" t="s">
        <v>407</v>
      </c>
      <c r="B46" s="54" t="s">
        <v>484</v>
      </c>
      <c r="C46" s="53" t="s">
        <v>485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386884</v>
      </c>
      <c r="M46" s="74">
        <f t="shared" si="6"/>
        <v>18102</v>
      </c>
      <c r="N46" s="74">
        <v>18102</v>
      </c>
      <c r="O46" s="74">
        <v>0</v>
      </c>
      <c r="P46" s="74">
        <v>0</v>
      </c>
      <c r="Q46" s="74">
        <v>0</v>
      </c>
      <c r="R46" s="74">
        <f t="shared" si="7"/>
        <v>201438</v>
      </c>
      <c r="S46" s="74">
        <v>0</v>
      </c>
      <c r="T46" s="74">
        <v>201438</v>
      </c>
      <c r="U46" s="74">
        <v>0</v>
      </c>
      <c r="V46" s="74">
        <v>0</v>
      </c>
      <c r="W46" s="74">
        <f t="shared" si="8"/>
        <v>167344</v>
      </c>
      <c r="X46" s="74">
        <v>0</v>
      </c>
      <c r="Y46" s="74">
        <v>167344</v>
      </c>
      <c r="Z46" s="74">
        <v>0</v>
      </c>
      <c r="AA46" s="74">
        <v>0</v>
      </c>
      <c r="AB46" s="75">
        <v>0</v>
      </c>
      <c r="AC46" s="74">
        <v>0</v>
      </c>
      <c r="AD46" s="74">
        <v>0</v>
      </c>
      <c r="AE46" s="74">
        <f t="shared" si="9"/>
        <v>386884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16"/>
        <v>0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386884</v>
      </c>
      <c r="BQ46" s="74">
        <f t="shared" si="53"/>
        <v>18102</v>
      </c>
      <c r="BR46" s="74">
        <f t="shared" si="54"/>
        <v>18102</v>
      </c>
      <c r="BS46" s="74">
        <f t="shared" si="55"/>
        <v>0</v>
      </c>
      <c r="BT46" s="74">
        <f t="shared" si="56"/>
        <v>0</v>
      </c>
      <c r="BU46" s="74">
        <f t="shared" si="57"/>
        <v>0</v>
      </c>
      <c r="BV46" s="74">
        <f t="shared" si="58"/>
        <v>201438</v>
      </c>
      <c r="BW46" s="74">
        <f t="shared" si="59"/>
        <v>0</v>
      </c>
      <c r="BX46" s="74">
        <f t="shared" si="60"/>
        <v>201438</v>
      </c>
      <c r="BY46" s="74">
        <f t="shared" si="61"/>
        <v>0</v>
      </c>
      <c r="BZ46" s="74">
        <f t="shared" si="62"/>
        <v>0</v>
      </c>
      <c r="CA46" s="74">
        <f t="shared" si="63"/>
        <v>167344</v>
      </c>
      <c r="CB46" s="74">
        <f t="shared" si="64"/>
        <v>0</v>
      </c>
      <c r="CC46" s="74">
        <f t="shared" si="65"/>
        <v>167344</v>
      </c>
      <c r="CD46" s="74">
        <f t="shared" si="66"/>
        <v>0</v>
      </c>
      <c r="CE46" s="74">
        <f t="shared" si="67"/>
        <v>0</v>
      </c>
      <c r="CF46" s="75">
        <v>0</v>
      </c>
      <c r="CG46" s="74">
        <f t="shared" si="68"/>
        <v>0</v>
      </c>
      <c r="CH46" s="74">
        <f t="shared" si="69"/>
        <v>0</v>
      </c>
      <c r="CI46" s="74">
        <f t="shared" si="70"/>
        <v>386884</v>
      </c>
    </row>
    <row r="47" spans="1:87" s="50" customFormat="1" ht="12" customHeight="1">
      <c r="A47" s="53" t="s">
        <v>407</v>
      </c>
      <c r="B47" s="54" t="s">
        <v>486</v>
      </c>
      <c r="C47" s="53" t="s">
        <v>487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353044</v>
      </c>
      <c r="AO47" s="74">
        <f t="shared" si="13"/>
        <v>16985</v>
      </c>
      <c r="AP47" s="74">
        <v>16985</v>
      </c>
      <c r="AQ47" s="74">
        <v>0</v>
      </c>
      <c r="AR47" s="74">
        <v>0</v>
      </c>
      <c r="AS47" s="74">
        <v>0</v>
      </c>
      <c r="AT47" s="74">
        <f t="shared" si="14"/>
        <v>84360</v>
      </c>
      <c r="AU47" s="74">
        <v>0</v>
      </c>
      <c r="AV47" s="74">
        <v>84360</v>
      </c>
      <c r="AW47" s="74">
        <v>0</v>
      </c>
      <c r="AX47" s="74">
        <v>0</v>
      </c>
      <c r="AY47" s="74">
        <f t="shared" si="15"/>
        <v>251699</v>
      </c>
      <c r="AZ47" s="74">
        <v>2056</v>
      </c>
      <c r="BA47" s="74">
        <v>211176</v>
      </c>
      <c r="BB47" s="74">
        <v>32332</v>
      </c>
      <c r="BC47" s="74">
        <v>6135</v>
      </c>
      <c r="BD47" s="75">
        <v>0</v>
      </c>
      <c r="BE47" s="74">
        <v>0</v>
      </c>
      <c r="BF47" s="74">
        <v>15048</v>
      </c>
      <c r="BG47" s="74">
        <f t="shared" si="16"/>
        <v>368092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353044</v>
      </c>
      <c r="BQ47" s="74">
        <f t="shared" si="53"/>
        <v>16985</v>
      </c>
      <c r="BR47" s="74">
        <f t="shared" si="54"/>
        <v>16985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84360</v>
      </c>
      <c r="BW47" s="74">
        <f t="shared" si="59"/>
        <v>0</v>
      </c>
      <c r="BX47" s="74">
        <f t="shared" si="60"/>
        <v>84360</v>
      </c>
      <c r="BY47" s="74">
        <f t="shared" si="61"/>
        <v>0</v>
      </c>
      <c r="BZ47" s="74">
        <f t="shared" si="62"/>
        <v>0</v>
      </c>
      <c r="CA47" s="74">
        <f t="shared" si="63"/>
        <v>251699</v>
      </c>
      <c r="CB47" s="74">
        <f t="shared" si="64"/>
        <v>2056</v>
      </c>
      <c r="CC47" s="74">
        <f t="shared" si="65"/>
        <v>211176</v>
      </c>
      <c r="CD47" s="74">
        <f t="shared" si="66"/>
        <v>32332</v>
      </c>
      <c r="CE47" s="74">
        <f t="shared" si="67"/>
        <v>6135</v>
      </c>
      <c r="CF47" s="75">
        <v>0</v>
      </c>
      <c r="CG47" s="74">
        <f t="shared" si="68"/>
        <v>0</v>
      </c>
      <c r="CH47" s="74">
        <f t="shared" si="69"/>
        <v>15048</v>
      </c>
      <c r="CI47" s="74">
        <f t="shared" si="70"/>
        <v>368092</v>
      </c>
    </row>
    <row r="48" spans="1:87" s="50" customFormat="1" ht="12" customHeight="1">
      <c r="A48" s="53" t="s">
        <v>407</v>
      </c>
      <c r="B48" s="54" t="s">
        <v>488</v>
      </c>
      <c r="C48" s="53" t="s">
        <v>489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143564</v>
      </c>
      <c r="M48" s="74">
        <f t="shared" si="6"/>
        <v>34006</v>
      </c>
      <c r="N48" s="74">
        <v>12187</v>
      </c>
      <c r="O48" s="74">
        <v>0</v>
      </c>
      <c r="P48" s="74">
        <v>21819</v>
      </c>
      <c r="Q48" s="74">
        <v>0</v>
      </c>
      <c r="R48" s="74">
        <f t="shared" si="7"/>
        <v>73550</v>
      </c>
      <c r="S48" s="74">
        <v>0</v>
      </c>
      <c r="T48" s="74">
        <v>73550</v>
      </c>
      <c r="U48" s="74">
        <v>0</v>
      </c>
      <c r="V48" s="74">
        <v>0</v>
      </c>
      <c r="W48" s="74">
        <f t="shared" si="8"/>
        <v>33006</v>
      </c>
      <c r="X48" s="74">
        <v>0</v>
      </c>
      <c r="Y48" s="74">
        <v>27736</v>
      </c>
      <c r="Z48" s="74">
        <v>4750</v>
      </c>
      <c r="AA48" s="74">
        <v>520</v>
      </c>
      <c r="AB48" s="75">
        <v>0</v>
      </c>
      <c r="AC48" s="74">
        <v>3002</v>
      </c>
      <c r="AD48" s="74">
        <v>55368</v>
      </c>
      <c r="AE48" s="74">
        <f t="shared" si="9"/>
        <v>198932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0</v>
      </c>
      <c r="AO48" s="74">
        <f t="shared" si="13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1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15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0</v>
      </c>
      <c r="BH48" s="74">
        <f t="shared" si="45"/>
        <v>0</v>
      </c>
      <c r="BI48" s="74">
        <f t="shared" si="46"/>
        <v>0</v>
      </c>
      <c r="BJ48" s="74">
        <f t="shared" si="47"/>
        <v>0</v>
      </c>
      <c r="BK48" s="74">
        <f t="shared" si="48"/>
        <v>0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143564</v>
      </c>
      <c r="BQ48" s="74">
        <f t="shared" si="53"/>
        <v>34006</v>
      </c>
      <c r="BR48" s="74">
        <f t="shared" si="54"/>
        <v>12187</v>
      </c>
      <c r="BS48" s="74">
        <f t="shared" si="55"/>
        <v>0</v>
      </c>
      <c r="BT48" s="74">
        <f t="shared" si="56"/>
        <v>21819</v>
      </c>
      <c r="BU48" s="74">
        <f t="shared" si="57"/>
        <v>0</v>
      </c>
      <c r="BV48" s="74">
        <f t="shared" si="58"/>
        <v>73550</v>
      </c>
      <c r="BW48" s="74">
        <f t="shared" si="59"/>
        <v>0</v>
      </c>
      <c r="BX48" s="74">
        <f t="shared" si="60"/>
        <v>73550</v>
      </c>
      <c r="BY48" s="74">
        <f t="shared" si="61"/>
        <v>0</v>
      </c>
      <c r="BZ48" s="74">
        <f t="shared" si="62"/>
        <v>0</v>
      </c>
      <c r="CA48" s="74">
        <f t="shared" si="63"/>
        <v>33006</v>
      </c>
      <c r="CB48" s="74">
        <f t="shared" si="64"/>
        <v>0</v>
      </c>
      <c r="CC48" s="74">
        <f t="shared" si="65"/>
        <v>27736</v>
      </c>
      <c r="CD48" s="74">
        <f t="shared" si="66"/>
        <v>4750</v>
      </c>
      <c r="CE48" s="74">
        <f t="shared" si="67"/>
        <v>520</v>
      </c>
      <c r="CF48" s="75">
        <v>0</v>
      </c>
      <c r="CG48" s="74">
        <f t="shared" si="68"/>
        <v>3002</v>
      </c>
      <c r="CH48" s="74">
        <f t="shared" si="69"/>
        <v>55368</v>
      </c>
      <c r="CI48" s="74">
        <f t="shared" si="70"/>
        <v>198932</v>
      </c>
    </row>
    <row r="49" spans="1:87" s="50" customFormat="1" ht="12" customHeight="1">
      <c r="A49" s="53" t="s">
        <v>407</v>
      </c>
      <c r="B49" s="54" t="s">
        <v>490</v>
      </c>
      <c r="C49" s="53" t="s">
        <v>491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227393</v>
      </c>
      <c r="M49" s="74">
        <f t="shared" si="6"/>
        <v>133548</v>
      </c>
      <c r="N49" s="74">
        <v>20459</v>
      </c>
      <c r="O49" s="74">
        <v>4830</v>
      </c>
      <c r="P49" s="74">
        <v>108259</v>
      </c>
      <c r="Q49" s="74">
        <v>0</v>
      </c>
      <c r="R49" s="74">
        <f t="shared" si="7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8"/>
        <v>93845</v>
      </c>
      <c r="X49" s="74">
        <v>27814</v>
      </c>
      <c r="Y49" s="74">
        <v>49030</v>
      </c>
      <c r="Z49" s="74">
        <v>17001</v>
      </c>
      <c r="AA49" s="74">
        <v>0</v>
      </c>
      <c r="AB49" s="75">
        <v>0</v>
      </c>
      <c r="AC49" s="74">
        <v>0</v>
      </c>
      <c r="AD49" s="74">
        <v>0</v>
      </c>
      <c r="AE49" s="74">
        <f t="shared" si="9"/>
        <v>227393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0</v>
      </c>
      <c r="AO49" s="74">
        <f t="shared" si="13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1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15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0</v>
      </c>
      <c r="BH49" s="74">
        <f t="shared" si="45"/>
        <v>0</v>
      </c>
      <c r="BI49" s="74">
        <f t="shared" si="46"/>
        <v>0</v>
      </c>
      <c r="BJ49" s="74">
        <f t="shared" si="47"/>
        <v>0</v>
      </c>
      <c r="BK49" s="74">
        <f t="shared" si="48"/>
        <v>0</v>
      </c>
      <c r="BL49" s="74">
        <f t="shared" si="49"/>
        <v>0</v>
      </c>
      <c r="BM49" s="74">
        <f t="shared" si="50"/>
        <v>0</v>
      </c>
      <c r="BN49" s="74">
        <f t="shared" si="51"/>
        <v>0</v>
      </c>
      <c r="BO49" s="75">
        <v>0</v>
      </c>
      <c r="BP49" s="74">
        <f t="shared" si="52"/>
        <v>227393</v>
      </c>
      <c r="BQ49" s="74">
        <f t="shared" si="53"/>
        <v>133548</v>
      </c>
      <c r="BR49" s="74">
        <f t="shared" si="54"/>
        <v>20459</v>
      </c>
      <c r="BS49" s="74">
        <f t="shared" si="55"/>
        <v>4830</v>
      </c>
      <c r="BT49" s="74">
        <f t="shared" si="56"/>
        <v>108259</v>
      </c>
      <c r="BU49" s="74">
        <f t="shared" si="57"/>
        <v>0</v>
      </c>
      <c r="BV49" s="74">
        <f t="shared" si="58"/>
        <v>0</v>
      </c>
      <c r="BW49" s="74">
        <f t="shared" si="59"/>
        <v>0</v>
      </c>
      <c r="BX49" s="74">
        <f t="shared" si="60"/>
        <v>0</v>
      </c>
      <c r="BY49" s="74">
        <f t="shared" si="61"/>
        <v>0</v>
      </c>
      <c r="BZ49" s="74">
        <f t="shared" si="62"/>
        <v>0</v>
      </c>
      <c r="CA49" s="74">
        <f t="shared" si="63"/>
        <v>93845</v>
      </c>
      <c r="CB49" s="74">
        <f t="shared" si="64"/>
        <v>27814</v>
      </c>
      <c r="CC49" s="74">
        <f t="shared" si="65"/>
        <v>49030</v>
      </c>
      <c r="CD49" s="74">
        <f t="shared" si="66"/>
        <v>17001</v>
      </c>
      <c r="CE49" s="74">
        <f t="shared" si="67"/>
        <v>0</v>
      </c>
      <c r="CF49" s="75">
        <v>0</v>
      </c>
      <c r="CG49" s="74">
        <f t="shared" si="68"/>
        <v>0</v>
      </c>
      <c r="CH49" s="74">
        <f t="shared" si="69"/>
        <v>0</v>
      </c>
      <c r="CI49" s="74">
        <f t="shared" si="70"/>
        <v>227393</v>
      </c>
    </row>
    <row r="50" spans="1:87" s="50" customFormat="1" ht="12" customHeight="1">
      <c r="A50" s="53" t="s">
        <v>407</v>
      </c>
      <c r="B50" s="54" t="s">
        <v>492</v>
      </c>
      <c r="C50" s="53" t="s">
        <v>493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38554</v>
      </c>
      <c r="M50" s="74">
        <f t="shared" si="6"/>
        <v>18073</v>
      </c>
      <c r="N50" s="74">
        <v>9796</v>
      </c>
      <c r="O50" s="74">
        <v>2091</v>
      </c>
      <c r="P50" s="74">
        <v>6186</v>
      </c>
      <c r="Q50" s="74">
        <v>0</v>
      </c>
      <c r="R50" s="74">
        <f t="shared" si="7"/>
        <v>4713</v>
      </c>
      <c r="S50" s="74">
        <v>377</v>
      </c>
      <c r="T50" s="74">
        <v>4336</v>
      </c>
      <c r="U50" s="74">
        <v>0</v>
      </c>
      <c r="V50" s="74">
        <v>0</v>
      </c>
      <c r="W50" s="74">
        <f t="shared" si="8"/>
        <v>15768</v>
      </c>
      <c r="X50" s="74">
        <v>4851</v>
      </c>
      <c r="Y50" s="74">
        <v>10917</v>
      </c>
      <c r="Z50" s="74">
        <v>0</v>
      </c>
      <c r="AA50" s="74">
        <v>0</v>
      </c>
      <c r="AB50" s="75">
        <v>0</v>
      </c>
      <c r="AC50" s="74">
        <v>0</v>
      </c>
      <c r="AD50" s="74">
        <v>41451</v>
      </c>
      <c r="AE50" s="74">
        <f t="shared" si="9"/>
        <v>80005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0</v>
      </c>
      <c r="AO50" s="74">
        <f t="shared" si="13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1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15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0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38554</v>
      </c>
      <c r="BQ50" s="74">
        <f t="shared" si="53"/>
        <v>18073</v>
      </c>
      <c r="BR50" s="74">
        <f t="shared" si="54"/>
        <v>9796</v>
      </c>
      <c r="BS50" s="74">
        <f t="shared" si="55"/>
        <v>2091</v>
      </c>
      <c r="BT50" s="74">
        <f t="shared" si="56"/>
        <v>6186</v>
      </c>
      <c r="BU50" s="74">
        <f t="shared" si="57"/>
        <v>0</v>
      </c>
      <c r="BV50" s="74">
        <f t="shared" si="58"/>
        <v>4713</v>
      </c>
      <c r="BW50" s="74">
        <f t="shared" si="59"/>
        <v>377</v>
      </c>
      <c r="BX50" s="74">
        <f t="shared" si="60"/>
        <v>4336</v>
      </c>
      <c r="BY50" s="74">
        <f t="shared" si="61"/>
        <v>0</v>
      </c>
      <c r="BZ50" s="74">
        <f t="shared" si="62"/>
        <v>0</v>
      </c>
      <c r="CA50" s="74">
        <f t="shared" si="63"/>
        <v>15768</v>
      </c>
      <c r="CB50" s="74">
        <f t="shared" si="64"/>
        <v>4851</v>
      </c>
      <c r="CC50" s="74">
        <f t="shared" si="65"/>
        <v>10917</v>
      </c>
      <c r="CD50" s="74">
        <f t="shared" si="66"/>
        <v>0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41451</v>
      </c>
      <c r="CI50" s="74">
        <f t="shared" si="70"/>
        <v>80005</v>
      </c>
    </row>
    <row r="51" spans="1:87" s="50" customFormat="1" ht="12" customHeight="1">
      <c r="A51" s="53" t="s">
        <v>407</v>
      </c>
      <c r="B51" s="54" t="s">
        <v>494</v>
      </c>
      <c r="C51" s="53" t="s">
        <v>495</v>
      </c>
      <c r="D51" s="74">
        <f t="shared" si="3"/>
        <v>1272</v>
      </c>
      <c r="E51" s="74">
        <f t="shared" si="4"/>
        <v>1272</v>
      </c>
      <c r="F51" s="74">
        <v>0</v>
      </c>
      <c r="G51" s="74">
        <v>1272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661069</v>
      </c>
      <c r="M51" s="74">
        <f t="shared" si="6"/>
        <v>28188</v>
      </c>
      <c r="N51" s="74">
        <v>28188</v>
      </c>
      <c r="O51" s="74">
        <v>0</v>
      </c>
      <c r="P51" s="74">
        <v>0</v>
      </c>
      <c r="Q51" s="74">
        <v>0</v>
      </c>
      <c r="R51" s="74">
        <f t="shared" si="7"/>
        <v>353639</v>
      </c>
      <c r="S51" s="74">
        <v>0</v>
      </c>
      <c r="T51" s="74">
        <v>353639</v>
      </c>
      <c r="U51" s="74">
        <v>0</v>
      </c>
      <c r="V51" s="74">
        <v>0</v>
      </c>
      <c r="W51" s="74">
        <f t="shared" si="8"/>
        <v>279242</v>
      </c>
      <c r="X51" s="74">
        <v>0</v>
      </c>
      <c r="Y51" s="74">
        <v>279242</v>
      </c>
      <c r="Z51" s="74">
        <v>0</v>
      </c>
      <c r="AA51" s="74">
        <v>0</v>
      </c>
      <c r="AB51" s="75">
        <v>0</v>
      </c>
      <c r="AC51" s="74">
        <v>0</v>
      </c>
      <c r="AD51" s="74">
        <v>73424</v>
      </c>
      <c r="AE51" s="74">
        <f t="shared" si="9"/>
        <v>735765</v>
      </c>
      <c r="AF51" s="74">
        <f t="shared" si="10"/>
        <v>14</v>
      </c>
      <c r="AG51" s="74">
        <f t="shared" si="11"/>
        <v>14</v>
      </c>
      <c r="AH51" s="74">
        <v>0</v>
      </c>
      <c r="AI51" s="74">
        <v>14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139816</v>
      </c>
      <c r="AO51" s="74">
        <f t="shared" si="13"/>
        <v>16673</v>
      </c>
      <c r="AP51" s="74">
        <v>16673</v>
      </c>
      <c r="AQ51" s="74">
        <v>0</v>
      </c>
      <c r="AR51" s="74">
        <v>0</v>
      </c>
      <c r="AS51" s="74">
        <v>0</v>
      </c>
      <c r="AT51" s="74">
        <f t="shared" si="14"/>
        <v>57248</v>
      </c>
      <c r="AU51" s="74">
        <v>0</v>
      </c>
      <c r="AV51" s="74">
        <v>57248</v>
      </c>
      <c r="AW51" s="74">
        <v>0</v>
      </c>
      <c r="AX51" s="74">
        <v>0</v>
      </c>
      <c r="AY51" s="74">
        <f t="shared" si="15"/>
        <v>65895</v>
      </c>
      <c r="AZ51" s="74">
        <v>0</v>
      </c>
      <c r="BA51" s="74">
        <v>65895</v>
      </c>
      <c r="BB51" s="74">
        <v>0</v>
      </c>
      <c r="BC51" s="74">
        <v>0</v>
      </c>
      <c r="BD51" s="75">
        <v>0</v>
      </c>
      <c r="BE51" s="74">
        <v>0</v>
      </c>
      <c r="BF51" s="74">
        <v>60213</v>
      </c>
      <c r="BG51" s="74">
        <f t="shared" si="16"/>
        <v>200043</v>
      </c>
      <c r="BH51" s="74">
        <f t="shared" si="45"/>
        <v>1286</v>
      </c>
      <c r="BI51" s="74">
        <f t="shared" si="46"/>
        <v>1286</v>
      </c>
      <c r="BJ51" s="74">
        <f t="shared" si="47"/>
        <v>0</v>
      </c>
      <c r="BK51" s="74">
        <f t="shared" si="48"/>
        <v>1286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800885</v>
      </c>
      <c r="BQ51" s="74">
        <f t="shared" si="53"/>
        <v>44861</v>
      </c>
      <c r="BR51" s="74">
        <f t="shared" si="54"/>
        <v>44861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410887</v>
      </c>
      <c r="BW51" s="74">
        <f t="shared" si="59"/>
        <v>0</v>
      </c>
      <c r="BX51" s="74">
        <f t="shared" si="60"/>
        <v>410887</v>
      </c>
      <c r="BY51" s="74">
        <f t="shared" si="61"/>
        <v>0</v>
      </c>
      <c r="BZ51" s="74">
        <f t="shared" si="62"/>
        <v>0</v>
      </c>
      <c r="CA51" s="74">
        <f t="shared" si="63"/>
        <v>345137</v>
      </c>
      <c r="CB51" s="74">
        <f t="shared" si="64"/>
        <v>0</v>
      </c>
      <c r="CC51" s="74">
        <f t="shared" si="65"/>
        <v>345137</v>
      </c>
      <c r="CD51" s="74">
        <f t="shared" si="66"/>
        <v>0</v>
      </c>
      <c r="CE51" s="74">
        <f t="shared" si="67"/>
        <v>0</v>
      </c>
      <c r="CF51" s="75">
        <v>0</v>
      </c>
      <c r="CG51" s="74">
        <f t="shared" si="68"/>
        <v>0</v>
      </c>
      <c r="CH51" s="74">
        <f t="shared" si="69"/>
        <v>133637</v>
      </c>
      <c r="CI51" s="74">
        <f t="shared" si="70"/>
        <v>935808</v>
      </c>
    </row>
    <row r="52" spans="1:87" s="50" customFormat="1" ht="12" customHeight="1">
      <c r="A52" s="53" t="s">
        <v>407</v>
      </c>
      <c r="B52" s="54" t="s">
        <v>496</v>
      </c>
      <c r="C52" s="53" t="s">
        <v>497</v>
      </c>
      <c r="D52" s="74">
        <f t="shared" si="3"/>
        <v>0</v>
      </c>
      <c r="E52" s="74">
        <f t="shared" si="4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5"/>
        <v>424586</v>
      </c>
      <c r="M52" s="74">
        <f t="shared" si="6"/>
        <v>17672</v>
      </c>
      <c r="N52" s="74">
        <v>17672</v>
      </c>
      <c r="O52" s="74">
        <v>0</v>
      </c>
      <c r="P52" s="74">
        <v>0</v>
      </c>
      <c r="Q52" s="74">
        <v>0</v>
      </c>
      <c r="R52" s="74">
        <f t="shared" si="7"/>
        <v>51454</v>
      </c>
      <c r="S52" s="74">
        <v>0</v>
      </c>
      <c r="T52" s="74">
        <v>47098</v>
      </c>
      <c r="U52" s="74">
        <v>4356</v>
      </c>
      <c r="V52" s="74">
        <v>0</v>
      </c>
      <c r="W52" s="74">
        <f t="shared" si="8"/>
        <v>355460</v>
      </c>
      <c r="X52" s="74">
        <v>0</v>
      </c>
      <c r="Y52" s="74">
        <v>343218</v>
      </c>
      <c r="Z52" s="74">
        <v>12242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424586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78551</v>
      </c>
      <c r="AO52" s="74">
        <f t="shared" si="13"/>
        <v>2854</v>
      </c>
      <c r="AP52" s="74">
        <v>2854</v>
      </c>
      <c r="AQ52" s="74">
        <v>0</v>
      </c>
      <c r="AR52" s="74">
        <v>0</v>
      </c>
      <c r="AS52" s="74">
        <v>0</v>
      </c>
      <c r="AT52" s="74">
        <f t="shared" si="14"/>
        <v>54001</v>
      </c>
      <c r="AU52" s="74">
        <v>0</v>
      </c>
      <c r="AV52" s="74">
        <v>54001</v>
      </c>
      <c r="AW52" s="74">
        <v>0</v>
      </c>
      <c r="AX52" s="74">
        <v>0</v>
      </c>
      <c r="AY52" s="74">
        <f t="shared" si="15"/>
        <v>21696</v>
      </c>
      <c r="AZ52" s="74">
        <v>0</v>
      </c>
      <c r="BA52" s="74">
        <v>21696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16"/>
        <v>78551</v>
      </c>
      <c r="BH52" s="74">
        <f t="shared" si="45"/>
        <v>0</v>
      </c>
      <c r="BI52" s="74">
        <f t="shared" si="46"/>
        <v>0</v>
      </c>
      <c r="BJ52" s="74">
        <f t="shared" si="47"/>
        <v>0</v>
      </c>
      <c r="BK52" s="74">
        <f t="shared" si="48"/>
        <v>0</v>
      </c>
      <c r="BL52" s="74">
        <f t="shared" si="49"/>
        <v>0</v>
      </c>
      <c r="BM52" s="74">
        <f t="shared" si="50"/>
        <v>0</v>
      </c>
      <c r="BN52" s="74">
        <f t="shared" si="51"/>
        <v>0</v>
      </c>
      <c r="BO52" s="75">
        <v>0</v>
      </c>
      <c r="BP52" s="74">
        <f t="shared" si="52"/>
        <v>503137</v>
      </c>
      <c r="BQ52" s="74">
        <f t="shared" si="53"/>
        <v>20526</v>
      </c>
      <c r="BR52" s="74">
        <f t="shared" si="54"/>
        <v>20526</v>
      </c>
      <c r="BS52" s="74">
        <f t="shared" si="55"/>
        <v>0</v>
      </c>
      <c r="BT52" s="74">
        <f t="shared" si="56"/>
        <v>0</v>
      </c>
      <c r="BU52" s="74">
        <f t="shared" si="57"/>
        <v>0</v>
      </c>
      <c r="BV52" s="74">
        <f t="shared" si="58"/>
        <v>105455</v>
      </c>
      <c r="BW52" s="74">
        <f t="shared" si="59"/>
        <v>0</v>
      </c>
      <c r="BX52" s="74">
        <f t="shared" si="60"/>
        <v>101099</v>
      </c>
      <c r="BY52" s="74">
        <f t="shared" si="61"/>
        <v>4356</v>
      </c>
      <c r="BZ52" s="74">
        <f t="shared" si="62"/>
        <v>0</v>
      </c>
      <c r="CA52" s="74">
        <f t="shared" si="63"/>
        <v>377156</v>
      </c>
      <c r="CB52" s="74">
        <f t="shared" si="64"/>
        <v>0</v>
      </c>
      <c r="CC52" s="74">
        <f t="shared" si="65"/>
        <v>364914</v>
      </c>
      <c r="CD52" s="74">
        <f t="shared" si="66"/>
        <v>12242</v>
      </c>
      <c r="CE52" s="74">
        <f t="shared" si="67"/>
        <v>0</v>
      </c>
      <c r="CF52" s="75">
        <v>0</v>
      </c>
      <c r="CG52" s="74">
        <f t="shared" si="68"/>
        <v>0</v>
      </c>
      <c r="CH52" s="74">
        <f t="shared" si="69"/>
        <v>0</v>
      </c>
      <c r="CI52" s="74">
        <f t="shared" si="70"/>
        <v>503137</v>
      </c>
    </row>
    <row r="53" spans="1:87" s="50" customFormat="1" ht="12" customHeight="1">
      <c r="A53" s="53" t="s">
        <v>407</v>
      </c>
      <c r="B53" s="54" t="s">
        <v>498</v>
      </c>
      <c r="C53" s="53" t="s">
        <v>499</v>
      </c>
      <c r="D53" s="74">
        <f t="shared" si="3"/>
        <v>150393</v>
      </c>
      <c r="E53" s="74">
        <f t="shared" si="4"/>
        <v>446</v>
      </c>
      <c r="F53" s="74">
        <v>0</v>
      </c>
      <c r="G53" s="74">
        <v>223</v>
      </c>
      <c r="H53" s="74">
        <v>223</v>
      </c>
      <c r="I53" s="74">
        <v>0</v>
      </c>
      <c r="J53" s="74">
        <v>149947</v>
      </c>
      <c r="K53" s="75">
        <v>0</v>
      </c>
      <c r="L53" s="74">
        <f t="shared" si="5"/>
        <v>120964</v>
      </c>
      <c r="M53" s="74">
        <f t="shared" si="6"/>
        <v>120884</v>
      </c>
      <c r="N53" s="74">
        <v>120884</v>
      </c>
      <c r="O53" s="74">
        <v>0</v>
      </c>
      <c r="P53" s="74">
        <v>0</v>
      </c>
      <c r="Q53" s="74">
        <v>0</v>
      </c>
      <c r="R53" s="74">
        <f t="shared" si="7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8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0</v>
      </c>
      <c r="AC53" s="74">
        <v>80</v>
      </c>
      <c r="AD53" s="74">
        <v>104894</v>
      </c>
      <c r="AE53" s="74">
        <f t="shared" si="9"/>
        <v>376251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0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16"/>
        <v>0</v>
      </c>
      <c r="BH53" s="74">
        <f t="shared" si="45"/>
        <v>150393</v>
      </c>
      <c r="BI53" s="74">
        <f t="shared" si="46"/>
        <v>446</v>
      </c>
      <c r="BJ53" s="74">
        <f t="shared" si="47"/>
        <v>0</v>
      </c>
      <c r="BK53" s="74">
        <f t="shared" si="48"/>
        <v>223</v>
      </c>
      <c r="BL53" s="74">
        <f t="shared" si="49"/>
        <v>223</v>
      </c>
      <c r="BM53" s="74">
        <f t="shared" si="50"/>
        <v>0</v>
      </c>
      <c r="BN53" s="74">
        <f t="shared" si="51"/>
        <v>149947</v>
      </c>
      <c r="BO53" s="75">
        <v>0</v>
      </c>
      <c r="BP53" s="74">
        <f t="shared" si="52"/>
        <v>120964</v>
      </c>
      <c r="BQ53" s="74">
        <f t="shared" si="53"/>
        <v>120884</v>
      </c>
      <c r="BR53" s="74">
        <f t="shared" si="54"/>
        <v>120884</v>
      </c>
      <c r="BS53" s="74">
        <f t="shared" si="55"/>
        <v>0</v>
      </c>
      <c r="BT53" s="74">
        <f t="shared" si="56"/>
        <v>0</v>
      </c>
      <c r="BU53" s="74">
        <f t="shared" si="57"/>
        <v>0</v>
      </c>
      <c r="BV53" s="74">
        <f t="shared" si="58"/>
        <v>0</v>
      </c>
      <c r="BW53" s="74">
        <f t="shared" si="59"/>
        <v>0</v>
      </c>
      <c r="BX53" s="74">
        <f t="shared" si="60"/>
        <v>0</v>
      </c>
      <c r="BY53" s="74">
        <f t="shared" si="61"/>
        <v>0</v>
      </c>
      <c r="BZ53" s="74">
        <f t="shared" si="62"/>
        <v>0</v>
      </c>
      <c r="CA53" s="74">
        <f t="shared" si="63"/>
        <v>0</v>
      </c>
      <c r="CB53" s="74">
        <f t="shared" si="64"/>
        <v>0</v>
      </c>
      <c r="CC53" s="74">
        <f t="shared" si="65"/>
        <v>0</v>
      </c>
      <c r="CD53" s="74">
        <f t="shared" si="66"/>
        <v>0</v>
      </c>
      <c r="CE53" s="74">
        <f t="shared" si="67"/>
        <v>0</v>
      </c>
      <c r="CF53" s="75">
        <v>0</v>
      </c>
      <c r="CG53" s="74">
        <f t="shared" si="68"/>
        <v>80</v>
      </c>
      <c r="CH53" s="74">
        <f t="shared" si="69"/>
        <v>104894</v>
      </c>
      <c r="CI53" s="74">
        <f t="shared" si="70"/>
        <v>376251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500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7" t="s">
        <v>501</v>
      </c>
      <c r="B2" s="145" t="s">
        <v>502</v>
      </c>
      <c r="C2" s="154" t="s">
        <v>503</v>
      </c>
      <c r="D2" s="136" t="s">
        <v>504</v>
      </c>
      <c r="E2" s="114"/>
      <c r="F2" s="114"/>
      <c r="G2" s="114"/>
      <c r="H2" s="114"/>
      <c r="I2" s="114"/>
      <c r="J2" s="136" t="s">
        <v>505</v>
      </c>
      <c r="K2" s="59"/>
      <c r="L2" s="59"/>
      <c r="M2" s="59"/>
      <c r="N2" s="59"/>
      <c r="O2" s="59"/>
      <c r="P2" s="59"/>
      <c r="Q2" s="115"/>
      <c r="R2" s="136" t="s">
        <v>506</v>
      </c>
      <c r="S2" s="59"/>
      <c r="T2" s="59"/>
      <c r="U2" s="59"/>
      <c r="V2" s="59"/>
      <c r="W2" s="59"/>
      <c r="X2" s="59"/>
      <c r="Y2" s="115"/>
      <c r="Z2" s="136" t="s">
        <v>507</v>
      </c>
      <c r="AA2" s="59"/>
      <c r="AB2" s="59"/>
      <c r="AC2" s="59"/>
      <c r="AD2" s="59"/>
      <c r="AE2" s="59"/>
      <c r="AF2" s="59"/>
      <c r="AG2" s="115"/>
      <c r="AH2" s="136" t="s">
        <v>508</v>
      </c>
      <c r="AI2" s="59"/>
      <c r="AJ2" s="59"/>
      <c r="AK2" s="59"/>
      <c r="AL2" s="59"/>
      <c r="AM2" s="59"/>
      <c r="AN2" s="59"/>
      <c r="AO2" s="115"/>
      <c r="AP2" s="136" t="s">
        <v>509</v>
      </c>
      <c r="AQ2" s="59"/>
      <c r="AR2" s="59"/>
      <c r="AS2" s="59"/>
      <c r="AT2" s="59"/>
      <c r="AU2" s="59"/>
      <c r="AV2" s="59"/>
      <c r="AW2" s="115"/>
      <c r="AX2" s="136" t="s">
        <v>510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58"/>
      <c r="B3" s="146"/>
      <c r="C3" s="160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58"/>
      <c r="B4" s="146"/>
      <c r="C4" s="155"/>
      <c r="D4" s="119" t="s">
        <v>511</v>
      </c>
      <c r="E4" s="59"/>
      <c r="F4" s="118"/>
      <c r="G4" s="119" t="s">
        <v>512</v>
      </c>
      <c r="H4" s="59"/>
      <c r="I4" s="118"/>
      <c r="J4" s="157" t="s">
        <v>513</v>
      </c>
      <c r="K4" s="154" t="s">
        <v>514</v>
      </c>
      <c r="L4" s="119" t="s">
        <v>511</v>
      </c>
      <c r="M4" s="59"/>
      <c r="N4" s="118"/>
      <c r="O4" s="119" t="s">
        <v>512</v>
      </c>
      <c r="P4" s="59"/>
      <c r="Q4" s="118"/>
      <c r="R4" s="157" t="s">
        <v>513</v>
      </c>
      <c r="S4" s="154" t="s">
        <v>514</v>
      </c>
      <c r="T4" s="119" t="s">
        <v>511</v>
      </c>
      <c r="U4" s="59"/>
      <c r="V4" s="118"/>
      <c r="W4" s="119" t="s">
        <v>512</v>
      </c>
      <c r="X4" s="59"/>
      <c r="Y4" s="118"/>
      <c r="Z4" s="157" t="s">
        <v>513</v>
      </c>
      <c r="AA4" s="154" t="s">
        <v>514</v>
      </c>
      <c r="AB4" s="119" t="s">
        <v>511</v>
      </c>
      <c r="AC4" s="59"/>
      <c r="AD4" s="118"/>
      <c r="AE4" s="119" t="s">
        <v>512</v>
      </c>
      <c r="AF4" s="59"/>
      <c r="AG4" s="118"/>
      <c r="AH4" s="157" t="s">
        <v>513</v>
      </c>
      <c r="AI4" s="154" t="s">
        <v>514</v>
      </c>
      <c r="AJ4" s="119" t="s">
        <v>511</v>
      </c>
      <c r="AK4" s="59"/>
      <c r="AL4" s="118"/>
      <c r="AM4" s="119" t="s">
        <v>512</v>
      </c>
      <c r="AN4" s="59"/>
      <c r="AO4" s="118"/>
      <c r="AP4" s="157" t="s">
        <v>513</v>
      </c>
      <c r="AQ4" s="154" t="s">
        <v>514</v>
      </c>
      <c r="AR4" s="119" t="s">
        <v>511</v>
      </c>
      <c r="AS4" s="59"/>
      <c r="AT4" s="118"/>
      <c r="AU4" s="119" t="s">
        <v>512</v>
      </c>
      <c r="AV4" s="59"/>
      <c r="AW4" s="118"/>
      <c r="AX4" s="157" t="s">
        <v>513</v>
      </c>
      <c r="AY4" s="154" t="s">
        <v>514</v>
      </c>
      <c r="AZ4" s="119" t="s">
        <v>511</v>
      </c>
      <c r="BA4" s="59"/>
      <c r="BB4" s="118"/>
      <c r="BC4" s="119" t="s">
        <v>512</v>
      </c>
      <c r="BD4" s="59"/>
      <c r="BE4" s="118"/>
    </row>
    <row r="5" spans="1:57" s="45" customFormat="1" ht="22.5">
      <c r="A5" s="158"/>
      <c r="B5" s="146"/>
      <c r="C5" s="155"/>
      <c r="D5" s="137" t="s">
        <v>516</v>
      </c>
      <c r="E5" s="126" t="s">
        <v>517</v>
      </c>
      <c r="F5" s="127" t="s">
        <v>518</v>
      </c>
      <c r="G5" s="118" t="s">
        <v>516</v>
      </c>
      <c r="H5" s="126" t="s">
        <v>517</v>
      </c>
      <c r="I5" s="127" t="s">
        <v>518</v>
      </c>
      <c r="J5" s="158"/>
      <c r="K5" s="155"/>
      <c r="L5" s="137" t="s">
        <v>516</v>
      </c>
      <c r="M5" s="126" t="s">
        <v>517</v>
      </c>
      <c r="N5" s="127" t="s">
        <v>520</v>
      </c>
      <c r="O5" s="137" t="s">
        <v>516</v>
      </c>
      <c r="P5" s="126" t="s">
        <v>517</v>
      </c>
      <c r="Q5" s="127" t="s">
        <v>520</v>
      </c>
      <c r="R5" s="158"/>
      <c r="S5" s="155"/>
      <c r="T5" s="137" t="s">
        <v>516</v>
      </c>
      <c r="U5" s="126" t="s">
        <v>517</v>
      </c>
      <c r="V5" s="127" t="s">
        <v>520</v>
      </c>
      <c r="W5" s="137" t="s">
        <v>516</v>
      </c>
      <c r="X5" s="126" t="s">
        <v>517</v>
      </c>
      <c r="Y5" s="127" t="s">
        <v>520</v>
      </c>
      <c r="Z5" s="158"/>
      <c r="AA5" s="155"/>
      <c r="AB5" s="137" t="s">
        <v>516</v>
      </c>
      <c r="AC5" s="126" t="s">
        <v>517</v>
      </c>
      <c r="AD5" s="127" t="s">
        <v>520</v>
      </c>
      <c r="AE5" s="137" t="s">
        <v>516</v>
      </c>
      <c r="AF5" s="126" t="s">
        <v>517</v>
      </c>
      <c r="AG5" s="127" t="s">
        <v>520</v>
      </c>
      <c r="AH5" s="158"/>
      <c r="AI5" s="155"/>
      <c r="AJ5" s="137" t="s">
        <v>516</v>
      </c>
      <c r="AK5" s="126" t="s">
        <v>517</v>
      </c>
      <c r="AL5" s="127" t="s">
        <v>520</v>
      </c>
      <c r="AM5" s="137" t="s">
        <v>516</v>
      </c>
      <c r="AN5" s="126" t="s">
        <v>517</v>
      </c>
      <c r="AO5" s="127" t="s">
        <v>520</v>
      </c>
      <c r="AP5" s="158"/>
      <c r="AQ5" s="155"/>
      <c r="AR5" s="137" t="s">
        <v>516</v>
      </c>
      <c r="AS5" s="126" t="s">
        <v>517</v>
      </c>
      <c r="AT5" s="127" t="s">
        <v>520</v>
      </c>
      <c r="AU5" s="137" t="s">
        <v>516</v>
      </c>
      <c r="AV5" s="126" t="s">
        <v>517</v>
      </c>
      <c r="AW5" s="127" t="s">
        <v>520</v>
      </c>
      <c r="AX5" s="158"/>
      <c r="AY5" s="155"/>
      <c r="AZ5" s="137" t="s">
        <v>516</v>
      </c>
      <c r="BA5" s="126" t="s">
        <v>517</v>
      </c>
      <c r="BB5" s="127" t="s">
        <v>520</v>
      </c>
      <c r="BC5" s="137" t="s">
        <v>516</v>
      </c>
      <c r="BD5" s="126" t="s">
        <v>517</v>
      </c>
      <c r="BE5" s="127" t="s">
        <v>520</v>
      </c>
    </row>
    <row r="6" spans="1:57" s="46" customFormat="1" ht="13.5">
      <c r="A6" s="159"/>
      <c r="B6" s="147"/>
      <c r="C6" s="156"/>
      <c r="D6" s="138" t="s">
        <v>521</v>
      </c>
      <c r="E6" s="139" t="s">
        <v>521</v>
      </c>
      <c r="F6" s="139" t="s">
        <v>521</v>
      </c>
      <c r="G6" s="138" t="s">
        <v>521</v>
      </c>
      <c r="H6" s="139" t="s">
        <v>521</v>
      </c>
      <c r="I6" s="139" t="s">
        <v>521</v>
      </c>
      <c r="J6" s="159"/>
      <c r="K6" s="156"/>
      <c r="L6" s="138" t="s">
        <v>521</v>
      </c>
      <c r="M6" s="139" t="s">
        <v>521</v>
      </c>
      <c r="N6" s="139" t="s">
        <v>521</v>
      </c>
      <c r="O6" s="138" t="s">
        <v>521</v>
      </c>
      <c r="P6" s="139" t="s">
        <v>521</v>
      </c>
      <c r="Q6" s="139" t="s">
        <v>521</v>
      </c>
      <c r="R6" s="159"/>
      <c r="S6" s="156"/>
      <c r="T6" s="138" t="s">
        <v>521</v>
      </c>
      <c r="U6" s="139" t="s">
        <v>521</v>
      </c>
      <c r="V6" s="139" t="s">
        <v>521</v>
      </c>
      <c r="W6" s="138" t="s">
        <v>521</v>
      </c>
      <c r="X6" s="139" t="s">
        <v>521</v>
      </c>
      <c r="Y6" s="139" t="s">
        <v>521</v>
      </c>
      <c r="Z6" s="159"/>
      <c r="AA6" s="156"/>
      <c r="AB6" s="138" t="s">
        <v>521</v>
      </c>
      <c r="AC6" s="139" t="s">
        <v>521</v>
      </c>
      <c r="AD6" s="139" t="s">
        <v>521</v>
      </c>
      <c r="AE6" s="138" t="s">
        <v>521</v>
      </c>
      <c r="AF6" s="139" t="s">
        <v>521</v>
      </c>
      <c r="AG6" s="139" t="s">
        <v>521</v>
      </c>
      <c r="AH6" s="159"/>
      <c r="AI6" s="156"/>
      <c r="AJ6" s="138" t="s">
        <v>521</v>
      </c>
      <c r="AK6" s="139" t="s">
        <v>521</v>
      </c>
      <c r="AL6" s="139" t="s">
        <v>521</v>
      </c>
      <c r="AM6" s="138" t="s">
        <v>521</v>
      </c>
      <c r="AN6" s="139" t="s">
        <v>521</v>
      </c>
      <c r="AO6" s="139" t="s">
        <v>521</v>
      </c>
      <c r="AP6" s="159"/>
      <c r="AQ6" s="156"/>
      <c r="AR6" s="138" t="s">
        <v>521</v>
      </c>
      <c r="AS6" s="139" t="s">
        <v>521</v>
      </c>
      <c r="AT6" s="139" t="s">
        <v>521</v>
      </c>
      <c r="AU6" s="138" t="s">
        <v>521</v>
      </c>
      <c r="AV6" s="139" t="s">
        <v>521</v>
      </c>
      <c r="AW6" s="139" t="s">
        <v>521</v>
      </c>
      <c r="AX6" s="159"/>
      <c r="AY6" s="156"/>
      <c r="AZ6" s="138" t="s">
        <v>521</v>
      </c>
      <c r="BA6" s="139" t="s">
        <v>521</v>
      </c>
      <c r="BB6" s="139" t="s">
        <v>521</v>
      </c>
      <c r="BC6" s="138" t="s">
        <v>521</v>
      </c>
      <c r="BD6" s="139" t="s">
        <v>521</v>
      </c>
      <c r="BE6" s="139" t="s">
        <v>521</v>
      </c>
    </row>
    <row r="7" spans="1:57" s="61" customFormat="1" ht="12" customHeight="1">
      <c r="A7" s="48" t="s">
        <v>522</v>
      </c>
      <c r="B7" s="63">
        <v>33000</v>
      </c>
      <c r="C7" s="48" t="s">
        <v>518</v>
      </c>
      <c r="D7" s="70">
        <f aca="true" t="shared" si="0" ref="D7:I7">SUM(D8:D34)</f>
        <v>78162</v>
      </c>
      <c r="E7" s="70">
        <f t="shared" si="0"/>
        <v>3227888</v>
      </c>
      <c r="F7" s="70">
        <f t="shared" si="0"/>
        <v>3306050</v>
      </c>
      <c r="G7" s="70">
        <f t="shared" si="0"/>
        <v>51706</v>
      </c>
      <c r="H7" s="70">
        <f t="shared" si="0"/>
        <v>1772749</v>
      </c>
      <c r="I7" s="70">
        <f t="shared" si="0"/>
        <v>1824455</v>
      </c>
      <c r="J7" s="49">
        <f>COUNTIF(J8:J34,"&lt;&gt;")</f>
        <v>24</v>
      </c>
      <c r="K7" s="49">
        <f>COUNTIF(K8:K34,"&lt;&gt;")</f>
        <v>24</v>
      </c>
      <c r="L7" s="70">
        <f aca="true" t="shared" si="1" ref="L7:Q7">SUM(L8:L34)</f>
        <v>9506</v>
      </c>
      <c r="M7" s="70">
        <f t="shared" si="1"/>
        <v>1754836</v>
      </c>
      <c r="N7" s="70">
        <f t="shared" si="1"/>
        <v>1764342</v>
      </c>
      <c r="O7" s="70">
        <f t="shared" si="1"/>
        <v>6266</v>
      </c>
      <c r="P7" s="70">
        <f t="shared" si="1"/>
        <v>1213679</v>
      </c>
      <c r="Q7" s="70">
        <f t="shared" si="1"/>
        <v>1219945</v>
      </c>
      <c r="R7" s="49">
        <f>COUNTIF(R8:R34,"&lt;&gt;")</f>
        <v>17</v>
      </c>
      <c r="S7" s="49">
        <f>COUNTIF(S8:S34,"&lt;&gt;")</f>
        <v>17</v>
      </c>
      <c r="T7" s="70">
        <f aca="true" t="shared" si="2" ref="T7:Y7">SUM(T8:T34)</f>
        <v>9969</v>
      </c>
      <c r="U7" s="70">
        <f t="shared" si="2"/>
        <v>792865</v>
      </c>
      <c r="V7" s="70">
        <f t="shared" si="2"/>
        <v>802834</v>
      </c>
      <c r="W7" s="70">
        <f t="shared" si="2"/>
        <v>43501</v>
      </c>
      <c r="X7" s="70">
        <f t="shared" si="2"/>
        <v>411644</v>
      </c>
      <c r="Y7" s="70">
        <f t="shared" si="2"/>
        <v>455145</v>
      </c>
      <c r="Z7" s="49">
        <f>COUNTIF(Z8:Z34,"&lt;&gt;")</f>
        <v>9</v>
      </c>
      <c r="AA7" s="49">
        <f>COUNTIF(AA8:AA34,"&lt;&gt;")</f>
        <v>9</v>
      </c>
      <c r="AB7" s="70">
        <f aca="true" t="shared" si="3" ref="AB7:AG7">SUM(AB8:AB34)</f>
        <v>11541</v>
      </c>
      <c r="AC7" s="70">
        <f t="shared" si="3"/>
        <v>555858</v>
      </c>
      <c r="AD7" s="70">
        <f t="shared" si="3"/>
        <v>567399</v>
      </c>
      <c r="AE7" s="70">
        <f t="shared" si="3"/>
        <v>1939</v>
      </c>
      <c r="AF7" s="70">
        <f t="shared" si="3"/>
        <v>118793</v>
      </c>
      <c r="AG7" s="70">
        <f t="shared" si="3"/>
        <v>120732</v>
      </c>
      <c r="AH7" s="49">
        <f>COUNTIF(AH8:AH34,"&lt;&gt;")</f>
        <v>3</v>
      </c>
      <c r="AI7" s="49">
        <f>COUNTIF(AI8:AI34,"&lt;&gt;")</f>
        <v>3</v>
      </c>
      <c r="AJ7" s="70">
        <f aca="true" t="shared" si="4" ref="AJ7:AO7">SUM(AJ8:AJ34)</f>
        <v>34503</v>
      </c>
      <c r="AK7" s="70">
        <f t="shared" si="4"/>
        <v>61493</v>
      </c>
      <c r="AL7" s="70">
        <f t="shared" si="4"/>
        <v>95996</v>
      </c>
      <c r="AM7" s="70">
        <f t="shared" si="4"/>
        <v>0</v>
      </c>
      <c r="AN7" s="70">
        <f t="shared" si="4"/>
        <v>28633</v>
      </c>
      <c r="AO7" s="70">
        <f t="shared" si="4"/>
        <v>28633</v>
      </c>
      <c r="AP7" s="49">
        <f>COUNTIF(AP8:AP34,"&lt;&gt;")</f>
        <v>2</v>
      </c>
      <c r="AQ7" s="49">
        <f>COUNTIF(AQ8:AQ34,"&lt;&gt;")</f>
        <v>2</v>
      </c>
      <c r="AR7" s="70">
        <f aca="true" t="shared" si="5" ref="AR7:AW7">SUM(AR8:AR34)</f>
        <v>12643</v>
      </c>
      <c r="AS7" s="70">
        <f t="shared" si="5"/>
        <v>62836</v>
      </c>
      <c r="AT7" s="70">
        <f t="shared" si="5"/>
        <v>75479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COUNTIF(AX8:AX34,"&lt;&gt;")</f>
        <v>0</v>
      </c>
      <c r="AY7" s="49">
        <f>COUNTIF(AY8:AY34,"&lt;&gt;")</f>
        <v>0</v>
      </c>
      <c r="AZ7" s="70">
        <f aca="true" t="shared" si="6" ref="AZ7:BE7">SUM(AZ8:AZ34)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522</v>
      </c>
      <c r="B8" s="64" t="s">
        <v>523</v>
      </c>
      <c r="C8" s="51" t="s">
        <v>524</v>
      </c>
      <c r="D8" s="72">
        <f aca="true" t="shared" si="7" ref="D8:D34">SUM(L8,T8,AB8,AJ8,AR8,AZ8)</f>
        <v>0</v>
      </c>
      <c r="E8" s="72">
        <f aca="true" t="shared" si="8" ref="E8:E34">SUM(M8,U8,AC8,AK8,AS8,BA8)</f>
        <v>72513</v>
      </c>
      <c r="F8" s="72">
        <f aca="true" t="shared" si="9" ref="F8:F34">SUM(D8:E8)</f>
        <v>72513</v>
      </c>
      <c r="G8" s="72">
        <f aca="true" t="shared" si="10" ref="G8:G34">SUM(O8,W8,AE8,AM8,AU8,BC8)</f>
        <v>0</v>
      </c>
      <c r="H8" s="72">
        <f aca="true" t="shared" si="11" ref="H8:H34">SUM(P8,X8,AF8,AN8,AV8,BD8)</f>
        <v>344021</v>
      </c>
      <c r="I8" s="72">
        <f aca="true" t="shared" si="12" ref="I8:I34">SUM(G8:H8)</f>
        <v>344021</v>
      </c>
      <c r="J8" s="65" t="s">
        <v>525</v>
      </c>
      <c r="K8" s="52" t="s">
        <v>526</v>
      </c>
      <c r="L8" s="72">
        <v>0</v>
      </c>
      <c r="M8" s="72">
        <v>0</v>
      </c>
      <c r="N8" s="72">
        <f aca="true" t="shared" si="13" ref="N8:N34">SUM(L8,+M8)</f>
        <v>0</v>
      </c>
      <c r="O8" s="72">
        <v>0</v>
      </c>
      <c r="P8" s="72">
        <v>189021</v>
      </c>
      <c r="Q8" s="72">
        <f aca="true" t="shared" si="14" ref="Q8:Q34">SUM(O8,+P8)</f>
        <v>189021</v>
      </c>
      <c r="R8" s="65" t="s">
        <v>527</v>
      </c>
      <c r="S8" s="52" t="s">
        <v>528</v>
      </c>
      <c r="T8" s="72">
        <v>0</v>
      </c>
      <c r="U8" s="72">
        <v>0</v>
      </c>
      <c r="V8" s="72">
        <f aca="true" t="shared" si="15" ref="V8:V34">+SUM(T8,U8)</f>
        <v>0</v>
      </c>
      <c r="W8" s="72">
        <v>0</v>
      </c>
      <c r="X8" s="72">
        <v>118052</v>
      </c>
      <c r="Y8" s="72">
        <f aca="true" t="shared" si="16" ref="Y8:Y34">+SUM(W8,X8)</f>
        <v>118052</v>
      </c>
      <c r="Z8" s="65" t="s">
        <v>529</v>
      </c>
      <c r="AA8" s="52" t="s">
        <v>530</v>
      </c>
      <c r="AB8" s="72">
        <v>0</v>
      </c>
      <c r="AC8" s="72">
        <v>0</v>
      </c>
      <c r="AD8" s="72">
        <f aca="true" t="shared" si="17" ref="AD8:AD34">+SUM(AB8,AC8)</f>
        <v>0</v>
      </c>
      <c r="AE8" s="72">
        <v>0</v>
      </c>
      <c r="AF8" s="72">
        <v>36948</v>
      </c>
      <c r="AG8" s="72">
        <f aca="true" t="shared" si="18" ref="AG8:AG34">SUM(AE8,+AF8)</f>
        <v>36948</v>
      </c>
      <c r="AH8" s="65" t="s">
        <v>531</v>
      </c>
      <c r="AI8" s="52" t="s">
        <v>532</v>
      </c>
      <c r="AJ8" s="72">
        <v>0</v>
      </c>
      <c r="AK8" s="72">
        <v>9677</v>
      </c>
      <c r="AL8" s="72">
        <f aca="true" t="shared" si="19" ref="AL8:AL34">SUM(AJ8,+AK8)</f>
        <v>9677</v>
      </c>
      <c r="AM8" s="72">
        <v>0</v>
      </c>
      <c r="AN8" s="72">
        <v>0</v>
      </c>
      <c r="AO8" s="72">
        <f aca="true" t="shared" si="20" ref="AO8:AO34">SUM(AM8,+AN8)</f>
        <v>0</v>
      </c>
      <c r="AP8" s="65" t="s">
        <v>533</v>
      </c>
      <c r="AQ8" s="52" t="s">
        <v>534</v>
      </c>
      <c r="AR8" s="72">
        <v>0</v>
      </c>
      <c r="AS8" s="72">
        <v>62836</v>
      </c>
      <c r="AT8" s="72">
        <f aca="true" t="shared" si="21" ref="AT8:AT34">SUM(AR8,+AS8)</f>
        <v>62836</v>
      </c>
      <c r="AU8" s="72">
        <v>0</v>
      </c>
      <c r="AV8" s="72">
        <v>0</v>
      </c>
      <c r="AW8" s="72">
        <f aca="true" t="shared" si="22" ref="AW8:AW34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4">SUM(AZ8,BA8)</f>
        <v>0</v>
      </c>
      <c r="BC8" s="72">
        <v>0</v>
      </c>
      <c r="BD8" s="72">
        <v>0</v>
      </c>
      <c r="BE8" s="72">
        <f aca="true" t="shared" si="24" ref="BE8:BE34">SUM(BC8,+BD8)</f>
        <v>0</v>
      </c>
    </row>
    <row r="9" spans="1:57" s="50" customFormat="1" ht="12" customHeight="1">
      <c r="A9" s="51" t="s">
        <v>522</v>
      </c>
      <c r="B9" s="64" t="s">
        <v>535</v>
      </c>
      <c r="C9" s="51" t="s">
        <v>536</v>
      </c>
      <c r="D9" s="72">
        <f t="shared" si="7"/>
        <v>353</v>
      </c>
      <c r="E9" s="72">
        <f t="shared" si="8"/>
        <v>513152</v>
      </c>
      <c r="F9" s="72">
        <f t="shared" si="9"/>
        <v>513505</v>
      </c>
      <c r="G9" s="72">
        <f t="shared" si="10"/>
        <v>6</v>
      </c>
      <c r="H9" s="72">
        <f t="shared" si="11"/>
        <v>166834</v>
      </c>
      <c r="I9" s="72">
        <f t="shared" si="12"/>
        <v>166840</v>
      </c>
      <c r="J9" s="65" t="s">
        <v>527</v>
      </c>
      <c r="K9" s="52" t="s">
        <v>528</v>
      </c>
      <c r="L9" s="72">
        <v>0</v>
      </c>
      <c r="M9" s="72">
        <v>0</v>
      </c>
      <c r="N9" s="72">
        <f t="shared" si="13"/>
        <v>0</v>
      </c>
      <c r="O9" s="72">
        <v>0</v>
      </c>
      <c r="P9" s="72">
        <v>85865</v>
      </c>
      <c r="Q9" s="72">
        <f t="shared" si="14"/>
        <v>85865</v>
      </c>
      <c r="R9" s="65" t="s">
        <v>537</v>
      </c>
      <c r="S9" s="52" t="s">
        <v>538</v>
      </c>
      <c r="T9" s="72">
        <v>353</v>
      </c>
      <c r="U9" s="72">
        <v>138151</v>
      </c>
      <c r="V9" s="72">
        <f t="shared" si="15"/>
        <v>138504</v>
      </c>
      <c r="W9" s="72">
        <v>6</v>
      </c>
      <c r="X9" s="72">
        <v>80969</v>
      </c>
      <c r="Y9" s="72">
        <f t="shared" si="16"/>
        <v>80975</v>
      </c>
      <c r="Z9" s="65" t="s">
        <v>539</v>
      </c>
      <c r="AA9" s="52" t="s">
        <v>540</v>
      </c>
      <c r="AB9" s="72">
        <v>0</v>
      </c>
      <c r="AC9" s="72">
        <v>375001</v>
      </c>
      <c r="AD9" s="72">
        <f t="shared" si="17"/>
        <v>375001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522</v>
      </c>
      <c r="B10" s="64" t="s">
        <v>541</v>
      </c>
      <c r="C10" s="51" t="s">
        <v>542</v>
      </c>
      <c r="D10" s="72">
        <f t="shared" si="7"/>
        <v>34503</v>
      </c>
      <c r="E10" s="72">
        <f t="shared" si="8"/>
        <v>153175</v>
      </c>
      <c r="F10" s="72">
        <f t="shared" si="9"/>
        <v>187678</v>
      </c>
      <c r="G10" s="72">
        <f t="shared" si="10"/>
        <v>0</v>
      </c>
      <c r="H10" s="72">
        <f t="shared" si="11"/>
        <v>312179</v>
      </c>
      <c r="I10" s="72">
        <f t="shared" si="12"/>
        <v>312179</v>
      </c>
      <c r="J10" s="65" t="s">
        <v>543</v>
      </c>
      <c r="K10" s="52" t="s">
        <v>544</v>
      </c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312179</v>
      </c>
      <c r="Q10" s="72">
        <f t="shared" si="14"/>
        <v>312179</v>
      </c>
      <c r="R10" s="65" t="s">
        <v>545</v>
      </c>
      <c r="S10" s="52" t="s">
        <v>546</v>
      </c>
      <c r="T10" s="72">
        <v>0</v>
      </c>
      <c r="U10" s="72">
        <v>47653</v>
      </c>
      <c r="V10" s="72">
        <f t="shared" si="15"/>
        <v>47653</v>
      </c>
      <c r="W10" s="72">
        <v>0</v>
      </c>
      <c r="X10" s="72">
        <v>0</v>
      </c>
      <c r="Y10" s="72">
        <f t="shared" si="16"/>
        <v>0</v>
      </c>
      <c r="Z10" s="65" t="s">
        <v>547</v>
      </c>
      <c r="AA10" s="52" t="s">
        <v>548</v>
      </c>
      <c r="AB10" s="72">
        <v>0</v>
      </c>
      <c r="AC10" s="72">
        <v>53706</v>
      </c>
      <c r="AD10" s="72">
        <f t="shared" si="17"/>
        <v>53706</v>
      </c>
      <c r="AE10" s="72">
        <v>0</v>
      </c>
      <c r="AF10" s="72">
        <v>0</v>
      </c>
      <c r="AG10" s="72">
        <f t="shared" si="18"/>
        <v>0</v>
      </c>
      <c r="AH10" s="65" t="s">
        <v>549</v>
      </c>
      <c r="AI10" s="52" t="s">
        <v>550</v>
      </c>
      <c r="AJ10" s="72">
        <v>34503</v>
      </c>
      <c r="AK10" s="72">
        <v>51816</v>
      </c>
      <c r="AL10" s="72">
        <f t="shared" si="19"/>
        <v>86319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522</v>
      </c>
      <c r="B11" s="64" t="s">
        <v>551</v>
      </c>
      <c r="C11" s="51" t="s">
        <v>552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522</v>
      </c>
      <c r="B12" s="54" t="s">
        <v>553</v>
      </c>
      <c r="C12" s="53" t="s">
        <v>785</v>
      </c>
      <c r="D12" s="74">
        <f t="shared" si="7"/>
        <v>7692</v>
      </c>
      <c r="E12" s="74">
        <f t="shared" si="8"/>
        <v>262624</v>
      </c>
      <c r="F12" s="74">
        <f t="shared" si="9"/>
        <v>270316</v>
      </c>
      <c r="G12" s="74">
        <f t="shared" si="10"/>
        <v>4049</v>
      </c>
      <c r="H12" s="74">
        <f t="shared" si="11"/>
        <v>102546</v>
      </c>
      <c r="I12" s="74">
        <f t="shared" si="12"/>
        <v>106595</v>
      </c>
      <c r="J12" s="54" t="s">
        <v>554</v>
      </c>
      <c r="K12" s="53" t="s">
        <v>555</v>
      </c>
      <c r="L12" s="74">
        <v>0</v>
      </c>
      <c r="M12" s="74">
        <v>186725</v>
      </c>
      <c r="N12" s="74">
        <f t="shared" si="13"/>
        <v>186725</v>
      </c>
      <c r="O12" s="74">
        <v>0</v>
      </c>
      <c r="P12" s="74">
        <v>0</v>
      </c>
      <c r="Q12" s="74">
        <f t="shared" si="14"/>
        <v>0</v>
      </c>
      <c r="R12" s="54" t="s">
        <v>556</v>
      </c>
      <c r="S12" s="53" t="s">
        <v>557</v>
      </c>
      <c r="T12" s="74">
        <v>7692</v>
      </c>
      <c r="U12" s="74">
        <v>75899</v>
      </c>
      <c r="V12" s="74">
        <f t="shared" si="15"/>
        <v>83591</v>
      </c>
      <c r="W12" s="74">
        <v>4049</v>
      </c>
      <c r="X12" s="74">
        <v>102546</v>
      </c>
      <c r="Y12" s="74">
        <f t="shared" si="16"/>
        <v>106595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522</v>
      </c>
      <c r="B13" s="54" t="s">
        <v>558</v>
      </c>
      <c r="C13" s="53" t="s">
        <v>559</v>
      </c>
      <c r="D13" s="74">
        <f t="shared" si="7"/>
        <v>2887</v>
      </c>
      <c r="E13" s="74">
        <f t="shared" si="8"/>
        <v>270370</v>
      </c>
      <c r="F13" s="74">
        <f t="shared" si="9"/>
        <v>273257</v>
      </c>
      <c r="G13" s="74">
        <f t="shared" si="10"/>
        <v>5020</v>
      </c>
      <c r="H13" s="74">
        <f t="shared" si="11"/>
        <v>140020</v>
      </c>
      <c r="I13" s="74">
        <f t="shared" si="12"/>
        <v>145040</v>
      </c>
      <c r="J13" s="54" t="s">
        <v>556</v>
      </c>
      <c r="K13" s="53" t="s">
        <v>557</v>
      </c>
      <c r="L13" s="74">
        <v>2887</v>
      </c>
      <c r="M13" s="74">
        <v>24226</v>
      </c>
      <c r="N13" s="74">
        <f t="shared" si="13"/>
        <v>27113</v>
      </c>
      <c r="O13" s="74">
        <v>5020</v>
      </c>
      <c r="P13" s="74">
        <v>140020</v>
      </c>
      <c r="Q13" s="74">
        <f t="shared" si="14"/>
        <v>145040</v>
      </c>
      <c r="R13" s="54" t="s">
        <v>560</v>
      </c>
      <c r="S13" s="53" t="s">
        <v>561</v>
      </c>
      <c r="T13" s="74">
        <v>0</v>
      </c>
      <c r="U13" s="74">
        <v>246144</v>
      </c>
      <c r="V13" s="74">
        <f t="shared" si="15"/>
        <v>246144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522</v>
      </c>
      <c r="B14" s="54" t="s">
        <v>562</v>
      </c>
      <c r="C14" s="53" t="s">
        <v>563</v>
      </c>
      <c r="D14" s="74">
        <f t="shared" si="7"/>
        <v>919</v>
      </c>
      <c r="E14" s="74">
        <f t="shared" si="8"/>
        <v>441267</v>
      </c>
      <c r="F14" s="74">
        <f t="shared" si="9"/>
        <v>442186</v>
      </c>
      <c r="G14" s="74">
        <f t="shared" si="10"/>
        <v>8</v>
      </c>
      <c r="H14" s="74">
        <f t="shared" si="11"/>
        <v>118848</v>
      </c>
      <c r="I14" s="74">
        <f t="shared" si="12"/>
        <v>118856</v>
      </c>
      <c r="J14" s="54" t="s">
        <v>537</v>
      </c>
      <c r="K14" s="53" t="s">
        <v>538</v>
      </c>
      <c r="L14" s="74">
        <v>919</v>
      </c>
      <c r="M14" s="74">
        <v>441267</v>
      </c>
      <c r="N14" s="74">
        <f t="shared" si="13"/>
        <v>442186</v>
      </c>
      <c r="O14" s="74">
        <v>8</v>
      </c>
      <c r="P14" s="74">
        <v>118848</v>
      </c>
      <c r="Q14" s="74">
        <f t="shared" si="14"/>
        <v>118856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522</v>
      </c>
      <c r="B15" s="54" t="s">
        <v>564</v>
      </c>
      <c r="C15" s="53" t="s">
        <v>565</v>
      </c>
      <c r="D15" s="74">
        <f t="shared" si="7"/>
        <v>0</v>
      </c>
      <c r="E15" s="74">
        <f t="shared" si="8"/>
        <v>302785</v>
      </c>
      <c r="F15" s="74">
        <f t="shared" si="9"/>
        <v>302785</v>
      </c>
      <c r="G15" s="74">
        <f t="shared" si="10"/>
        <v>0</v>
      </c>
      <c r="H15" s="74">
        <f t="shared" si="11"/>
        <v>61530</v>
      </c>
      <c r="I15" s="74">
        <f t="shared" si="12"/>
        <v>61530</v>
      </c>
      <c r="J15" s="54" t="s">
        <v>566</v>
      </c>
      <c r="K15" s="53" t="s">
        <v>567</v>
      </c>
      <c r="L15" s="74">
        <v>0</v>
      </c>
      <c r="M15" s="74">
        <v>302785</v>
      </c>
      <c r="N15" s="74">
        <f t="shared" si="13"/>
        <v>302785</v>
      </c>
      <c r="O15" s="74">
        <v>0</v>
      </c>
      <c r="P15" s="74">
        <v>61530</v>
      </c>
      <c r="Q15" s="74">
        <f t="shared" si="14"/>
        <v>61530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522</v>
      </c>
      <c r="B16" s="54" t="s">
        <v>568</v>
      </c>
      <c r="C16" s="53" t="s">
        <v>569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522</v>
      </c>
      <c r="B17" s="54" t="s">
        <v>570</v>
      </c>
      <c r="C17" s="53" t="s">
        <v>571</v>
      </c>
      <c r="D17" s="74">
        <f t="shared" si="7"/>
        <v>0</v>
      </c>
      <c r="E17" s="74">
        <f t="shared" si="8"/>
        <v>39136</v>
      </c>
      <c r="F17" s="74">
        <f t="shared" si="9"/>
        <v>39136</v>
      </c>
      <c r="G17" s="74">
        <f t="shared" si="10"/>
        <v>0</v>
      </c>
      <c r="H17" s="74">
        <f t="shared" si="11"/>
        <v>5645</v>
      </c>
      <c r="I17" s="74">
        <f t="shared" si="12"/>
        <v>5645</v>
      </c>
      <c r="J17" s="54" t="s">
        <v>572</v>
      </c>
      <c r="K17" s="53" t="s">
        <v>573</v>
      </c>
      <c r="L17" s="74">
        <v>0</v>
      </c>
      <c r="M17" s="74">
        <v>39136</v>
      </c>
      <c r="N17" s="74">
        <f t="shared" si="13"/>
        <v>39136</v>
      </c>
      <c r="O17" s="74">
        <v>0</v>
      </c>
      <c r="P17" s="74">
        <v>0</v>
      </c>
      <c r="Q17" s="74">
        <f t="shared" si="14"/>
        <v>0</v>
      </c>
      <c r="R17" s="54" t="s">
        <v>574</v>
      </c>
      <c r="S17" s="53" t="s">
        <v>575</v>
      </c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5645</v>
      </c>
      <c r="Y17" s="74">
        <f t="shared" si="16"/>
        <v>5645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522</v>
      </c>
      <c r="B18" s="54" t="s">
        <v>576</v>
      </c>
      <c r="C18" s="53" t="s">
        <v>577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97375</v>
      </c>
      <c r="I18" s="74">
        <f t="shared" si="12"/>
        <v>97375</v>
      </c>
      <c r="J18" s="54" t="s">
        <v>525</v>
      </c>
      <c r="K18" s="53" t="s">
        <v>526</v>
      </c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97375</v>
      </c>
      <c r="Q18" s="74">
        <f t="shared" si="14"/>
        <v>97375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522</v>
      </c>
      <c r="B19" s="54" t="s">
        <v>578</v>
      </c>
      <c r="C19" s="53" t="s">
        <v>579</v>
      </c>
      <c r="D19" s="74">
        <f t="shared" si="7"/>
        <v>0</v>
      </c>
      <c r="E19" s="74">
        <f t="shared" si="8"/>
        <v>73996</v>
      </c>
      <c r="F19" s="74">
        <f t="shared" si="9"/>
        <v>73996</v>
      </c>
      <c r="G19" s="74">
        <f t="shared" si="10"/>
        <v>0</v>
      </c>
      <c r="H19" s="74">
        <f t="shared" si="11"/>
        <v>98410</v>
      </c>
      <c r="I19" s="74">
        <f t="shared" si="12"/>
        <v>98410</v>
      </c>
      <c r="J19" s="54" t="s">
        <v>574</v>
      </c>
      <c r="K19" s="53" t="s">
        <v>575</v>
      </c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98410</v>
      </c>
      <c r="Q19" s="74">
        <f t="shared" si="14"/>
        <v>98410</v>
      </c>
      <c r="R19" s="54" t="s">
        <v>572</v>
      </c>
      <c r="S19" s="53" t="s">
        <v>573</v>
      </c>
      <c r="T19" s="74">
        <v>0</v>
      </c>
      <c r="U19" s="74">
        <v>73996</v>
      </c>
      <c r="V19" s="74">
        <f t="shared" si="15"/>
        <v>73996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522</v>
      </c>
      <c r="B20" s="54" t="s">
        <v>580</v>
      </c>
      <c r="C20" s="53" t="s">
        <v>581</v>
      </c>
      <c r="D20" s="74">
        <f t="shared" si="7"/>
        <v>0</v>
      </c>
      <c r="E20" s="74">
        <f t="shared" si="8"/>
        <v>263534</v>
      </c>
      <c r="F20" s="74">
        <f t="shared" si="9"/>
        <v>263534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582</v>
      </c>
      <c r="K20" s="53" t="s">
        <v>583</v>
      </c>
      <c r="L20" s="74">
        <v>0</v>
      </c>
      <c r="M20" s="74">
        <v>263534</v>
      </c>
      <c r="N20" s="74">
        <f t="shared" si="13"/>
        <v>263534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522</v>
      </c>
      <c r="B21" s="54" t="s">
        <v>584</v>
      </c>
      <c r="C21" s="53" t="s">
        <v>585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55947</v>
      </c>
      <c r="I21" s="74">
        <f t="shared" si="12"/>
        <v>55947</v>
      </c>
      <c r="J21" s="54" t="s">
        <v>586</v>
      </c>
      <c r="K21" s="53" t="s">
        <v>587</v>
      </c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55947</v>
      </c>
      <c r="Q21" s="74">
        <f t="shared" si="14"/>
        <v>55947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522</v>
      </c>
      <c r="B22" s="54" t="s">
        <v>588</v>
      </c>
      <c r="C22" s="53" t="s">
        <v>589</v>
      </c>
      <c r="D22" s="74">
        <f t="shared" si="7"/>
        <v>3006</v>
      </c>
      <c r="E22" s="74">
        <f t="shared" si="8"/>
        <v>184279</v>
      </c>
      <c r="F22" s="74">
        <f t="shared" si="9"/>
        <v>187285</v>
      </c>
      <c r="G22" s="74">
        <f t="shared" si="10"/>
        <v>1939</v>
      </c>
      <c r="H22" s="74">
        <f t="shared" si="11"/>
        <v>49610</v>
      </c>
      <c r="I22" s="74">
        <f t="shared" si="12"/>
        <v>51549</v>
      </c>
      <c r="J22" s="54" t="s">
        <v>539</v>
      </c>
      <c r="K22" s="53" t="s">
        <v>540</v>
      </c>
      <c r="L22" s="74">
        <v>0</v>
      </c>
      <c r="M22" s="74">
        <v>48203</v>
      </c>
      <c r="N22" s="74">
        <f t="shared" si="13"/>
        <v>48203</v>
      </c>
      <c r="O22" s="74">
        <v>0</v>
      </c>
      <c r="P22" s="74">
        <v>0</v>
      </c>
      <c r="Q22" s="74">
        <f t="shared" si="14"/>
        <v>0</v>
      </c>
      <c r="R22" s="54" t="s">
        <v>554</v>
      </c>
      <c r="S22" s="53" t="s">
        <v>555</v>
      </c>
      <c r="T22" s="74">
        <v>0</v>
      </c>
      <c r="U22" s="74">
        <v>103996</v>
      </c>
      <c r="V22" s="74">
        <f t="shared" si="15"/>
        <v>103996</v>
      </c>
      <c r="W22" s="74">
        <v>0</v>
      </c>
      <c r="X22" s="74">
        <v>0</v>
      </c>
      <c r="Y22" s="74">
        <f t="shared" si="16"/>
        <v>0</v>
      </c>
      <c r="Z22" s="54" t="s">
        <v>556</v>
      </c>
      <c r="AA22" s="53" t="s">
        <v>557</v>
      </c>
      <c r="AB22" s="74">
        <v>3006</v>
      </c>
      <c r="AC22" s="74">
        <v>32080</v>
      </c>
      <c r="AD22" s="74">
        <f t="shared" si="17"/>
        <v>35086</v>
      </c>
      <c r="AE22" s="74">
        <v>1939</v>
      </c>
      <c r="AF22" s="74">
        <v>49610</v>
      </c>
      <c r="AG22" s="74">
        <f t="shared" si="18"/>
        <v>51549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522</v>
      </c>
      <c r="B23" s="54" t="s">
        <v>590</v>
      </c>
      <c r="C23" s="53" t="s">
        <v>591</v>
      </c>
      <c r="D23" s="74">
        <f t="shared" si="7"/>
        <v>0</v>
      </c>
      <c r="E23" s="74">
        <f t="shared" si="8"/>
        <v>94569</v>
      </c>
      <c r="F23" s="74">
        <f t="shared" si="9"/>
        <v>94569</v>
      </c>
      <c r="G23" s="74">
        <f t="shared" si="10"/>
        <v>0</v>
      </c>
      <c r="H23" s="74">
        <f t="shared" si="11"/>
        <v>12175</v>
      </c>
      <c r="I23" s="74">
        <f t="shared" si="12"/>
        <v>12175</v>
      </c>
      <c r="J23" s="54" t="s">
        <v>572</v>
      </c>
      <c r="K23" s="53" t="s">
        <v>573</v>
      </c>
      <c r="L23" s="74">
        <v>0</v>
      </c>
      <c r="M23" s="74">
        <v>94569</v>
      </c>
      <c r="N23" s="74">
        <f t="shared" si="13"/>
        <v>94569</v>
      </c>
      <c r="O23" s="74">
        <v>0</v>
      </c>
      <c r="P23" s="74">
        <v>0</v>
      </c>
      <c r="Q23" s="74">
        <f t="shared" si="14"/>
        <v>0</v>
      </c>
      <c r="R23" s="54" t="s">
        <v>574</v>
      </c>
      <c r="S23" s="53" t="s">
        <v>575</v>
      </c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12175</v>
      </c>
      <c r="Y23" s="74">
        <f t="shared" si="16"/>
        <v>12175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522</v>
      </c>
      <c r="B24" s="54" t="s">
        <v>592</v>
      </c>
      <c r="C24" s="53" t="s">
        <v>593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4754</v>
      </c>
      <c r="I24" s="74">
        <f t="shared" si="12"/>
        <v>4754</v>
      </c>
      <c r="J24" s="54" t="s">
        <v>527</v>
      </c>
      <c r="K24" s="53" t="s">
        <v>528</v>
      </c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4754</v>
      </c>
      <c r="Q24" s="74">
        <f t="shared" si="14"/>
        <v>4754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522</v>
      </c>
      <c r="B25" s="54" t="s">
        <v>594</v>
      </c>
      <c r="C25" s="53" t="s">
        <v>595</v>
      </c>
      <c r="D25" s="74">
        <f t="shared" si="7"/>
        <v>1313</v>
      </c>
      <c r="E25" s="74">
        <f t="shared" si="8"/>
        <v>61894</v>
      </c>
      <c r="F25" s="74">
        <f t="shared" si="9"/>
        <v>63207</v>
      </c>
      <c r="G25" s="74">
        <f t="shared" si="10"/>
        <v>1238</v>
      </c>
      <c r="H25" s="74">
        <f t="shared" si="11"/>
        <v>31702</v>
      </c>
      <c r="I25" s="74">
        <f t="shared" si="12"/>
        <v>32940</v>
      </c>
      <c r="J25" s="54" t="s">
        <v>556</v>
      </c>
      <c r="K25" s="53" t="s">
        <v>557</v>
      </c>
      <c r="L25" s="74">
        <v>1313</v>
      </c>
      <c r="M25" s="74">
        <v>14295</v>
      </c>
      <c r="N25" s="74">
        <f t="shared" si="13"/>
        <v>15608</v>
      </c>
      <c r="O25" s="74">
        <v>1238</v>
      </c>
      <c r="P25" s="74">
        <v>31702</v>
      </c>
      <c r="Q25" s="74">
        <f t="shared" si="14"/>
        <v>32940</v>
      </c>
      <c r="R25" s="54" t="s">
        <v>554</v>
      </c>
      <c r="S25" s="53" t="s">
        <v>555</v>
      </c>
      <c r="T25" s="74">
        <v>0</v>
      </c>
      <c r="U25" s="74">
        <v>47599</v>
      </c>
      <c r="V25" s="74">
        <f t="shared" si="15"/>
        <v>47599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522</v>
      </c>
      <c r="B26" s="54" t="s">
        <v>596</v>
      </c>
      <c r="C26" s="53" t="s">
        <v>597</v>
      </c>
      <c r="D26" s="74">
        <f t="shared" si="7"/>
        <v>1924</v>
      </c>
      <c r="E26" s="74">
        <f t="shared" si="8"/>
        <v>89652</v>
      </c>
      <c r="F26" s="74">
        <f t="shared" si="9"/>
        <v>91576</v>
      </c>
      <c r="G26" s="74">
        <f t="shared" si="10"/>
        <v>1091</v>
      </c>
      <c r="H26" s="74">
        <f t="shared" si="11"/>
        <v>32966</v>
      </c>
      <c r="I26" s="74">
        <f t="shared" si="12"/>
        <v>34057</v>
      </c>
      <c r="J26" s="54" t="s">
        <v>560</v>
      </c>
      <c r="K26" s="53" t="s">
        <v>598</v>
      </c>
      <c r="L26" s="74">
        <v>0</v>
      </c>
      <c r="M26" s="74">
        <v>74147</v>
      </c>
      <c r="N26" s="74">
        <f t="shared" si="13"/>
        <v>74147</v>
      </c>
      <c r="O26" s="74">
        <v>0</v>
      </c>
      <c r="P26" s="74">
        <v>0</v>
      </c>
      <c r="Q26" s="74">
        <f t="shared" si="14"/>
        <v>0</v>
      </c>
      <c r="R26" s="54" t="s">
        <v>556</v>
      </c>
      <c r="S26" s="53" t="s">
        <v>557</v>
      </c>
      <c r="T26" s="74">
        <v>1924</v>
      </c>
      <c r="U26" s="74">
        <v>15505</v>
      </c>
      <c r="V26" s="74">
        <f t="shared" si="15"/>
        <v>17429</v>
      </c>
      <c r="W26" s="74">
        <v>1091</v>
      </c>
      <c r="X26" s="74">
        <v>32966</v>
      </c>
      <c r="Y26" s="74">
        <f t="shared" si="16"/>
        <v>34057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522</v>
      </c>
      <c r="B27" s="54" t="s">
        <v>599</v>
      </c>
      <c r="C27" s="53" t="s">
        <v>600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f t="shared" si="13"/>
        <v>0</v>
      </c>
      <c r="O27" s="74">
        <v>0</v>
      </c>
      <c r="P27" s="74">
        <v>0</v>
      </c>
      <c r="Q27" s="74">
        <f t="shared" si="14"/>
        <v>0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522</v>
      </c>
      <c r="B28" s="54" t="s">
        <v>601</v>
      </c>
      <c r="C28" s="53" t="s">
        <v>602</v>
      </c>
      <c r="D28" s="74">
        <f t="shared" si="7"/>
        <v>4387</v>
      </c>
      <c r="E28" s="74">
        <f t="shared" si="8"/>
        <v>96229</v>
      </c>
      <c r="F28" s="74">
        <f t="shared" si="9"/>
        <v>100616</v>
      </c>
      <c r="G28" s="74">
        <f t="shared" si="10"/>
        <v>38355</v>
      </c>
      <c r="H28" s="74">
        <f t="shared" si="11"/>
        <v>0</v>
      </c>
      <c r="I28" s="74">
        <f t="shared" si="12"/>
        <v>38355</v>
      </c>
      <c r="J28" s="54" t="s">
        <v>549</v>
      </c>
      <c r="K28" s="53" t="s">
        <v>550</v>
      </c>
      <c r="L28" s="74">
        <v>4387</v>
      </c>
      <c r="M28" s="74">
        <v>6589</v>
      </c>
      <c r="N28" s="74">
        <f t="shared" si="13"/>
        <v>10976</v>
      </c>
      <c r="O28" s="74">
        <v>0</v>
      </c>
      <c r="P28" s="74">
        <v>0</v>
      </c>
      <c r="Q28" s="74">
        <f t="shared" si="14"/>
        <v>0</v>
      </c>
      <c r="R28" s="54" t="s">
        <v>543</v>
      </c>
      <c r="S28" s="53" t="s">
        <v>603</v>
      </c>
      <c r="T28" s="74">
        <v>0</v>
      </c>
      <c r="U28" s="74">
        <v>0</v>
      </c>
      <c r="V28" s="74">
        <f t="shared" si="15"/>
        <v>0</v>
      </c>
      <c r="W28" s="74">
        <v>38355</v>
      </c>
      <c r="X28" s="74">
        <v>0</v>
      </c>
      <c r="Y28" s="74">
        <f t="shared" si="16"/>
        <v>38355</v>
      </c>
      <c r="Z28" s="54" t="s">
        <v>547</v>
      </c>
      <c r="AA28" s="53" t="s">
        <v>548</v>
      </c>
      <c r="AB28" s="74">
        <v>0</v>
      </c>
      <c r="AC28" s="74">
        <v>89640</v>
      </c>
      <c r="AD28" s="74">
        <f t="shared" si="17"/>
        <v>89640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522</v>
      </c>
      <c r="B29" s="54" t="s">
        <v>604</v>
      </c>
      <c r="C29" s="53" t="s">
        <v>605</v>
      </c>
      <c r="D29" s="74">
        <f t="shared" si="7"/>
        <v>3617</v>
      </c>
      <c r="E29" s="74">
        <f t="shared" si="8"/>
        <v>60705</v>
      </c>
      <c r="F29" s="74">
        <f t="shared" si="9"/>
        <v>64322</v>
      </c>
      <c r="G29" s="74">
        <f t="shared" si="10"/>
        <v>0</v>
      </c>
      <c r="H29" s="74">
        <f t="shared" si="11"/>
        <v>16322</v>
      </c>
      <c r="I29" s="74">
        <f t="shared" si="12"/>
        <v>16322</v>
      </c>
      <c r="J29" s="54" t="s">
        <v>545</v>
      </c>
      <c r="K29" s="53" t="s">
        <v>546</v>
      </c>
      <c r="L29" s="74">
        <v>0</v>
      </c>
      <c r="M29" s="74">
        <v>55274</v>
      </c>
      <c r="N29" s="74">
        <f t="shared" si="13"/>
        <v>55274</v>
      </c>
      <c r="O29" s="74">
        <v>0</v>
      </c>
      <c r="P29" s="74">
        <v>0</v>
      </c>
      <c r="Q29" s="74">
        <f t="shared" si="14"/>
        <v>0</v>
      </c>
      <c r="R29" s="54" t="s">
        <v>586</v>
      </c>
      <c r="S29" s="53" t="s">
        <v>587</v>
      </c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16322</v>
      </c>
      <c r="Y29" s="74">
        <f t="shared" si="16"/>
        <v>16322</v>
      </c>
      <c r="Z29" s="54" t="s">
        <v>549</v>
      </c>
      <c r="AA29" s="53" t="s">
        <v>550</v>
      </c>
      <c r="AB29" s="74">
        <v>3617</v>
      </c>
      <c r="AC29" s="74">
        <v>5431</v>
      </c>
      <c r="AD29" s="74">
        <f t="shared" si="17"/>
        <v>9048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522</v>
      </c>
      <c r="B30" s="54" t="s">
        <v>606</v>
      </c>
      <c r="C30" s="53" t="s">
        <v>607</v>
      </c>
      <c r="D30" s="74">
        <f t="shared" si="7"/>
        <v>4918</v>
      </c>
      <c r="E30" s="74">
        <f t="shared" si="8"/>
        <v>43623</v>
      </c>
      <c r="F30" s="74">
        <f t="shared" si="9"/>
        <v>48541</v>
      </c>
      <c r="G30" s="74">
        <f t="shared" si="10"/>
        <v>0</v>
      </c>
      <c r="H30" s="74">
        <f t="shared" si="11"/>
        <v>30049</v>
      </c>
      <c r="I30" s="74">
        <f t="shared" si="12"/>
        <v>30049</v>
      </c>
      <c r="J30" s="54" t="s">
        <v>545</v>
      </c>
      <c r="K30" s="53" t="s">
        <v>546</v>
      </c>
      <c r="L30" s="74">
        <v>0</v>
      </c>
      <c r="M30" s="74">
        <v>43623</v>
      </c>
      <c r="N30" s="74">
        <f t="shared" si="13"/>
        <v>43623</v>
      </c>
      <c r="O30" s="74">
        <v>0</v>
      </c>
      <c r="P30" s="74">
        <v>0</v>
      </c>
      <c r="Q30" s="74">
        <f t="shared" si="14"/>
        <v>0</v>
      </c>
      <c r="R30" s="54" t="s">
        <v>586</v>
      </c>
      <c r="S30" s="53" t="s">
        <v>587</v>
      </c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30049</v>
      </c>
      <c r="Y30" s="74">
        <f t="shared" si="16"/>
        <v>30049</v>
      </c>
      <c r="Z30" s="54" t="s">
        <v>549</v>
      </c>
      <c r="AA30" s="53" t="s">
        <v>608</v>
      </c>
      <c r="AB30" s="74">
        <v>4918</v>
      </c>
      <c r="AC30" s="74">
        <v>0</v>
      </c>
      <c r="AD30" s="74">
        <f t="shared" si="17"/>
        <v>4918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522</v>
      </c>
      <c r="B31" s="54" t="s">
        <v>609</v>
      </c>
      <c r="C31" s="53" t="s">
        <v>610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1049</v>
      </c>
      <c r="I31" s="74">
        <f t="shared" si="12"/>
        <v>1049</v>
      </c>
      <c r="J31" s="54" t="s">
        <v>586</v>
      </c>
      <c r="K31" s="53" t="s">
        <v>587</v>
      </c>
      <c r="L31" s="74">
        <v>0</v>
      </c>
      <c r="M31" s="74">
        <v>0</v>
      </c>
      <c r="N31" s="74">
        <f t="shared" si="13"/>
        <v>0</v>
      </c>
      <c r="O31" s="74">
        <v>0</v>
      </c>
      <c r="P31" s="74">
        <v>1049</v>
      </c>
      <c r="Q31" s="74">
        <f t="shared" si="14"/>
        <v>1049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522</v>
      </c>
      <c r="B32" s="54" t="s">
        <v>611</v>
      </c>
      <c r="C32" s="53" t="s">
        <v>612</v>
      </c>
      <c r="D32" s="74">
        <f t="shared" si="7"/>
        <v>0</v>
      </c>
      <c r="E32" s="74">
        <f t="shared" si="8"/>
        <v>49623</v>
      </c>
      <c r="F32" s="74">
        <f t="shared" si="9"/>
        <v>49623</v>
      </c>
      <c r="G32" s="74">
        <f t="shared" si="10"/>
        <v>0</v>
      </c>
      <c r="H32" s="74">
        <f t="shared" si="11"/>
        <v>12920</v>
      </c>
      <c r="I32" s="74">
        <f t="shared" si="12"/>
        <v>12920</v>
      </c>
      <c r="J32" s="54" t="s">
        <v>533</v>
      </c>
      <c r="K32" s="53" t="s">
        <v>534</v>
      </c>
      <c r="L32" s="74">
        <v>0</v>
      </c>
      <c r="M32" s="74">
        <v>49623</v>
      </c>
      <c r="N32" s="74">
        <f t="shared" si="13"/>
        <v>49623</v>
      </c>
      <c r="O32" s="74">
        <v>0</v>
      </c>
      <c r="P32" s="74">
        <v>0</v>
      </c>
      <c r="Q32" s="74">
        <f t="shared" si="14"/>
        <v>0</v>
      </c>
      <c r="R32" s="54" t="s">
        <v>529</v>
      </c>
      <c r="S32" s="53" t="s">
        <v>530</v>
      </c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12920</v>
      </c>
      <c r="Y32" s="74">
        <f t="shared" si="16"/>
        <v>12920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522</v>
      </c>
      <c r="B33" s="54" t="s">
        <v>613</v>
      </c>
      <c r="C33" s="53" t="s">
        <v>614</v>
      </c>
      <c r="D33" s="74">
        <f t="shared" si="7"/>
        <v>12643</v>
      </c>
      <c r="E33" s="74">
        <f t="shared" si="8"/>
        <v>83664</v>
      </c>
      <c r="F33" s="74">
        <f t="shared" si="9"/>
        <v>96307</v>
      </c>
      <c r="G33" s="74">
        <f t="shared" si="10"/>
        <v>0</v>
      </c>
      <c r="H33" s="74">
        <f t="shared" si="11"/>
        <v>46191</v>
      </c>
      <c r="I33" s="74">
        <f t="shared" si="12"/>
        <v>46191</v>
      </c>
      <c r="J33" s="54" t="s">
        <v>547</v>
      </c>
      <c r="K33" s="53" t="s">
        <v>548</v>
      </c>
      <c r="L33" s="74">
        <v>0</v>
      </c>
      <c r="M33" s="74">
        <v>51949</v>
      </c>
      <c r="N33" s="74">
        <f t="shared" si="13"/>
        <v>51949</v>
      </c>
      <c r="O33" s="74">
        <v>0</v>
      </c>
      <c r="P33" s="74">
        <v>0</v>
      </c>
      <c r="Q33" s="74">
        <f t="shared" si="14"/>
        <v>0</v>
      </c>
      <c r="R33" s="54" t="s">
        <v>582</v>
      </c>
      <c r="S33" s="53" t="s">
        <v>615</v>
      </c>
      <c r="T33" s="74">
        <v>0</v>
      </c>
      <c r="U33" s="74">
        <v>31715</v>
      </c>
      <c r="V33" s="74">
        <f t="shared" si="15"/>
        <v>31715</v>
      </c>
      <c r="W33" s="74">
        <v>0</v>
      </c>
      <c r="X33" s="74">
        <v>0</v>
      </c>
      <c r="Y33" s="74">
        <f t="shared" si="16"/>
        <v>0</v>
      </c>
      <c r="Z33" s="54" t="s">
        <v>543</v>
      </c>
      <c r="AA33" s="53" t="s">
        <v>616</v>
      </c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17558</v>
      </c>
      <c r="AG33" s="74">
        <f t="shared" si="18"/>
        <v>17558</v>
      </c>
      <c r="AH33" s="54" t="s">
        <v>586</v>
      </c>
      <c r="AI33" s="53" t="s">
        <v>587</v>
      </c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28633</v>
      </c>
      <c r="AO33" s="74">
        <f t="shared" si="20"/>
        <v>28633</v>
      </c>
      <c r="AP33" s="54" t="s">
        <v>549</v>
      </c>
      <c r="AQ33" s="53" t="s">
        <v>608</v>
      </c>
      <c r="AR33" s="74">
        <v>12643</v>
      </c>
      <c r="AS33" s="74">
        <v>0</v>
      </c>
      <c r="AT33" s="74">
        <f t="shared" si="21"/>
        <v>12643</v>
      </c>
      <c r="AU33" s="74">
        <v>0</v>
      </c>
      <c r="AV33" s="74"/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522</v>
      </c>
      <c r="B34" s="54" t="s">
        <v>617</v>
      </c>
      <c r="C34" s="53" t="s">
        <v>618</v>
      </c>
      <c r="D34" s="74">
        <f t="shared" si="7"/>
        <v>0</v>
      </c>
      <c r="E34" s="74">
        <f t="shared" si="8"/>
        <v>71098</v>
      </c>
      <c r="F34" s="74">
        <f t="shared" si="9"/>
        <v>71098</v>
      </c>
      <c r="G34" s="74">
        <f t="shared" si="10"/>
        <v>0</v>
      </c>
      <c r="H34" s="74">
        <f t="shared" si="11"/>
        <v>31656</v>
      </c>
      <c r="I34" s="74">
        <f t="shared" si="12"/>
        <v>31656</v>
      </c>
      <c r="J34" s="54" t="s">
        <v>566</v>
      </c>
      <c r="K34" s="53" t="s">
        <v>567</v>
      </c>
      <c r="L34" s="74">
        <v>0</v>
      </c>
      <c r="M34" s="74">
        <v>58891</v>
      </c>
      <c r="N34" s="74">
        <f t="shared" si="13"/>
        <v>58891</v>
      </c>
      <c r="O34" s="74">
        <v>0</v>
      </c>
      <c r="P34" s="74">
        <v>16979</v>
      </c>
      <c r="Q34" s="74">
        <f t="shared" si="14"/>
        <v>16979</v>
      </c>
      <c r="R34" s="54" t="s">
        <v>531</v>
      </c>
      <c r="S34" s="53" t="s">
        <v>532</v>
      </c>
      <c r="T34" s="74">
        <v>0</v>
      </c>
      <c r="U34" s="74">
        <v>12207</v>
      </c>
      <c r="V34" s="74">
        <f t="shared" si="15"/>
        <v>12207</v>
      </c>
      <c r="W34" s="74">
        <v>0</v>
      </c>
      <c r="X34" s="74">
        <v>0</v>
      </c>
      <c r="Y34" s="74">
        <f t="shared" si="16"/>
        <v>0</v>
      </c>
      <c r="Z34" s="54" t="s">
        <v>529</v>
      </c>
      <c r="AA34" s="53" t="s">
        <v>530</v>
      </c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14677</v>
      </c>
      <c r="AG34" s="74">
        <f t="shared" si="18"/>
        <v>14677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619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7" t="s">
        <v>620</v>
      </c>
      <c r="B2" s="145" t="s">
        <v>621</v>
      </c>
      <c r="C2" s="154" t="s">
        <v>514</v>
      </c>
      <c r="D2" s="163" t="s">
        <v>622</v>
      </c>
      <c r="E2" s="164"/>
      <c r="F2" s="140" t="s">
        <v>623</v>
      </c>
      <c r="G2" s="60"/>
      <c r="H2" s="60"/>
      <c r="I2" s="118"/>
      <c r="J2" s="140" t="s">
        <v>624</v>
      </c>
      <c r="K2" s="60"/>
      <c r="L2" s="60"/>
      <c r="M2" s="118"/>
      <c r="N2" s="140" t="s">
        <v>625</v>
      </c>
      <c r="O2" s="60"/>
      <c r="P2" s="60"/>
      <c r="Q2" s="118"/>
      <c r="R2" s="140" t="s">
        <v>626</v>
      </c>
      <c r="S2" s="60"/>
      <c r="T2" s="60"/>
      <c r="U2" s="118"/>
      <c r="V2" s="140" t="s">
        <v>627</v>
      </c>
      <c r="W2" s="60"/>
      <c r="X2" s="60"/>
      <c r="Y2" s="118"/>
      <c r="Z2" s="140" t="s">
        <v>628</v>
      </c>
      <c r="AA2" s="60"/>
      <c r="AB2" s="60"/>
      <c r="AC2" s="118"/>
      <c r="AD2" s="140" t="s">
        <v>629</v>
      </c>
      <c r="AE2" s="60"/>
      <c r="AF2" s="60"/>
      <c r="AG2" s="118"/>
      <c r="AH2" s="140" t="s">
        <v>630</v>
      </c>
      <c r="AI2" s="60"/>
      <c r="AJ2" s="60"/>
      <c r="AK2" s="118"/>
      <c r="AL2" s="140" t="s">
        <v>631</v>
      </c>
      <c r="AM2" s="60"/>
      <c r="AN2" s="60"/>
      <c r="AO2" s="118"/>
      <c r="AP2" s="140" t="s">
        <v>632</v>
      </c>
      <c r="AQ2" s="60"/>
      <c r="AR2" s="60"/>
      <c r="AS2" s="118"/>
      <c r="AT2" s="140" t="s">
        <v>633</v>
      </c>
      <c r="AU2" s="60"/>
      <c r="AV2" s="60"/>
      <c r="AW2" s="118"/>
      <c r="AX2" s="140" t="s">
        <v>634</v>
      </c>
      <c r="AY2" s="60"/>
      <c r="AZ2" s="60"/>
      <c r="BA2" s="118"/>
      <c r="BB2" s="140" t="s">
        <v>635</v>
      </c>
      <c r="BC2" s="60"/>
      <c r="BD2" s="60"/>
      <c r="BE2" s="118"/>
      <c r="BF2" s="140" t="s">
        <v>636</v>
      </c>
      <c r="BG2" s="60"/>
      <c r="BH2" s="60"/>
      <c r="BI2" s="118"/>
      <c r="BJ2" s="140" t="s">
        <v>637</v>
      </c>
      <c r="BK2" s="60"/>
      <c r="BL2" s="60"/>
      <c r="BM2" s="118"/>
      <c r="BN2" s="140" t="s">
        <v>638</v>
      </c>
      <c r="BO2" s="60"/>
      <c r="BP2" s="60"/>
      <c r="BQ2" s="118"/>
      <c r="BR2" s="140" t="s">
        <v>639</v>
      </c>
      <c r="BS2" s="60"/>
      <c r="BT2" s="60"/>
      <c r="BU2" s="118"/>
      <c r="BV2" s="140" t="s">
        <v>640</v>
      </c>
      <c r="BW2" s="60"/>
      <c r="BX2" s="60"/>
      <c r="BY2" s="118"/>
      <c r="BZ2" s="140" t="s">
        <v>641</v>
      </c>
      <c r="CA2" s="60"/>
      <c r="CB2" s="60"/>
      <c r="CC2" s="118"/>
      <c r="CD2" s="140" t="s">
        <v>642</v>
      </c>
      <c r="CE2" s="60"/>
      <c r="CF2" s="60"/>
      <c r="CG2" s="118"/>
      <c r="CH2" s="140" t="s">
        <v>643</v>
      </c>
      <c r="CI2" s="60"/>
      <c r="CJ2" s="60"/>
      <c r="CK2" s="118"/>
      <c r="CL2" s="140" t="s">
        <v>644</v>
      </c>
      <c r="CM2" s="60"/>
      <c r="CN2" s="60"/>
      <c r="CO2" s="118"/>
      <c r="CP2" s="140" t="s">
        <v>645</v>
      </c>
      <c r="CQ2" s="60"/>
      <c r="CR2" s="60"/>
      <c r="CS2" s="118"/>
      <c r="CT2" s="140" t="s">
        <v>646</v>
      </c>
      <c r="CU2" s="60"/>
      <c r="CV2" s="60"/>
      <c r="CW2" s="118"/>
      <c r="CX2" s="140" t="s">
        <v>647</v>
      </c>
      <c r="CY2" s="60"/>
      <c r="CZ2" s="60"/>
      <c r="DA2" s="118"/>
      <c r="DB2" s="140" t="s">
        <v>648</v>
      </c>
      <c r="DC2" s="60"/>
      <c r="DD2" s="60"/>
      <c r="DE2" s="118"/>
      <c r="DF2" s="140" t="s">
        <v>649</v>
      </c>
      <c r="DG2" s="60"/>
      <c r="DH2" s="60"/>
      <c r="DI2" s="118"/>
      <c r="DJ2" s="140" t="s">
        <v>650</v>
      </c>
      <c r="DK2" s="60"/>
      <c r="DL2" s="60"/>
      <c r="DM2" s="118"/>
      <c r="DN2" s="140" t="s">
        <v>651</v>
      </c>
      <c r="DO2" s="60"/>
      <c r="DP2" s="60"/>
      <c r="DQ2" s="118"/>
      <c r="DR2" s="140" t="s">
        <v>652</v>
      </c>
      <c r="DS2" s="60"/>
      <c r="DT2" s="60"/>
      <c r="DU2" s="118"/>
    </row>
    <row r="3" spans="1:125" s="45" customFormat="1" ht="13.5">
      <c r="A3" s="158"/>
      <c r="B3" s="146"/>
      <c r="C3" s="160"/>
      <c r="D3" s="165"/>
      <c r="E3" s="166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58"/>
      <c r="B4" s="146"/>
      <c r="C4" s="155"/>
      <c r="D4" s="157" t="s">
        <v>511</v>
      </c>
      <c r="E4" s="157" t="s">
        <v>512</v>
      </c>
      <c r="F4" s="157" t="s">
        <v>653</v>
      </c>
      <c r="G4" s="157" t="s">
        <v>654</v>
      </c>
      <c r="H4" s="157" t="s">
        <v>511</v>
      </c>
      <c r="I4" s="157" t="s">
        <v>512</v>
      </c>
      <c r="J4" s="157" t="s">
        <v>653</v>
      </c>
      <c r="K4" s="157" t="s">
        <v>654</v>
      </c>
      <c r="L4" s="157" t="s">
        <v>511</v>
      </c>
      <c r="M4" s="157" t="s">
        <v>512</v>
      </c>
      <c r="N4" s="157" t="s">
        <v>653</v>
      </c>
      <c r="O4" s="157" t="s">
        <v>654</v>
      </c>
      <c r="P4" s="157" t="s">
        <v>511</v>
      </c>
      <c r="Q4" s="157" t="s">
        <v>512</v>
      </c>
      <c r="R4" s="157" t="s">
        <v>653</v>
      </c>
      <c r="S4" s="157" t="s">
        <v>654</v>
      </c>
      <c r="T4" s="157" t="s">
        <v>511</v>
      </c>
      <c r="U4" s="157" t="s">
        <v>512</v>
      </c>
      <c r="V4" s="157" t="s">
        <v>653</v>
      </c>
      <c r="W4" s="157" t="s">
        <v>654</v>
      </c>
      <c r="X4" s="157" t="s">
        <v>511</v>
      </c>
      <c r="Y4" s="157" t="s">
        <v>512</v>
      </c>
      <c r="Z4" s="157" t="s">
        <v>653</v>
      </c>
      <c r="AA4" s="157" t="s">
        <v>654</v>
      </c>
      <c r="AB4" s="157" t="s">
        <v>511</v>
      </c>
      <c r="AC4" s="157" t="s">
        <v>512</v>
      </c>
      <c r="AD4" s="157" t="s">
        <v>653</v>
      </c>
      <c r="AE4" s="157" t="s">
        <v>654</v>
      </c>
      <c r="AF4" s="157" t="s">
        <v>511</v>
      </c>
      <c r="AG4" s="157" t="s">
        <v>512</v>
      </c>
      <c r="AH4" s="157" t="s">
        <v>653</v>
      </c>
      <c r="AI4" s="157" t="s">
        <v>654</v>
      </c>
      <c r="AJ4" s="157" t="s">
        <v>511</v>
      </c>
      <c r="AK4" s="157" t="s">
        <v>512</v>
      </c>
      <c r="AL4" s="157" t="s">
        <v>653</v>
      </c>
      <c r="AM4" s="157" t="s">
        <v>654</v>
      </c>
      <c r="AN4" s="157" t="s">
        <v>511</v>
      </c>
      <c r="AO4" s="157" t="s">
        <v>512</v>
      </c>
      <c r="AP4" s="157" t="s">
        <v>653</v>
      </c>
      <c r="AQ4" s="157" t="s">
        <v>654</v>
      </c>
      <c r="AR4" s="157" t="s">
        <v>511</v>
      </c>
      <c r="AS4" s="157" t="s">
        <v>512</v>
      </c>
      <c r="AT4" s="157" t="s">
        <v>653</v>
      </c>
      <c r="AU4" s="157" t="s">
        <v>654</v>
      </c>
      <c r="AV4" s="157" t="s">
        <v>511</v>
      </c>
      <c r="AW4" s="157" t="s">
        <v>512</v>
      </c>
      <c r="AX4" s="157" t="s">
        <v>653</v>
      </c>
      <c r="AY4" s="157" t="s">
        <v>654</v>
      </c>
      <c r="AZ4" s="157" t="s">
        <v>511</v>
      </c>
      <c r="BA4" s="157" t="s">
        <v>512</v>
      </c>
      <c r="BB4" s="157" t="s">
        <v>653</v>
      </c>
      <c r="BC4" s="157" t="s">
        <v>654</v>
      </c>
      <c r="BD4" s="157" t="s">
        <v>511</v>
      </c>
      <c r="BE4" s="157" t="s">
        <v>512</v>
      </c>
      <c r="BF4" s="157" t="s">
        <v>653</v>
      </c>
      <c r="BG4" s="157" t="s">
        <v>654</v>
      </c>
      <c r="BH4" s="157" t="s">
        <v>511</v>
      </c>
      <c r="BI4" s="157" t="s">
        <v>512</v>
      </c>
      <c r="BJ4" s="157" t="s">
        <v>653</v>
      </c>
      <c r="BK4" s="157" t="s">
        <v>654</v>
      </c>
      <c r="BL4" s="157" t="s">
        <v>511</v>
      </c>
      <c r="BM4" s="157" t="s">
        <v>512</v>
      </c>
      <c r="BN4" s="157" t="s">
        <v>653</v>
      </c>
      <c r="BO4" s="157" t="s">
        <v>654</v>
      </c>
      <c r="BP4" s="157" t="s">
        <v>511</v>
      </c>
      <c r="BQ4" s="157" t="s">
        <v>512</v>
      </c>
      <c r="BR4" s="157" t="s">
        <v>653</v>
      </c>
      <c r="BS4" s="157" t="s">
        <v>654</v>
      </c>
      <c r="BT4" s="157" t="s">
        <v>511</v>
      </c>
      <c r="BU4" s="157" t="s">
        <v>512</v>
      </c>
      <c r="BV4" s="157" t="s">
        <v>653</v>
      </c>
      <c r="BW4" s="157" t="s">
        <v>654</v>
      </c>
      <c r="BX4" s="157" t="s">
        <v>511</v>
      </c>
      <c r="BY4" s="157" t="s">
        <v>512</v>
      </c>
      <c r="BZ4" s="157" t="s">
        <v>653</v>
      </c>
      <c r="CA4" s="157" t="s">
        <v>654</v>
      </c>
      <c r="CB4" s="157" t="s">
        <v>511</v>
      </c>
      <c r="CC4" s="157" t="s">
        <v>512</v>
      </c>
      <c r="CD4" s="157" t="s">
        <v>653</v>
      </c>
      <c r="CE4" s="157" t="s">
        <v>654</v>
      </c>
      <c r="CF4" s="157" t="s">
        <v>511</v>
      </c>
      <c r="CG4" s="157" t="s">
        <v>512</v>
      </c>
      <c r="CH4" s="157" t="s">
        <v>653</v>
      </c>
      <c r="CI4" s="157" t="s">
        <v>654</v>
      </c>
      <c r="CJ4" s="157" t="s">
        <v>511</v>
      </c>
      <c r="CK4" s="157" t="s">
        <v>512</v>
      </c>
      <c r="CL4" s="157" t="s">
        <v>653</v>
      </c>
      <c r="CM4" s="157" t="s">
        <v>654</v>
      </c>
      <c r="CN4" s="157" t="s">
        <v>511</v>
      </c>
      <c r="CO4" s="157" t="s">
        <v>512</v>
      </c>
      <c r="CP4" s="157" t="s">
        <v>653</v>
      </c>
      <c r="CQ4" s="157" t="s">
        <v>654</v>
      </c>
      <c r="CR4" s="157" t="s">
        <v>511</v>
      </c>
      <c r="CS4" s="157" t="s">
        <v>512</v>
      </c>
      <c r="CT4" s="157" t="s">
        <v>653</v>
      </c>
      <c r="CU4" s="157" t="s">
        <v>654</v>
      </c>
      <c r="CV4" s="157" t="s">
        <v>511</v>
      </c>
      <c r="CW4" s="157" t="s">
        <v>512</v>
      </c>
      <c r="CX4" s="157" t="s">
        <v>653</v>
      </c>
      <c r="CY4" s="157" t="s">
        <v>654</v>
      </c>
      <c r="CZ4" s="157" t="s">
        <v>511</v>
      </c>
      <c r="DA4" s="157" t="s">
        <v>512</v>
      </c>
      <c r="DB4" s="157" t="s">
        <v>653</v>
      </c>
      <c r="DC4" s="157" t="s">
        <v>654</v>
      </c>
      <c r="DD4" s="157" t="s">
        <v>511</v>
      </c>
      <c r="DE4" s="157" t="s">
        <v>512</v>
      </c>
      <c r="DF4" s="157" t="s">
        <v>653</v>
      </c>
      <c r="DG4" s="157" t="s">
        <v>654</v>
      </c>
      <c r="DH4" s="157" t="s">
        <v>511</v>
      </c>
      <c r="DI4" s="157" t="s">
        <v>512</v>
      </c>
      <c r="DJ4" s="157" t="s">
        <v>653</v>
      </c>
      <c r="DK4" s="157" t="s">
        <v>654</v>
      </c>
      <c r="DL4" s="157" t="s">
        <v>511</v>
      </c>
      <c r="DM4" s="157" t="s">
        <v>512</v>
      </c>
      <c r="DN4" s="157" t="s">
        <v>653</v>
      </c>
      <c r="DO4" s="157" t="s">
        <v>654</v>
      </c>
      <c r="DP4" s="157" t="s">
        <v>511</v>
      </c>
      <c r="DQ4" s="157" t="s">
        <v>512</v>
      </c>
      <c r="DR4" s="157" t="s">
        <v>653</v>
      </c>
      <c r="DS4" s="157" t="s">
        <v>654</v>
      </c>
      <c r="DT4" s="157" t="s">
        <v>511</v>
      </c>
      <c r="DU4" s="157" t="s">
        <v>512</v>
      </c>
    </row>
    <row r="5" spans="1:125" s="45" customFormat="1" ht="13.5">
      <c r="A5" s="158"/>
      <c r="B5" s="146"/>
      <c r="C5" s="155"/>
      <c r="D5" s="158"/>
      <c r="E5" s="158"/>
      <c r="F5" s="161"/>
      <c r="G5" s="158"/>
      <c r="H5" s="158"/>
      <c r="I5" s="158"/>
      <c r="J5" s="161"/>
      <c r="K5" s="158"/>
      <c r="L5" s="158"/>
      <c r="M5" s="158"/>
      <c r="N5" s="161"/>
      <c r="O5" s="158"/>
      <c r="P5" s="158"/>
      <c r="Q5" s="158"/>
      <c r="R5" s="161"/>
      <c r="S5" s="158"/>
      <c r="T5" s="158"/>
      <c r="U5" s="158"/>
      <c r="V5" s="161"/>
      <c r="W5" s="158"/>
      <c r="X5" s="158"/>
      <c r="Y5" s="158"/>
      <c r="Z5" s="161"/>
      <c r="AA5" s="158"/>
      <c r="AB5" s="158"/>
      <c r="AC5" s="158"/>
      <c r="AD5" s="161"/>
      <c r="AE5" s="158"/>
      <c r="AF5" s="158"/>
      <c r="AG5" s="158"/>
      <c r="AH5" s="161"/>
      <c r="AI5" s="158"/>
      <c r="AJ5" s="158"/>
      <c r="AK5" s="158"/>
      <c r="AL5" s="161"/>
      <c r="AM5" s="158"/>
      <c r="AN5" s="158"/>
      <c r="AO5" s="158"/>
      <c r="AP5" s="161"/>
      <c r="AQ5" s="158"/>
      <c r="AR5" s="158"/>
      <c r="AS5" s="158"/>
      <c r="AT5" s="161"/>
      <c r="AU5" s="158"/>
      <c r="AV5" s="158"/>
      <c r="AW5" s="158"/>
      <c r="AX5" s="161"/>
      <c r="AY5" s="158"/>
      <c r="AZ5" s="158"/>
      <c r="BA5" s="158"/>
      <c r="BB5" s="161"/>
      <c r="BC5" s="158"/>
      <c r="BD5" s="158"/>
      <c r="BE5" s="158"/>
      <c r="BF5" s="161"/>
      <c r="BG5" s="158"/>
      <c r="BH5" s="158"/>
      <c r="BI5" s="158"/>
      <c r="BJ5" s="161"/>
      <c r="BK5" s="158"/>
      <c r="BL5" s="158"/>
      <c r="BM5" s="158"/>
      <c r="BN5" s="161"/>
      <c r="BO5" s="158"/>
      <c r="BP5" s="158"/>
      <c r="BQ5" s="158"/>
      <c r="BR5" s="161"/>
      <c r="BS5" s="158"/>
      <c r="BT5" s="158"/>
      <c r="BU5" s="158"/>
      <c r="BV5" s="161"/>
      <c r="BW5" s="158"/>
      <c r="BX5" s="158"/>
      <c r="BY5" s="158"/>
      <c r="BZ5" s="161"/>
      <c r="CA5" s="158"/>
      <c r="CB5" s="158"/>
      <c r="CC5" s="158"/>
      <c r="CD5" s="161"/>
      <c r="CE5" s="158"/>
      <c r="CF5" s="158"/>
      <c r="CG5" s="158"/>
      <c r="CH5" s="161"/>
      <c r="CI5" s="158"/>
      <c r="CJ5" s="158"/>
      <c r="CK5" s="158"/>
      <c r="CL5" s="161"/>
      <c r="CM5" s="158"/>
      <c r="CN5" s="158"/>
      <c r="CO5" s="158"/>
      <c r="CP5" s="161"/>
      <c r="CQ5" s="158"/>
      <c r="CR5" s="158"/>
      <c r="CS5" s="158"/>
      <c r="CT5" s="161"/>
      <c r="CU5" s="158"/>
      <c r="CV5" s="158"/>
      <c r="CW5" s="158"/>
      <c r="CX5" s="161"/>
      <c r="CY5" s="158"/>
      <c r="CZ5" s="158"/>
      <c r="DA5" s="158"/>
      <c r="DB5" s="161"/>
      <c r="DC5" s="158"/>
      <c r="DD5" s="158"/>
      <c r="DE5" s="158"/>
      <c r="DF5" s="161"/>
      <c r="DG5" s="158"/>
      <c r="DH5" s="158"/>
      <c r="DI5" s="158"/>
      <c r="DJ5" s="161"/>
      <c r="DK5" s="158"/>
      <c r="DL5" s="158"/>
      <c r="DM5" s="158"/>
      <c r="DN5" s="161"/>
      <c r="DO5" s="158"/>
      <c r="DP5" s="158"/>
      <c r="DQ5" s="158"/>
      <c r="DR5" s="161"/>
      <c r="DS5" s="158"/>
      <c r="DT5" s="158"/>
      <c r="DU5" s="158"/>
    </row>
    <row r="6" spans="1:125" s="46" customFormat="1" ht="13.5">
      <c r="A6" s="159"/>
      <c r="B6" s="147"/>
      <c r="C6" s="156"/>
      <c r="D6" s="139" t="s">
        <v>521</v>
      </c>
      <c r="E6" s="139" t="s">
        <v>521</v>
      </c>
      <c r="F6" s="162"/>
      <c r="G6" s="159"/>
      <c r="H6" s="139" t="s">
        <v>521</v>
      </c>
      <c r="I6" s="139" t="s">
        <v>521</v>
      </c>
      <c r="J6" s="162"/>
      <c r="K6" s="159"/>
      <c r="L6" s="139" t="s">
        <v>521</v>
      </c>
      <c r="M6" s="139" t="s">
        <v>521</v>
      </c>
      <c r="N6" s="162"/>
      <c r="O6" s="159"/>
      <c r="P6" s="139" t="s">
        <v>521</v>
      </c>
      <c r="Q6" s="139" t="s">
        <v>521</v>
      </c>
      <c r="R6" s="162"/>
      <c r="S6" s="159"/>
      <c r="T6" s="139" t="s">
        <v>521</v>
      </c>
      <c r="U6" s="139" t="s">
        <v>521</v>
      </c>
      <c r="V6" s="162"/>
      <c r="W6" s="159"/>
      <c r="X6" s="139" t="s">
        <v>521</v>
      </c>
      <c r="Y6" s="139" t="s">
        <v>521</v>
      </c>
      <c r="Z6" s="162"/>
      <c r="AA6" s="159"/>
      <c r="AB6" s="139" t="s">
        <v>521</v>
      </c>
      <c r="AC6" s="139" t="s">
        <v>521</v>
      </c>
      <c r="AD6" s="162"/>
      <c r="AE6" s="159"/>
      <c r="AF6" s="139" t="s">
        <v>521</v>
      </c>
      <c r="AG6" s="139" t="s">
        <v>521</v>
      </c>
      <c r="AH6" s="162"/>
      <c r="AI6" s="159"/>
      <c r="AJ6" s="139" t="s">
        <v>521</v>
      </c>
      <c r="AK6" s="139" t="s">
        <v>521</v>
      </c>
      <c r="AL6" s="162"/>
      <c r="AM6" s="159"/>
      <c r="AN6" s="139" t="s">
        <v>521</v>
      </c>
      <c r="AO6" s="139" t="s">
        <v>521</v>
      </c>
      <c r="AP6" s="162"/>
      <c r="AQ6" s="159"/>
      <c r="AR6" s="139" t="s">
        <v>521</v>
      </c>
      <c r="AS6" s="139" t="s">
        <v>521</v>
      </c>
      <c r="AT6" s="162"/>
      <c r="AU6" s="159"/>
      <c r="AV6" s="139" t="s">
        <v>521</v>
      </c>
      <c r="AW6" s="139" t="s">
        <v>521</v>
      </c>
      <c r="AX6" s="162"/>
      <c r="AY6" s="159"/>
      <c r="AZ6" s="139" t="s">
        <v>521</v>
      </c>
      <c r="BA6" s="139" t="s">
        <v>521</v>
      </c>
      <c r="BB6" s="162"/>
      <c r="BC6" s="159"/>
      <c r="BD6" s="139" t="s">
        <v>521</v>
      </c>
      <c r="BE6" s="139" t="s">
        <v>521</v>
      </c>
      <c r="BF6" s="162"/>
      <c r="BG6" s="159"/>
      <c r="BH6" s="139" t="s">
        <v>521</v>
      </c>
      <c r="BI6" s="139" t="s">
        <v>521</v>
      </c>
      <c r="BJ6" s="162"/>
      <c r="BK6" s="159"/>
      <c r="BL6" s="139" t="s">
        <v>521</v>
      </c>
      <c r="BM6" s="139" t="s">
        <v>521</v>
      </c>
      <c r="BN6" s="162"/>
      <c r="BO6" s="159"/>
      <c r="BP6" s="139" t="s">
        <v>521</v>
      </c>
      <c r="BQ6" s="139" t="s">
        <v>521</v>
      </c>
      <c r="BR6" s="162"/>
      <c r="BS6" s="159"/>
      <c r="BT6" s="139" t="s">
        <v>521</v>
      </c>
      <c r="BU6" s="139" t="s">
        <v>521</v>
      </c>
      <c r="BV6" s="162"/>
      <c r="BW6" s="159"/>
      <c r="BX6" s="139" t="s">
        <v>521</v>
      </c>
      <c r="BY6" s="139" t="s">
        <v>521</v>
      </c>
      <c r="BZ6" s="162"/>
      <c r="CA6" s="159"/>
      <c r="CB6" s="139" t="s">
        <v>521</v>
      </c>
      <c r="CC6" s="139" t="s">
        <v>521</v>
      </c>
      <c r="CD6" s="162"/>
      <c r="CE6" s="159"/>
      <c r="CF6" s="139" t="s">
        <v>521</v>
      </c>
      <c r="CG6" s="139" t="s">
        <v>521</v>
      </c>
      <c r="CH6" s="162"/>
      <c r="CI6" s="159"/>
      <c r="CJ6" s="139" t="s">
        <v>521</v>
      </c>
      <c r="CK6" s="139" t="s">
        <v>521</v>
      </c>
      <c r="CL6" s="162"/>
      <c r="CM6" s="159"/>
      <c r="CN6" s="139" t="s">
        <v>521</v>
      </c>
      <c r="CO6" s="139" t="s">
        <v>521</v>
      </c>
      <c r="CP6" s="162"/>
      <c r="CQ6" s="159"/>
      <c r="CR6" s="139" t="s">
        <v>521</v>
      </c>
      <c r="CS6" s="139" t="s">
        <v>521</v>
      </c>
      <c r="CT6" s="162"/>
      <c r="CU6" s="159"/>
      <c r="CV6" s="139" t="s">
        <v>521</v>
      </c>
      <c r="CW6" s="139" t="s">
        <v>521</v>
      </c>
      <c r="CX6" s="162"/>
      <c r="CY6" s="159"/>
      <c r="CZ6" s="139" t="s">
        <v>521</v>
      </c>
      <c r="DA6" s="139" t="s">
        <v>521</v>
      </c>
      <c r="DB6" s="162"/>
      <c r="DC6" s="159"/>
      <c r="DD6" s="139" t="s">
        <v>521</v>
      </c>
      <c r="DE6" s="139" t="s">
        <v>521</v>
      </c>
      <c r="DF6" s="162"/>
      <c r="DG6" s="159"/>
      <c r="DH6" s="139" t="s">
        <v>521</v>
      </c>
      <c r="DI6" s="139" t="s">
        <v>521</v>
      </c>
      <c r="DJ6" s="162"/>
      <c r="DK6" s="159"/>
      <c r="DL6" s="139" t="s">
        <v>521</v>
      </c>
      <c r="DM6" s="139" t="s">
        <v>521</v>
      </c>
      <c r="DN6" s="162"/>
      <c r="DO6" s="159"/>
      <c r="DP6" s="139" t="s">
        <v>521</v>
      </c>
      <c r="DQ6" s="139" t="s">
        <v>521</v>
      </c>
      <c r="DR6" s="162"/>
      <c r="DS6" s="159"/>
      <c r="DT6" s="139" t="s">
        <v>521</v>
      </c>
      <c r="DU6" s="139" t="s">
        <v>521</v>
      </c>
    </row>
    <row r="7" spans="1:125" s="61" customFormat="1" ht="12" customHeight="1">
      <c r="A7" s="48" t="s">
        <v>522</v>
      </c>
      <c r="B7" s="63">
        <v>33000</v>
      </c>
      <c r="C7" s="48" t="s">
        <v>518</v>
      </c>
      <c r="D7" s="70">
        <f>SUM(D8:D26)</f>
        <v>3306050</v>
      </c>
      <c r="E7" s="70">
        <f>SUM(E8:E26)</f>
        <v>1824455</v>
      </c>
      <c r="F7" s="49">
        <f>COUNTIF(F8:F26,"&lt;&gt;")</f>
        <v>18</v>
      </c>
      <c r="G7" s="49">
        <f>COUNTIF(G8:G26,"&lt;&gt;")</f>
        <v>19</v>
      </c>
      <c r="H7" s="70">
        <f>SUM(H8:H26)</f>
        <v>2199293</v>
      </c>
      <c r="I7" s="70">
        <f>SUM(I8:I26)</f>
        <v>1004773</v>
      </c>
      <c r="J7" s="49">
        <f>COUNTIF(J8:J26,"&lt;&gt;")</f>
        <v>18</v>
      </c>
      <c r="K7" s="49">
        <f>COUNTIF(K8:K26,"&lt;&gt;")</f>
        <v>19</v>
      </c>
      <c r="L7" s="70">
        <f>SUM(L8:L26)</f>
        <v>774285</v>
      </c>
      <c r="M7" s="70">
        <f>SUM(M8:M26)</f>
        <v>593998</v>
      </c>
      <c r="N7" s="49">
        <f>COUNTIF(N8:N26,"&lt;&gt;")</f>
        <v>10</v>
      </c>
      <c r="O7" s="49">
        <f>COUNTIF(O8:O26,"&lt;&gt;")</f>
        <v>11</v>
      </c>
      <c r="P7" s="70">
        <f>SUM(P8:P26)</f>
        <v>281874</v>
      </c>
      <c r="Q7" s="70">
        <f>SUM(Q8:Q26)</f>
        <v>129005</v>
      </c>
      <c r="R7" s="49">
        <f>COUNTIF(R8:R26,"&lt;&gt;")</f>
        <v>3</v>
      </c>
      <c r="S7" s="49">
        <f>COUNTIF(S8:S26,"&lt;&gt;")</f>
        <v>3</v>
      </c>
      <c r="T7" s="70">
        <f>SUM(T8:T26)</f>
        <v>20526</v>
      </c>
      <c r="U7" s="70">
        <f>SUM(U8:U26)</f>
        <v>33989</v>
      </c>
      <c r="V7" s="49">
        <f>COUNTIF(V8:V26,"&lt;&gt;")</f>
        <v>3</v>
      </c>
      <c r="W7" s="49">
        <f>COUNTIF(W8:W26,"&lt;&gt;")</f>
        <v>3</v>
      </c>
      <c r="X7" s="70">
        <f>SUM(X8:X26)</f>
        <v>30072</v>
      </c>
      <c r="Y7" s="70">
        <f>SUM(Y8:Y26)</f>
        <v>62690</v>
      </c>
      <c r="Z7" s="49">
        <f>COUNTIF(Z8:Z26,"&lt;&gt;")</f>
        <v>0</v>
      </c>
      <c r="AA7" s="49">
        <f>COUNTIF(AA8:AA26,"&lt;&gt;")</f>
        <v>0</v>
      </c>
      <c r="AB7" s="70">
        <f>SUM(AB8:AB26)</f>
        <v>0</v>
      </c>
      <c r="AC7" s="70">
        <f>SUM(AC8:AC26)</f>
        <v>0</v>
      </c>
      <c r="AD7" s="49">
        <f>COUNTIF(AD8:AD26,"&lt;&gt;")</f>
        <v>0</v>
      </c>
      <c r="AE7" s="49">
        <f>COUNTIF(AE8:AE26,"&lt;&gt;")</f>
        <v>0</v>
      </c>
      <c r="AF7" s="70">
        <f>SUM(AF8:AF26)</f>
        <v>0</v>
      </c>
      <c r="AG7" s="70">
        <f>SUM(AG8:AG26)</f>
        <v>0</v>
      </c>
      <c r="AH7" s="49">
        <f>COUNTIF(AH8:AH26,"&lt;&gt;")</f>
        <v>0</v>
      </c>
      <c r="AI7" s="49">
        <f>COUNTIF(AI8:AI26,"&lt;&gt;")</f>
        <v>0</v>
      </c>
      <c r="AJ7" s="70">
        <f>SUM(AJ8:AJ26)</f>
        <v>0</v>
      </c>
      <c r="AK7" s="70">
        <f>SUM(AK8:AK26)</f>
        <v>0</v>
      </c>
      <c r="AL7" s="49">
        <f>COUNTIF(AL8:AL26,"&lt;&gt;")</f>
        <v>0</v>
      </c>
      <c r="AM7" s="49">
        <f>COUNTIF(AM8:AM26,"&lt;&gt;")</f>
        <v>0</v>
      </c>
      <c r="AN7" s="70">
        <f>SUM(AN8:AN26)</f>
        <v>0</v>
      </c>
      <c r="AO7" s="70">
        <f>SUM(AO8:AO26)</f>
        <v>0</v>
      </c>
      <c r="AP7" s="49">
        <f>COUNTIF(AP8:AP26,"&lt;&gt;")</f>
        <v>0</v>
      </c>
      <c r="AQ7" s="49">
        <f>COUNTIF(AQ8:AQ26,"&lt;&gt;")</f>
        <v>0</v>
      </c>
      <c r="AR7" s="70">
        <f>SUM(AR8:AR26)</f>
        <v>0</v>
      </c>
      <c r="AS7" s="70">
        <f>SUM(AS8:AS26)</f>
        <v>0</v>
      </c>
      <c r="AT7" s="49">
        <f>COUNTIF(AT8:AT26,"&lt;&gt;")</f>
        <v>0</v>
      </c>
      <c r="AU7" s="49">
        <f>COUNTIF(AU8:AU26,"&lt;&gt;")</f>
        <v>0</v>
      </c>
      <c r="AV7" s="70">
        <f>SUM(AV8:AV26)</f>
        <v>0</v>
      </c>
      <c r="AW7" s="70">
        <f>SUM(AW8:AW26)</f>
        <v>0</v>
      </c>
      <c r="AX7" s="49">
        <f>COUNTIF(AX8:AX26,"&lt;&gt;")</f>
        <v>0</v>
      </c>
      <c r="AY7" s="49">
        <f>COUNTIF(AY8:AY26,"&lt;&gt;")</f>
        <v>0</v>
      </c>
      <c r="AZ7" s="70">
        <f>SUM(AZ8:AZ26)</f>
        <v>0</v>
      </c>
      <c r="BA7" s="70">
        <f>SUM(BA8:BA26)</f>
        <v>0</v>
      </c>
      <c r="BB7" s="49">
        <f>COUNTIF(BB8:BB26,"&lt;&gt;")</f>
        <v>0</v>
      </c>
      <c r="BC7" s="49">
        <f>COUNTIF(BC8:BC26,"&lt;&gt;")</f>
        <v>0</v>
      </c>
      <c r="BD7" s="70">
        <f>SUM(BD8:BD26)</f>
        <v>0</v>
      </c>
      <c r="BE7" s="70">
        <f>SUM(BE8:BE26)</f>
        <v>0</v>
      </c>
      <c r="BF7" s="49">
        <f>COUNTIF(BF8:BF26,"&lt;&gt;")</f>
        <v>0</v>
      </c>
      <c r="BG7" s="49">
        <f>COUNTIF(BG8:BG26,"&lt;&gt;")</f>
        <v>0</v>
      </c>
      <c r="BH7" s="70">
        <f>SUM(BH8:BH26)</f>
        <v>0</v>
      </c>
      <c r="BI7" s="70">
        <f>SUM(BI8:BI26)</f>
        <v>0</v>
      </c>
      <c r="BJ7" s="49">
        <f>COUNTIF(BJ8:BJ26,"&lt;&gt;")</f>
        <v>0</v>
      </c>
      <c r="BK7" s="49">
        <f>COUNTIF(BK8:BK26,"&lt;&gt;")</f>
        <v>0</v>
      </c>
      <c r="BL7" s="70">
        <f>SUM(BL8:BL26)</f>
        <v>0</v>
      </c>
      <c r="BM7" s="70">
        <f>SUM(BM8:BM26)</f>
        <v>0</v>
      </c>
      <c r="BN7" s="49">
        <f>COUNTIF(BN8:BN26,"&lt;&gt;")</f>
        <v>0</v>
      </c>
      <c r="BO7" s="49">
        <f>COUNTIF(BO8:BO26,"&lt;&gt;")</f>
        <v>0</v>
      </c>
      <c r="BP7" s="70">
        <f>SUM(BP8:BP26)</f>
        <v>0</v>
      </c>
      <c r="BQ7" s="70">
        <f>SUM(BQ8:BQ26)</f>
        <v>0</v>
      </c>
      <c r="BR7" s="49">
        <f>COUNTIF(BR8:BR26,"&lt;&gt;")</f>
        <v>0</v>
      </c>
      <c r="BS7" s="49">
        <f>COUNTIF(BS8:BS26,"&lt;&gt;")</f>
        <v>0</v>
      </c>
      <c r="BT7" s="70">
        <f>SUM(BT8:BT26)</f>
        <v>0</v>
      </c>
      <c r="BU7" s="70">
        <f>SUM(BU8:BU26)</f>
        <v>0</v>
      </c>
      <c r="BV7" s="49">
        <f>COUNTIF(BV8:BV26,"&lt;&gt;")</f>
        <v>0</v>
      </c>
      <c r="BW7" s="49">
        <f>COUNTIF(BW8:BW26,"&lt;&gt;")</f>
        <v>0</v>
      </c>
      <c r="BX7" s="70">
        <f>SUM(BX8:BX26)</f>
        <v>0</v>
      </c>
      <c r="BY7" s="70">
        <f>SUM(BY8:BY26)</f>
        <v>0</v>
      </c>
      <c r="BZ7" s="49">
        <f>COUNTIF(BZ8:BZ26,"&lt;&gt;")</f>
        <v>0</v>
      </c>
      <c r="CA7" s="49">
        <f>COUNTIF(CA8:CA26,"&lt;&gt;")</f>
        <v>0</v>
      </c>
      <c r="CB7" s="70">
        <f>SUM(CB8:CB26)</f>
        <v>0</v>
      </c>
      <c r="CC7" s="70">
        <f>SUM(CC8:CC26)</f>
        <v>0</v>
      </c>
      <c r="CD7" s="49">
        <f>COUNTIF(CD8:CD26,"&lt;&gt;")</f>
        <v>0</v>
      </c>
      <c r="CE7" s="49">
        <f>COUNTIF(CE8:CE26,"&lt;&gt;")</f>
        <v>0</v>
      </c>
      <c r="CF7" s="70">
        <f>SUM(CF8:CF26)</f>
        <v>0</v>
      </c>
      <c r="CG7" s="70">
        <f>SUM(CG8:CG26)</f>
        <v>0</v>
      </c>
      <c r="CH7" s="49">
        <f>COUNTIF(CH8:CH26,"&lt;&gt;")</f>
        <v>0</v>
      </c>
      <c r="CI7" s="49">
        <f>COUNTIF(CI8:CI26,"&lt;&gt;")</f>
        <v>0</v>
      </c>
      <c r="CJ7" s="70">
        <f>SUM(CJ8:CJ26)</f>
        <v>0</v>
      </c>
      <c r="CK7" s="70">
        <f>SUM(CK8:CK26)</f>
        <v>0</v>
      </c>
      <c r="CL7" s="49">
        <f>COUNTIF(CL8:CL26,"&lt;&gt;")</f>
        <v>0</v>
      </c>
      <c r="CM7" s="49">
        <f>COUNTIF(CM8:CM26,"&lt;&gt;")</f>
        <v>0</v>
      </c>
      <c r="CN7" s="70">
        <f>SUM(CN8:CN26)</f>
        <v>0</v>
      </c>
      <c r="CO7" s="70">
        <f>SUM(CO8:CO26)</f>
        <v>0</v>
      </c>
      <c r="CP7" s="49">
        <f>COUNTIF(CP8:CP26,"&lt;&gt;")</f>
        <v>0</v>
      </c>
      <c r="CQ7" s="49">
        <f>COUNTIF(CQ8:CQ26,"&lt;&gt;")</f>
        <v>0</v>
      </c>
      <c r="CR7" s="70">
        <f>SUM(CR8:CR26)</f>
        <v>0</v>
      </c>
      <c r="CS7" s="70">
        <f>SUM(CS8:CS26)</f>
        <v>0</v>
      </c>
      <c r="CT7" s="49">
        <f>COUNTIF(CT8:CT26,"&lt;&gt;")</f>
        <v>0</v>
      </c>
      <c r="CU7" s="49">
        <f>COUNTIF(CU8:CU26,"&lt;&gt;")</f>
        <v>0</v>
      </c>
      <c r="CV7" s="70">
        <f>SUM(CV8:CV26)</f>
        <v>0</v>
      </c>
      <c r="CW7" s="70">
        <f>SUM(CW8:CW26)</f>
        <v>0</v>
      </c>
      <c r="CX7" s="49">
        <f>COUNTIF(CX8:CX26,"&lt;&gt;")</f>
        <v>0</v>
      </c>
      <c r="CY7" s="49">
        <f>COUNTIF(CY8:CY26,"&lt;&gt;")</f>
        <v>0</v>
      </c>
      <c r="CZ7" s="70">
        <f>SUM(CZ8:CZ26)</f>
        <v>0</v>
      </c>
      <c r="DA7" s="70">
        <f>SUM(DA8:DA26)</f>
        <v>0</v>
      </c>
      <c r="DB7" s="49">
        <f>COUNTIF(DB8:DB26,"&lt;&gt;")</f>
        <v>0</v>
      </c>
      <c r="DC7" s="49">
        <f>COUNTIF(DC8:DC26,"&lt;&gt;")</f>
        <v>0</v>
      </c>
      <c r="DD7" s="70">
        <f>SUM(DD8:DD26)</f>
        <v>0</v>
      </c>
      <c r="DE7" s="70">
        <f>SUM(DE8:DE26)</f>
        <v>0</v>
      </c>
      <c r="DF7" s="49">
        <f>COUNTIF(DF8:DF26,"&lt;&gt;")</f>
        <v>0</v>
      </c>
      <c r="DG7" s="49">
        <f>COUNTIF(DG8:DG26,"&lt;&gt;")</f>
        <v>0</v>
      </c>
      <c r="DH7" s="70">
        <f>SUM(DH8:DH26)</f>
        <v>0</v>
      </c>
      <c r="DI7" s="70">
        <f>SUM(DI8:DI26)</f>
        <v>0</v>
      </c>
      <c r="DJ7" s="49">
        <f>COUNTIF(DJ8:DJ26,"&lt;&gt;")</f>
        <v>0</v>
      </c>
      <c r="DK7" s="49">
        <f>COUNTIF(DK8:DK26,"&lt;&gt;")</f>
        <v>0</v>
      </c>
      <c r="DL7" s="70">
        <f>SUM(DL8:DL26)</f>
        <v>0</v>
      </c>
      <c r="DM7" s="70">
        <f>SUM(DM8:DM26)</f>
        <v>0</v>
      </c>
      <c r="DN7" s="49">
        <f>COUNTIF(DN8:DN26,"&lt;&gt;")</f>
        <v>0</v>
      </c>
      <c r="DO7" s="49">
        <f>COUNTIF(DO8:DO26,"&lt;&gt;")</f>
        <v>0</v>
      </c>
      <c r="DP7" s="70">
        <f>SUM(DP8:DP26)</f>
        <v>0</v>
      </c>
      <c r="DQ7" s="70">
        <f>SUM(DQ8:DQ26)</f>
        <v>0</v>
      </c>
      <c r="DR7" s="49">
        <f>COUNTIF(DR8:DR26,"&lt;&gt;")</f>
        <v>0</v>
      </c>
      <c r="DS7" s="49">
        <f>COUNTIF(DS8:DS26,"&lt;&gt;")</f>
        <v>0</v>
      </c>
      <c r="DT7" s="70">
        <f>SUM(DT8:DT26)</f>
        <v>0</v>
      </c>
      <c r="DU7" s="70">
        <f>SUM(DU8:DU26)</f>
        <v>0</v>
      </c>
    </row>
    <row r="8" spans="1:125" s="50" customFormat="1" ht="12" customHeight="1">
      <c r="A8" s="51" t="s">
        <v>522</v>
      </c>
      <c r="B8" s="64" t="s">
        <v>525</v>
      </c>
      <c r="C8" s="51" t="s">
        <v>526</v>
      </c>
      <c r="D8" s="72">
        <f aca="true" t="shared" si="0" ref="D8:D26">SUM(H8,L8,P8,T8,X8,AB8,AF8,AJ8,AN8,AR8,AV8,AZ8,BD8,BH8,BL8,BP8,BT8,BX8,CB8,CF8,CJ8,CN8,CR8,CV8,CZ8,DD8,DH8,DL8,DP8,DT8)</f>
        <v>0</v>
      </c>
      <c r="E8" s="72">
        <f aca="true" t="shared" si="1" ref="E8:E26">SUM(I8,M8,Q8,U8,Y8,AC8,AG8,AK8,AO8,AS8,AW8,BA8,BE8,BI8,BM8,BQ8,BU8,BY8,CC8,CG8,CK8,CO8,CS8,CW8,DA8,DE8,DI8,DM8,DQ8,DU8)</f>
        <v>286396</v>
      </c>
      <c r="F8" s="66" t="s">
        <v>655</v>
      </c>
      <c r="G8" s="52" t="s">
        <v>524</v>
      </c>
      <c r="H8" s="72">
        <v>0</v>
      </c>
      <c r="I8" s="72">
        <v>189021</v>
      </c>
      <c r="J8" s="66" t="s">
        <v>576</v>
      </c>
      <c r="K8" s="52" t="s">
        <v>577</v>
      </c>
      <c r="L8" s="72">
        <v>0</v>
      </c>
      <c r="M8" s="72">
        <v>97375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522</v>
      </c>
      <c r="B9" s="64" t="s">
        <v>527</v>
      </c>
      <c r="C9" s="51" t="s">
        <v>528</v>
      </c>
      <c r="D9" s="72">
        <f t="shared" si="0"/>
        <v>0</v>
      </c>
      <c r="E9" s="72">
        <f t="shared" si="1"/>
        <v>208671</v>
      </c>
      <c r="F9" s="66" t="s">
        <v>523</v>
      </c>
      <c r="G9" s="52" t="s">
        <v>524</v>
      </c>
      <c r="H9" s="72">
        <v>0</v>
      </c>
      <c r="I9" s="72">
        <v>118052</v>
      </c>
      <c r="J9" s="66" t="s">
        <v>535</v>
      </c>
      <c r="K9" s="52" t="s">
        <v>536</v>
      </c>
      <c r="L9" s="72">
        <v>0</v>
      </c>
      <c r="M9" s="72">
        <v>85865</v>
      </c>
      <c r="N9" s="66" t="s">
        <v>592</v>
      </c>
      <c r="O9" s="52" t="s">
        <v>593</v>
      </c>
      <c r="P9" s="72">
        <v>0</v>
      </c>
      <c r="Q9" s="72">
        <v>4754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522</v>
      </c>
      <c r="B10" s="64" t="s">
        <v>586</v>
      </c>
      <c r="C10" s="51" t="s">
        <v>587</v>
      </c>
      <c r="D10" s="72">
        <f t="shared" si="0"/>
        <v>0</v>
      </c>
      <c r="E10" s="72">
        <f t="shared" si="1"/>
        <v>132000</v>
      </c>
      <c r="F10" s="66" t="s">
        <v>584</v>
      </c>
      <c r="G10" s="52" t="s">
        <v>585</v>
      </c>
      <c r="H10" s="72">
        <v>0</v>
      </c>
      <c r="I10" s="72">
        <v>55947</v>
      </c>
      <c r="J10" s="66" t="s">
        <v>604</v>
      </c>
      <c r="K10" s="52" t="s">
        <v>605</v>
      </c>
      <c r="L10" s="72">
        <v>0</v>
      </c>
      <c r="M10" s="72">
        <v>16322</v>
      </c>
      <c r="N10" s="66" t="s">
        <v>606</v>
      </c>
      <c r="O10" s="52" t="s">
        <v>607</v>
      </c>
      <c r="P10" s="72">
        <v>0</v>
      </c>
      <c r="Q10" s="72">
        <v>30049</v>
      </c>
      <c r="R10" s="66" t="s">
        <v>609</v>
      </c>
      <c r="S10" s="52" t="s">
        <v>610</v>
      </c>
      <c r="T10" s="72">
        <v>0</v>
      </c>
      <c r="U10" s="72">
        <v>1049</v>
      </c>
      <c r="V10" s="66" t="s">
        <v>613</v>
      </c>
      <c r="W10" s="52" t="s">
        <v>614</v>
      </c>
      <c r="X10" s="72">
        <v>0</v>
      </c>
      <c r="Y10" s="72">
        <v>28633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522</v>
      </c>
      <c r="B11" s="64" t="s">
        <v>556</v>
      </c>
      <c r="C11" s="51" t="s">
        <v>557</v>
      </c>
      <c r="D11" s="72">
        <f t="shared" si="0"/>
        <v>178827</v>
      </c>
      <c r="E11" s="72">
        <f t="shared" si="1"/>
        <v>370181</v>
      </c>
      <c r="F11" s="66" t="s">
        <v>553</v>
      </c>
      <c r="G11" s="52" t="s">
        <v>656</v>
      </c>
      <c r="H11" s="72">
        <v>83591</v>
      </c>
      <c r="I11" s="72">
        <v>106595</v>
      </c>
      <c r="J11" s="66" t="s">
        <v>558</v>
      </c>
      <c r="K11" s="52" t="s">
        <v>559</v>
      </c>
      <c r="L11" s="72">
        <v>27113</v>
      </c>
      <c r="M11" s="72">
        <v>145040</v>
      </c>
      <c r="N11" s="66" t="s">
        <v>588</v>
      </c>
      <c r="O11" s="52" t="s">
        <v>589</v>
      </c>
      <c r="P11" s="72">
        <v>35086</v>
      </c>
      <c r="Q11" s="72">
        <v>51549</v>
      </c>
      <c r="R11" s="66" t="s">
        <v>594</v>
      </c>
      <c r="S11" s="52" t="s">
        <v>595</v>
      </c>
      <c r="T11" s="72">
        <v>15608</v>
      </c>
      <c r="U11" s="72">
        <v>32940</v>
      </c>
      <c r="V11" s="66" t="s">
        <v>596</v>
      </c>
      <c r="W11" s="52" t="s">
        <v>597</v>
      </c>
      <c r="X11" s="72">
        <v>17429</v>
      </c>
      <c r="Y11" s="72">
        <v>34057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522</v>
      </c>
      <c r="B12" s="54" t="s">
        <v>529</v>
      </c>
      <c r="C12" s="53" t="s">
        <v>530</v>
      </c>
      <c r="D12" s="74">
        <f t="shared" si="0"/>
        <v>0</v>
      </c>
      <c r="E12" s="74">
        <f t="shared" si="1"/>
        <v>64545</v>
      </c>
      <c r="F12" s="54" t="s">
        <v>523</v>
      </c>
      <c r="G12" s="53" t="s">
        <v>524</v>
      </c>
      <c r="H12" s="74">
        <v>0</v>
      </c>
      <c r="I12" s="74">
        <v>36948</v>
      </c>
      <c r="J12" s="54" t="s">
        <v>617</v>
      </c>
      <c r="K12" s="53" t="s">
        <v>618</v>
      </c>
      <c r="L12" s="74">
        <v>0</v>
      </c>
      <c r="M12" s="74">
        <v>14677</v>
      </c>
      <c r="N12" s="54" t="s">
        <v>611</v>
      </c>
      <c r="O12" s="53" t="s">
        <v>612</v>
      </c>
      <c r="P12" s="74">
        <v>0</v>
      </c>
      <c r="Q12" s="74">
        <v>12920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522</v>
      </c>
      <c r="B13" s="54" t="s">
        <v>574</v>
      </c>
      <c r="C13" s="53" t="s">
        <v>657</v>
      </c>
      <c r="D13" s="74">
        <f t="shared" si="0"/>
        <v>0</v>
      </c>
      <c r="E13" s="74">
        <f t="shared" si="1"/>
        <v>116230</v>
      </c>
      <c r="F13" s="54" t="s">
        <v>570</v>
      </c>
      <c r="G13" s="53" t="s">
        <v>571</v>
      </c>
      <c r="H13" s="74">
        <v>0</v>
      </c>
      <c r="I13" s="74">
        <v>5645</v>
      </c>
      <c r="J13" s="54" t="s">
        <v>578</v>
      </c>
      <c r="K13" s="53" t="s">
        <v>579</v>
      </c>
      <c r="L13" s="74">
        <v>0</v>
      </c>
      <c r="M13" s="74">
        <v>98410</v>
      </c>
      <c r="N13" s="54" t="s">
        <v>590</v>
      </c>
      <c r="O13" s="53" t="s">
        <v>591</v>
      </c>
      <c r="P13" s="74">
        <v>0</v>
      </c>
      <c r="Q13" s="74">
        <v>12175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522</v>
      </c>
      <c r="B14" s="54" t="s">
        <v>554</v>
      </c>
      <c r="C14" s="53" t="s">
        <v>555</v>
      </c>
      <c r="D14" s="74">
        <f t="shared" si="0"/>
        <v>338320</v>
      </c>
      <c r="E14" s="74">
        <f t="shared" si="1"/>
        <v>0</v>
      </c>
      <c r="F14" s="54" t="s">
        <v>553</v>
      </c>
      <c r="G14" s="53" t="s">
        <v>656</v>
      </c>
      <c r="H14" s="74">
        <v>186725</v>
      </c>
      <c r="I14" s="74">
        <v>0</v>
      </c>
      <c r="J14" s="54" t="s">
        <v>588</v>
      </c>
      <c r="K14" s="53" t="s">
        <v>589</v>
      </c>
      <c r="L14" s="74">
        <v>103996</v>
      </c>
      <c r="M14" s="74">
        <v>0</v>
      </c>
      <c r="N14" s="54" t="s">
        <v>594</v>
      </c>
      <c r="O14" s="53" t="s">
        <v>595</v>
      </c>
      <c r="P14" s="74">
        <v>47599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522</v>
      </c>
      <c r="B15" s="54" t="s">
        <v>572</v>
      </c>
      <c r="C15" s="53" t="s">
        <v>573</v>
      </c>
      <c r="D15" s="74">
        <f t="shared" si="0"/>
        <v>207701</v>
      </c>
      <c r="E15" s="74">
        <f t="shared" si="1"/>
        <v>0</v>
      </c>
      <c r="F15" s="54" t="s">
        <v>570</v>
      </c>
      <c r="G15" s="53" t="s">
        <v>571</v>
      </c>
      <c r="H15" s="74">
        <v>39136</v>
      </c>
      <c r="I15" s="74">
        <v>0</v>
      </c>
      <c r="J15" s="54" t="s">
        <v>578</v>
      </c>
      <c r="K15" s="53" t="s">
        <v>579</v>
      </c>
      <c r="L15" s="74">
        <v>73996</v>
      </c>
      <c r="M15" s="74">
        <v>0</v>
      </c>
      <c r="N15" s="54" t="s">
        <v>590</v>
      </c>
      <c r="O15" s="53" t="s">
        <v>591</v>
      </c>
      <c r="P15" s="74">
        <v>94569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522</v>
      </c>
      <c r="B16" s="54" t="s">
        <v>539</v>
      </c>
      <c r="C16" s="53" t="s">
        <v>540</v>
      </c>
      <c r="D16" s="74">
        <f t="shared" si="0"/>
        <v>423204</v>
      </c>
      <c r="E16" s="74">
        <f t="shared" si="1"/>
        <v>0</v>
      </c>
      <c r="F16" s="54" t="s">
        <v>535</v>
      </c>
      <c r="G16" s="53" t="s">
        <v>536</v>
      </c>
      <c r="H16" s="74">
        <v>375001</v>
      </c>
      <c r="I16" s="74">
        <v>0</v>
      </c>
      <c r="J16" s="54" t="s">
        <v>588</v>
      </c>
      <c r="K16" s="53" t="s">
        <v>589</v>
      </c>
      <c r="L16" s="74">
        <v>48203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522</v>
      </c>
      <c r="B17" s="54" t="s">
        <v>533</v>
      </c>
      <c r="C17" s="53" t="s">
        <v>534</v>
      </c>
      <c r="D17" s="74">
        <f t="shared" si="0"/>
        <v>112459</v>
      </c>
      <c r="E17" s="74">
        <f t="shared" si="1"/>
        <v>0</v>
      </c>
      <c r="F17" s="54" t="s">
        <v>655</v>
      </c>
      <c r="G17" s="53" t="s">
        <v>524</v>
      </c>
      <c r="H17" s="74">
        <v>62836</v>
      </c>
      <c r="I17" s="74">
        <v>0</v>
      </c>
      <c r="J17" s="54" t="s">
        <v>611</v>
      </c>
      <c r="K17" s="53" t="s">
        <v>612</v>
      </c>
      <c r="L17" s="74">
        <v>49623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522</v>
      </c>
      <c r="B18" s="54" t="s">
        <v>582</v>
      </c>
      <c r="C18" s="53" t="s">
        <v>658</v>
      </c>
      <c r="D18" s="74">
        <f t="shared" si="0"/>
        <v>295249</v>
      </c>
      <c r="E18" s="74">
        <f t="shared" si="1"/>
        <v>0</v>
      </c>
      <c r="F18" s="54" t="s">
        <v>580</v>
      </c>
      <c r="G18" s="53" t="s">
        <v>581</v>
      </c>
      <c r="H18" s="74">
        <v>263534</v>
      </c>
      <c r="I18" s="74">
        <v>0</v>
      </c>
      <c r="J18" s="54" t="s">
        <v>613</v>
      </c>
      <c r="K18" s="53" t="s">
        <v>614</v>
      </c>
      <c r="L18" s="74">
        <v>31715</v>
      </c>
      <c r="M18" s="74">
        <v>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522</v>
      </c>
      <c r="B19" s="54" t="s">
        <v>560</v>
      </c>
      <c r="C19" s="53" t="s">
        <v>561</v>
      </c>
      <c r="D19" s="74">
        <f t="shared" si="0"/>
        <v>320291</v>
      </c>
      <c r="E19" s="74">
        <f t="shared" si="1"/>
        <v>0</v>
      </c>
      <c r="F19" s="54" t="s">
        <v>558</v>
      </c>
      <c r="G19" s="53" t="s">
        <v>559</v>
      </c>
      <c r="H19" s="74">
        <v>246144</v>
      </c>
      <c r="I19" s="74">
        <v>0</v>
      </c>
      <c r="J19" s="54" t="s">
        <v>596</v>
      </c>
      <c r="K19" s="53" t="s">
        <v>597</v>
      </c>
      <c r="L19" s="74">
        <v>74147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522</v>
      </c>
      <c r="B20" s="54" t="s">
        <v>543</v>
      </c>
      <c r="C20" s="53" t="s">
        <v>616</v>
      </c>
      <c r="D20" s="74">
        <f t="shared" si="0"/>
        <v>0</v>
      </c>
      <c r="E20" s="74">
        <f t="shared" si="1"/>
        <v>368092</v>
      </c>
      <c r="F20" s="54" t="s">
        <v>541</v>
      </c>
      <c r="G20" s="53" t="s">
        <v>542</v>
      </c>
      <c r="H20" s="74">
        <v>0</v>
      </c>
      <c r="I20" s="74">
        <v>312179</v>
      </c>
      <c r="J20" s="54" t="s">
        <v>601</v>
      </c>
      <c r="K20" s="53" t="s">
        <v>602</v>
      </c>
      <c r="L20" s="74">
        <v>0</v>
      </c>
      <c r="M20" s="74">
        <v>38355</v>
      </c>
      <c r="N20" s="54" t="s">
        <v>613</v>
      </c>
      <c r="O20" s="53" t="s">
        <v>614</v>
      </c>
      <c r="P20" s="74">
        <v>0</v>
      </c>
      <c r="Q20" s="74">
        <v>17558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522</v>
      </c>
      <c r="B21" s="54" t="s">
        <v>545</v>
      </c>
      <c r="C21" s="53" t="s">
        <v>546</v>
      </c>
      <c r="D21" s="74">
        <f t="shared" si="0"/>
        <v>146550</v>
      </c>
      <c r="E21" s="74">
        <f t="shared" si="1"/>
        <v>0</v>
      </c>
      <c r="F21" s="54"/>
      <c r="G21" s="53" t="s">
        <v>542</v>
      </c>
      <c r="H21" s="74">
        <v>47653</v>
      </c>
      <c r="I21" s="74">
        <v>0</v>
      </c>
      <c r="J21" s="54"/>
      <c r="K21" s="53" t="s">
        <v>605</v>
      </c>
      <c r="L21" s="74">
        <v>55274</v>
      </c>
      <c r="M21" s="74">
        <v>0</v>
      </c>
      <c r="N21" s="54"/>
      <c r="O21" s="53" t="s">
        <v>607</v>
      </c>
      <c r="P21" s="74">
        <v>43623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522</v>
      </c>
      <c r="B22" s="54" t="s">
        <v>547</v>
      </c>
      <c r="C22" s="53" t="s">
        <v>548</v>
      </c>
      <c r="D22" s="74">
        <f t="shared" si="0"/>
        <v>195295</v>
      </c>
      <c r="E22" s="74">
        <f t="shared" si="1"/>
        <v>0</v>
      </c>
      <c r="F22" s="54" t="s">
        <v>541</v>
      </c>
      <c r="G22" s="53" t="s">
        <v>542</v>
      </c>
      <c r="H22" s="74">
        <v>53706</v>
      </c>
      <c r="I22" s="74">
        <v>0</v>
      </c>
      <c r="J22" s="54" t="s">
        <v>601</v>
      </c>
      <c r="K22" s="53" t="s">
        <v>602</v>
      </c>
      <c r="L22" s="74">
        <v>89640</v>
      </c>
      <c r="M22" s="74">
        <v>0</v>
      </c>
      <c r="N22" s="54" t="s">
        <v>613</v>
      </c>
      <c r="O22" s="53" t="s">
        <v>614</v>
      </c>
      <c r="P22" s="74">
        <v>51949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522</v>
      </c>
      <c r="B23" s="54" t="s">
        <v>531</v>
      </c>
      <c r="C23" s="53" t="s">
        <v>659</v>
      </c>
      <c r="D23" s="74">
        <f t="shared" si="0"/>
        <v>21884</v>
      </c>
      <c r="E23" s="74">
        <f t="shared" si="1"/>
        <v>0</v>
      </c>
      <c r="F23" s="54" t="s">
        <v>523</v>
      </c>
      <c r="G23" s="53" t="s">
        <v>524</v>
      </c>
      <c r="H23" s="74">
        <v>9677</v>
      </c>
      <c r="I23" s="74">
        <v>0</v>
      </c>
      <c r="J23" s="54" t="s">
        <v>617</v>
      </c>
      <c r="K23" s="53" t="s">
        <v>618</v>
      </c>
      <c r="L23" s="74">
        <v>12207</v>
      </c>
      <c r="M23" s="74">
        <v>0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522</v>
      </c>
      <c r="B24" s="54" t="s">
        <v>537</v>
      </c>
      <c r="C24" s="53" t="s">
        <v>538</v>
      </c>
      <c r="D24" s="74">
        <f t="shared" si="0"/>
        <v>580690</v>
      </c>
      <c r="E24" s="74">
        <f t="shared" si="1"/>
        <v>199831</v>
      </c>
      <c r="F24" s="54" t="s">
        <v>562</v>
      </c>
      <c r="G24" s="53" t="s">
        <v>563</v>
      </c>
      <c r="H24" s="74">
        <v>442186</v>
      </c>
      <c r="I24" s="74">
        <v>118856</v>
      </c>
      <c r="J24" s="54" t="s">
        <v>535</v>
      </c>
      <c r="K24" s="53" t="s">
        <v>536</v>
      </c>
      <c r="L24" s="74">
        <v>138504</v>
      </c>
      <c r="M24" s="74">
        <v>80975</v>
      </c>
      <c r="N24" s="54"/>
      <c r="O24" s="53"/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522</v>
      </c>
      <c r="B25" s="54" t="s">
        <v>566</v>
      </c>
      <c r="C25" s="53" t="s">
        <v>567</v>
      </c>
      <c r="D25" s="74">
        <f t="shared" si="0"/>
        <v>361676</v>
      </c>
      <c r="E25" s="74">
        <f t="shared" si="1"/>
        <v>78509</v>
      </c>
      <c r="F25" s="54" t="s">
        <v>564</v>
      </c>
      <c r="G25" s="53" t="s">
        <v>565</v>
      </c>
      <c r="H25" s="74">
        <v>302785</v>
      </c>
      <c r="I25" s="74">
        <v>61530</v>
      </c>
      <c r="J25" s="54" t="s">
        <v>617</v>
      </c>
      <c r="K25" s="53" t="s">
        <v>618</v>
      </c>
      <c r="L25" s="74">
        <v>58891</v>
      </c>
      <c r="M25" s="74">
        <v>16979</v>
      </c>
      <c r="N25" s="54"/>
      <c r="O25" s="53"/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54"/>
      <c r="W25" s="53"/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522</v>
      </c>
      <c r="B26" s="54" t="s">
        <v>549</v>
      </c>
      <c r="C26" s="53" t="s">
        <v>660</v>
      </c>
      <c r="D26" s="74">
        <f t="shared" si="0"/>
        <v>123904</v>
      </c>
      <c r="E26" s="74">
        <f t="shared" si="1"/>
        <v>0</v>
      </c>
      <c r="F26" s="54" t="s">
        <v>541</v>
      </c>
      <c r="G26" s="53" t="s">
        <v>542</v>
      </c>
      <c r="H26" s="74">
        <v>86319</v>
      </c>
      <c r="I26" s="74">
        <v>0</v>
      </c>
      <c r="J26" s="54" t="s">
        <v>601</v>
      </c>
      <c r="K26" s="53" t="s">
        <v>602</v>
      </c>
      <c r="L26" s="74">
        <v>10976</v>
      </c>
      <c r="M26" s="74">
        <v>0</v>
      </c>
      <c r="N26" s="54" t="s">
        <v>604</v>
      </c>
      <c r="O26" s="53" t="s">
        <v>605</v>
      </c>
      <c r="P26" s="74">
        <v>9048</v>
      </c>
      <c r="Q26" s="74">
        <v>0</v>
      </c>
      <c r="R26" s="54" t="s">
        <v>606</v>
      </c>
      <c r="S26" s="53" t="s">
        <v>607</v>
      </c>
      <c r="T26" s="74">
        <v>4918</v>
      </c>
      <c r="U26" s="74">
        <v>0</v>
      </c>
      <c r="V26" s="54" t="s">
        <v>613</v>
      </c>
      <c r="W26" s="53" t="s">
        <v>614</v>
      </c>
      <c r="X26" s="74">
        <v>12643</v>
      </c>
      <c r="Y26" s="74">
        <v>0</v>
      </c>
      <c r="Z26" s="54"/>
      <c r="AA26" s="53"/>
      <c r="AB26" s="74">
        <v>0</v>
      </c>
      <c r="AC26" s="74">
        <v>0</v>
      </c>
      <c r="AD26" s="54"/>
      <c r="AE26" s="53"/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54"/>
      <c r="AM26" s="53"/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54"/>
      <c r="AU26" s="53"/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54"/>
      <c r="BC26" s="53"/>
      <c r="BD26" s="74">
        <v>0</v>
      </c>
      <c r="BE26" s="74">
        <v>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H4:H5"/>
    <mergeCell ref="I4:I5"/>
    <mergeCell ref="J4:J6"/>
    <mergeCell ref="K4:K6"/>
    <mergeCell ref="D2:E3"/>
    <mergeCell ref="G4:G6"/>
    <mergeCell ref="Z4:Z6"/>
    <mergeCell ref="AA4:AA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AP4:AP6"/>
    <mergeCell ref="AQ4:AQ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BF4:BF6"/>
    <mergeCell ref="BG4:BG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V4:BV6"/>
    <mergeCell ref="BW4:BW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CL4:CL6"/>
    <mergeCell ref="CM4:CM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661</v>
      </c>
      <c r="D2" s="25" t="s">
        <v>112</v>
      </c>
      <c r="E2" s="141" t="s">
        <v>662</v>
      </c>
      <c r="F2" s="3"/>
      <c r="G2" s="3"/>
      <c r="H2" s="3"/>
      <c r="I2" s="3"/>
      <c r="J2" s="3"/>
      <c r="K2" s="3"/>
      <c r="L2" s="3" t="str">
        <f>LEFT(D2,2)</f>
        <v>33</v>
      </c>
      <c r="M2" s="3" t="str">
        <f>IF(L2&lt;&gt;"",VLOOKUP(L2,$AK$6:$AL$52,2,FALSE),"-")</f>
        <v>岡山県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3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663</v>
      </c>
      <c r="C6" s="190"/>
      <c r="D6" s="191"/>
      <c r="E6" s="13" t="s">
        <v>57</v>
      </c>
      <c r="F6" s="14" t="s">
        <v>59</v>
      </c>
      <c r="H6" s="167" t="s">
        <v>664</v>
      </c>
      <c r="I6" s="192"/>
      <c r="J6" s="192"/>
      <c r="K6" s="180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665</v>
      </c>
      <c r="AL6" s="28" t="s">
        <v>4</v>
      </c>
    </row>
    <row r="7" spans="2:38" ht="19.5" customHeight="1">
      <c r="B7" s="181" t="s">
        <v>83</v>
      </c>
      <c r="C7" s="185"/>
      <c r="D7" s="185"/>
      <c r="E7" s="17">
        <f aca="true" t="shared" si="0" ref="E7:E12">AF7</f>
        <v>135386</v>
      </c>
      <c r="F7" s="17">
        <f aca="true" t="shared" si="1" ref="F7:F12">AF14</f>
        <v>9990</v>
      </c>
      <c r="H7" s="173" t="s">
        <v>515</v>
      </c>
      <c r="I7" s="173" t="s">
        <v>666</v>
      </c>
      <c r="J7" s="167" t="s">
        <v>90</v>
      </c>
      <c r="K7" s="169"/>
      <c r="L7" s="17">
        <f aca="true" t="shared" si="2" ref="L7:L12">AF21</f>
        <v>0</v>
      </c>
      <c r="M7" s="17">
        <f aca="true" t="shared" si="3" ref="M7:M12">AF42</f>
        <v>1546</v>
      </c>
      <c r="AC7" s="15" t="s">
        <v>83</v>
      </c>
      <c r="AD7" s="41" t="s">
        <v>667</v>
      </c>
      <c r="AE7" s="40" t="s">
        <v>668</v>
      </c>
      <c r="AF7" s="36">
        <f aca="true" ca="1" t="shared" si="4" ref="AF7:AF38">IF(AF$2=0,INDIRECT("'"&amp;AD7&amp;"'!"&amp;AE7&amp;$AI$2),0)</f>
        <v>135386</v>
      </c>
      <c r="AG7" s="40"/>
      <c r="AH7" s="142" t="str">
        <f>+'廃棄物事業経費（歳入）'!B7</f>
        <v>33000</v>
      </c>
      <c r="AI7" s="2">
        <v>7</v>
      </c>
      <c r="AK7" s="26" t="s">
        <v>669</v>
      </c>
      <c r="AL7" s="28" t="s">
        <v>5</v>
      </c>
    </row>
    <row r="8" spans="2:38" ht="19.5" customHeight="1">
      <c r="B8" s="181" t="s">
        <v>670</v>
      </c>
      <c r="C8" s="185"/>
      <c r="D8" s="185"/>
      <c r="E8" s="17">
        <f t="shared" si="0"/>
        <v>24740</v>
      </c>
      <c r="F8" s="17">
        <f t="shared" si="1"/>
        <v>2450</v>
      </c>
      <c r="H8" s="176"/>
      <c r="I8" s="176"/>
      <c r="J8" s="167" t="s">
        <v>92</v>
      </c>
      <c r="K8" s="180"/>
      <c r="L8" s="17">
        <f t="shared" si="2"/>
        <v>444942</v>
      </c>
      <c r="M8" s="17">
        <f t="shared" si="3"/>
        <v>14274</v>
      </c>
      <c r="AC8" s="15" t="s">
        <v>670</v>
      </c>
      <c r="AD8" s="41" t="s">
        <v>667</v>
      </c>
      <c r="AE8" s="40" t="s">
        <v>671</v>
      </c>
      <c r="AF8" s="36">
        <f ca="1" t="shared" si="4"/>
        <v>24740</v>
      </c>
      <c r="AG8" s="40"/>
      <c r="AH8" s="142" t="str">
        <f>+'廃棄物事業経費（歳入）'!B8</f>
        <v>33100</v>
      </c>
      <c r="AI8" s="2">
        <v>8</v>
      </c>
      <c r="AK8" s="26" t="s">
        <v>672</v>
      </c>
      <c r="AL8" s="28" t="s">
        <v>6</v>
      </c>
    </row>
    <row r="9" spans="2:38" ht="19.5" customHeight="1">
      <c r="B9" s="181" t="s">
        <v>86</v>
      </c>
      <c r="C9" s="185"/>
      <c r="D9" s="185"/>
      <c r="E9" s="17">
        <f t="shared" si="0"/>
        <v>661300</v>
      </c>
      <c r="F9" s="17">
        <f t="shared" si="1"/>
        <v>0</v>
      </c>
      <c r="H9" s="176"/>
      <c r="I9" s="176"/>
      <c r="J9" s="167" t="s">
        <v>94</v>
      </c>
      <c r="K9" s="169"/>
      <c r="L9" s="17">
        <f t="shared" si="2"/>
        <v>31419</v>
      </c>
      <c r="M9" s="17">
        <f t="shared" si="3"/>
        <v>0</v>
      </c>
      <c r="AC9" s="15" t="s">
        <v>86</v>
      </c>
      <c r="AD9" s="41" t="s">
        <v>667</v>
      </c>
      <c r="AE9" s="40" t="s">
        <v>673</v>
      </c>
      <c r="AF9" s="36">
        <f ca="1" t="shared" si="4"/>
        <v>661300</v>
      </c>
      <c r="AG9" s="40"/>
      <c r="AH9" s="142" t="str">
        <f>+'廃棄物事業経費（歳入）'!B9</f>
        <v>33202</v>
      </c>
      <c r="AI9" s="2">
        <v>9</v>
      </c>
      <c r="AK9" s="26" t="s">
        <v>674</v>
      </c>
      <c r="AL9" s="28" t="s">
        <v>7</v>
      </c>
    </row>
    <row r="10" spans="2:38" ht="19.5" customHeight="1">
      <c r="B10" s="181" t="s">
        <v>675</v>
      </c>
      <c r="C10" s="185"/>
      <c r="D10" s="185"/>
      <c r="E10" s="17">
        <f t="shared" si="0"/>
        <v>3942014</v>
      </c>
      <c r="F10" s="17">
        <f t="shared" si="1"/>
        <v>424775</v>
      </c>
      <c r="H10" s="176"/>
      <c r="I10" s="177"/>
      <c r="J10" s="167" t="s">
        <v>0</v>
      </c>
      <c r="K10" s="169"/>
      <c r="L10" s="17">
        <f t="shared" si="2"/>
        <v>8005</v>
      </c>
      <c r="M10" s="17">
        <f t="shared" si="3"/>
        <v>0</v>
      </c>
      <c r="AC10" s="15" t="s">
        <v>675</v>
      </c>
      <c r="AD10" s="41" t="s">
        <v>667</v>
      </c>
      <c r="AE10" s="40" t="s">
        <v>676</v>
      </c>
      <c r="AF10" s="36">
        <f ca="1" t="shared" si="4"/>
        <v>3942014</v>
      </c>
      <c r="AG10" s="40"/>
      <c r="AH10" s="142" t="str">
        <f>+'廃棄物事業経費（歳入）'!B10</f>
        <v>33203</v>
      </c>
      <c r="AI10" s="2">
        <v>10</v>
      </c>
      <c r="AK10" s="26" t="s">
        <v>677</v>
      </c>
      <c r="AL10" s="28" t="s">
        <v>8</v>
      </c>
    </row>
    <row r="11" spans="2:38" ht="19.5" customHeight="1">
      <c r="B11" s="181" t="s">
        <v>678</v>
      </c>
      <c r="C11" s="185"/>
      <c r="D11" s="185"/>
      <c r="E11" s="17">
        <f t="shared" si="0"/>
        <v>3306050</v>
      </c>
      <c r="F11" s="17">
        <f t="shared" si="1"/>
        <v>1824455</v>
      </c>
      <c r="H11" s="176"/>
      <c r="I11" s="188" t="s">
        <v>73</v>
      </c>
      <c r="J11" s="188"/>
      <c r="K11" s="188"/>
      <c r="L11" s="17">
        <f t="shared" si="2"/>
        <v>229536</v>
      </c>
      <c r="M11" s="17">
        <f t="shared" si="3"/>
        <v>29285</v>
      </c>
      <c r="AC11" s="15" t="s">
        <v>678</v>
      </c>
      <c r="AD11" s="41" t="s">
        <v>667</v>
      </c>
      <c r="AE11" s="40" t="s">
        <v>679</v>
      </c>
      <c r="AF11" s="36">
        <f ca="1" t="shared" si="4"/>
        <v>3306050</v>
      </c>
      <c r="AG11" s="40"/>
      <c r="AH11" s="142" t="str">
        <f>+'廃棄物事業経費（歳入）'!B11</f>
        <v>33204</v>
      </c>
      <c r="AI11" s="2">
        <v>11</v>
      </c>
      <c r="AK11" s="26" t="s">
        <v>680</v>
      </c>
      <c r="AL11" s="28" t="s">
        <v>9</v>
      </c>
    </row>
    <row r="12" spans="2:38" ht="19.5" customHeight="1">
      <c r="B12" s="181" t="s">
        <v>0</v>
      </c>
      <c r="C12" s="185"/>
      <c r="D12" s="185"/>
      <c r="E12" s="17">
        <f t="shared" si="0"/>
        <v>1449451</v>
      </c>
      <c r="F12" s="17">
        <f t="shared" si="1"/>
        <v>48562</v>
      </c>
      <c r="H12" s="176"/>
      <c r="I12" s="188" t="s">
        <v>681</v>
      </c>
      <c r="J12" s="188"/>
      <c r="K12" s="188"/>
      <c r="L12" s="17">
        <f t="shared" si="2"/>
        <v>78162</v>
      </c>
      <c r="M12" s="17">
        <f t="shared" si="3"/>
        <v>51706</v>
      </c>
      <c r="AC12" s="15" t="s">
        <v>0</v>
      </c>
      <c r="AD12" s="41" t="s">
        <v>667</v>
      </c>
      <c r="AE12" s="40" t="s">
        <v>682</v>
      </c>
      <c r="AF12" s="36">
        <f ca="1" t="shared" si="4"/>
        <v>1449451</v>
      </c>
      <c r="AG12" s="40"/>
      <c r="AH12" s="142" t="str">
        <f>+'廃棄物事業経費（歳入）'!B12</f>
        <v>33205</v>
      </c>
      <c r="AI12" s="2">
        <v>12</v>
      </c>
      <c r="AK12" s="26" t="s">
        <v>683</v>
      </c>
      <c r="AL12" s="28" t="s">
        <v>10</v>
      </c>
    </row>
    <row r="13" spans="2:38" ht="19.5" customHeight="1">
      <c r="B13" s="186" t="s">
        <v>684</v>
      </c>
      <c r="C13" s="189"/>
      <c r="D13" s="189"/>
      <c r="E13" s="18">
        <f>SUM(E7:E12)</f>
        <v>9518941</v>
      </c>
      <c r="F13" s="18">
        <f>SUM(F7:F12)</f>
        <v>2310232</v>
      </c>
      <c r="H13" s="176"/>
      <c r="I13" s="170" t="s">
        <v>519</v>
      </c>
      <c r="J13" s="171"/>
      <c r="K13" s="172"/>
      <c r="L13" s="19">
        <f>SUM(L7:L12)</f>
        <v>792064</v>
      </c>
      <c r="M13" s="19">
        <f>SUM(M7:M12)</f>
        <v>96811</v>
      </c>
      <c r="AC13" s="15" t="s">
        <v>70</v>
      </c>
      <c r="AD13" s="41" t="s">
        <v>667</v>
      </c>
      <c r="AE13" s="40" t="s">
        <v>685</v>
      </c>
      <c r="AF13" s="36">
        <f ca="1" t="shared" si="4"/>
        <v>19745063</v>
      </c>
      <c r="AG13" s="40"/>
      <c r="AH13" s="142" t="str">
        <f>+'廃棄物事業経費（歳入）'!B13</f>
        <v>33207</v>
      </c>
      <c r="AI13" s="2">
        <v>13</v>
      </c>
      <c r="AK13" s="26" t="s">
        <v>686</v>
      </c>
      <c r="AL13" s="28" t="s">
        <v>11</v>
      </c>
    </row>
    <row r="14" spans="2:38" ht="19.5" customHeight="1">
      <c r="B14" s="20"/>
      <c r="C14" s="183" t="s">
        <v>687</v>
      </c>
      <c r="D14" s="184"/>
      <c r="E14" s="22">
        <f>E13-E11</f>
        <v>6212891</v>
      </c>
      <c r="F14" s="22">
        <f>F13-F11</f>
        <v>485777</v>
      </c>
      <c r="H14" s="177"/>
      <c r="I14" s="20"/>
      <c r="J14" s="24"/>
      <c r="K14" s="21" t="s">
        <v>687</v>
      </c>
      <c r="L14" s="23">
        <f>L13-L12</f>
        <v>713902</v>
      </c>
      <c r="M14" s="23">
        <f>M13-M12</f>
        <v>45105</v>
      </c>
      <c r="AC14" s="15" t="s">
        <v>83</v>
      </c>
      <c r="AD14" s="41" t="s">
        <v>667</v>
      </c>
      <c r="AE14" s="40" t="s">
        <v>688</v>
      </c>
      <c r="AF14" s="36">
        <f ca="1" t="shared" si="4"/>
        <v>9990</v>
      </c>
      <c r="AG14" s="40"/>
      <c r="AH14" s="142" t="str">
        <f>+'廃棄物事業経費（歳入）'!B14</f>
        <v>33208</v>
      </c>
      <c r="AI14" s="2">
        <v>14</v>
      </c>
      <c r="AK14" s="26" t="s">
        <v>689</v>
      </c>
      <c r="AL14" s="28" t="s">
        <v>12</v>
      </c>
    </row>
    <row r="15" spans="2:38" ht="19.5" customHeight="1">
      <c r="B15" s="181" t="s">
        <v>70</v>
      </c>
      <c r="C15" s="185"/>
      <c r="D15" s="185"/>
      <c r="E15" s="17">
        <f>AF13</f>
        <v>19745063</v>
      </c>
      <c r="F15" s="17">
        <f>AF20</f>
        <v>4338365</v>
      </c>
      <c r="H15" s="173" t="s">
        <v>690</v>
      </c>
      <c r="I15" s="173" t="s">
        <v>691</v>
      </c>
      <c r="J15" s="16" t="s">
        <v>96</v>
      </c>
      <c r="K15" s="27"/>
      <c r="L15" s="17">
        <f aca="true" t="shared" si="5" ref="L15:L28">AF27</f>
        <v>1379309</v>
      </c>
      <c r="M15" s="17">
        <f aca="true" t="shared" si="6" ref="M15:M28">AF48</f>
        <v>775453</v>
      </c>
      <c r="AC15" s="15" t="s">
        <v>670</v>
      </c>
      <c r="AD15" s="41" t="s">
        <v>667</v>
      </c>
      <c r="AE15" s="40" t="s">
        <v>692</v>
      </c>
      <c r="AF15" s="36">
        <f ca="1" t="shared" si="4"/>
        <v>2450</v>
      </c>
      <c r="AG15" s="40"/>
      <c r="AH15" s="142" t="str">
        <f>+'廃棄物事業経費（歳入）'!B15</f>
        <v>33209</v>
      </c>
      <c r="AI15" s="2">
        <v>15</v>
      </c>
      <c r="AK15" s="26" t="s">
        <v>693</v>
      </c>
      <c r="AL15" s="28" t="s">
        <v>13</v>
      </c>
    </row>
    <row r="16" spans="2:38" ht="19.5" customHeight="1">
      <c r="B16" s="186" t="s">
        <v>1</v>
      </c>
      <c r="C16" s="187"/>
      <c r="D16" s="187"/>
      <c r="E16" s="18">
        <f>SUM(E13,E15)</f>
        <v>29264004</v>
      </c>
      <c r="F16" s="18">
        <f>SUM(F13,F15)</f>
        <v>6648597</v>
      </c>
      <c r="H16" s="174"/>
      <c r="I16" s="176"/>
      <c r="J16" s="176" t="s">
        <v>694</v>
      </c>
      <c r="K16" s="13" t="s">
        <v>98</v>
      </c>
      <c r="L16" s="17">
        <f t="shared" si="5"/>
        <v>3211682</v>
      </c>
      <c r="M16" s="17">
        <f t="shared" si="6"/>
        <v>295310</v>
      </c>
      <c r="AC16" s="15" t="s">
        <v>86</v>
      </c>
      <c r="AD16" s="41" t="s">
        <v>667</v>
      </c>
      <c r="AE16" s="40" t="s">
        <v>695</v>
      </c>
      <c r="AF16" s="36">
        <f ca="1" t="shared" si="4"/>
        <v>0</v>
      </c>
      <c r="AG16" s="40"/>
      <c r="AH16" s="142" t="str">
        <f>+'廃棄物事業経費（歳入）'!B16</f>
        <v>33210</v>
      </c>
      <c r="AI16" s="2">
        <v>16</v>
      </c>
      <c r="AK16" s="26" t="s">
        <v>696</v>
      </c>
      <c r="AL16" s="28" t="s">
        <v>14</v>
      </c>
    </row>
    <row r="17" spans="2:38" ht="19.5" customHeight="1">
      <c r="B17" s="20"/>
      <c r="C17" s="183" t="s">
        <v>687</v>
      </c>
      <c r="D17" s="184"/>
      <c r="E17" s="22">
        <f>SUM(E14:E15)</f>
        <v>25957954</v>
      </c>
      <c r="F17" s="22">
        <f>SUM(F14:F15)</f>
        <v>4824142</v>
      </c>
      <c r="H17" s="174"/>
      <c r="I17" s="176"/>
      <c r="J17" s="176"/>
      <c r="K17" s="13" t="s">
        <v>100</v>
      </c>
      <c r="L17" s="17">
        <f t="shared" si="5"/>
        <v>1788450</v>
      </c>
      <c r="M17" s="17">
        <f t="shared" si="6"/>
        <v>172230</v>
      </c>
      <c r="AC17" s="15" t="s">
        <v>675</v>
      </c>
      <c r="AD17" s="41" t="s">
        <v>667</v>
      </c>
      <c r="AE17" s="40" t="s">
        <v>697</v>
      </c>
      <c r="AF17" s="36">
        <f ca="1" t="shared" si="4"/>
        <v>424775</v>
      </c>
      <c r="AG17" s="40"/>
      <c r="AH17" s="142" t="str">
        <f>+'廃棄物事業経費（歳入）'!B17</f>
        <v>33211</v>
      </c>
      <c r="AI17" s="2">
        <v>17</v>
      </c>
      <c r="AK17" s="26" t="s">
        <v>698</v>
      </c>
      <c r="AL17" s="28" t="s">
        <v>15</v>
      </c>
    </row>
    <row r="18" spans="8:38" ht="19.5" customHeight="1">
      <c r="H18" s="174"/>
      <c r="I18" s="177"/>
      <c r="J18" s="177"/>
      <c r="K18" s="13" t="s">
        <v>102</v>
      </c>
      <c r="L18" s="17">
        <f t="shared" si="5"/>
        <v>398891</v>
      </c>
      <c r="M18" s="17">
        <f t="shared" si="6"/>
        <v>0</v>
      </c>
      <c r="AC18" s="15" t="s">
        <v>678</v>
      </c>
      <c r="AD18" s="41" t="s">
        <v>667</v>
      </c>
      <c r="AE18" s="40" t="s">
        <v>699</v>
      </c>
      <c r="AF18" s="36">
        <f ca="1" t="shared" si="4"/>
        <v>1824455</v>
      </c>
      <c r="AG18" s="40"/>
      <c r="AH18" s="142" t="str">
        <f>+'廃棄物事業経費（歳入）'!B18</f>
        <v>33212</v>
      </c>
      <c r="AI18" s="2">
        <v>18</v>
      </c>
      <c r="AK18" s="26" t="s">
        <v>700</v>
      </c>
      <c r="AL18" s="28" t="s">
        <v>16</v>
      </c>
    </row>
    <row r="19" spans="8:38" ht="19.5" customHeight="1">
      <c r="H19" s="174"/>
      <c r="I19" s="173" t="s">
        <v>701</v>
      </c>
      <c r="J19" s="167" t="s">
        <v>104</v>
      </c>
      <c r="K19" s="169"/>
      <c r="L19" s="17">
        <f t="shared" si="5"/>
        <v>495198</v>
      </c>
      <c r="M19" s="17">
        <f t="shared" si="6"/>
        <v>42590</v>
      </c>
      <c r="AC19" s="15" t="s">
        <v>0</v>
      </c>
      <c r="AD19" s="41" t="s">
        <v>667</v>
      </c>
      <c r="AE19" s="40" t="s">
        <v>702</v>
      </c>
      <c r="AF19" s="36">
        <f ca="1" t="shared" si="4"/>
        <v>48562</v>
      </c>
      <c r="AG19" s="40"/>
      <c r="AH19" s="142" t="str">
        <f>+'廃棄物事業経費（歳入）'!B19</f>
        <v>33213</v>
      </c>
      <c r="AI19" s="2">
        <v>19</v>
      </c>
      <c r="AK19" s="26" t="s">
        <v>703</v>
      </c>
      <c r="AL19" s="28" t="s">
        <v>17</v>
      </c>
    </row>
    <row r="20" spans="2:38" ht="19.5" customHeight="1">
      <c r="B20" s="181" t="s">
        <v>704</v>
      </c>
      <c r="C20" s="182"/>
      <c r="D20" s="182"/>
      <c r="E20" s="29">
        <f>E11</f>
        <v>3306050</v>
      </c>
      <c r="F20" s="29">
        <f>F11</f>
        <v>1824455</v>
      </c>
      <c r="H20" s="174"/>
      <c r="I20" s="176"/>
      <c r="J20" s="167" t="s">
        <v>106</v>
      </c>
      <c r="K20" s="169"/>
      <c r="L20" s="17">
        <f t="shared" si="5"/>
        <v>4003464</v>
      </c>
      <c r="M20" s="17">
        <f t="shared" si="6"/>
        <v>1320738</v>
      </c>
      <c r="AC20" s="15" t="s">
        <v>70</v>
      </c>
      <c r="AD20" s="41" t="s">
        <v>667</v>
      </c>
      <c r="AE20" s="40" t="s">
        <v>705</v>
      </c>
      <c r="AF20" s="36">
        <f ca="1" t="shared" si="4"/>
        <v>4338365</v>
      </c>
      <c r="AG20" s="40"/>
      <c r="AH20" s="142" t="str">
        <f>+'廃棄物事業経費（歳入）'!B20</f>
        <v>33214</v>
      </c>
      <c r="AI20" s="2">
        <v>20</v>
      </c>
      <c r="AK20" s="26" t="s">
        <v>706</v>
      </c>
      <c r="AL20" s="28" t="s">
        <v>18</v>
      </c>
    </row>
    <row r="21" spans="2:38" ht="19.5" customHeight="1">
      <c r="B21" s="181" t="s">
        <v>707</v>
      </c>
      <c r="C21" s="181"/>
      <c r="D21" s="181"/>
      <c r="E21" s="29">
        <f>L12+L27</f>
        <v>3306050</v>
      </c>
      <c r="F21" s="29">
        <f>M12+M27</f>
        <v>1824455</v>
      </c>
      <c r="H21" s="174"/>
      <c r="I21" s="177"/>
      <c r="J21" s="167" t="s">
        <v>108</v>
      </c>
      <c r="K21" s="169"/>
      <c r="L21" s="17">
        <f t="shared" si="5"/>
        <v>485319</v>
      </c>
      <c r="M21" s="17">
        <f t="shared" si="6"/>
        <v>5347</v>
      </c>
      <c r="AB21" s="28" t="s">
        <v>57</v>
      </c>
      <c r="AC21" s="15" t="s">
        <v>708</v>
      </c>
      <c r="AD21" s="41" t="s">
        <v>709</v>
      </c>
      <c r="AE21" s="40" t="s">
        <v>668</v>
      </c>
      <c r="AF21" s="36">
        <f ca="1" t="shared" si="4"/>
        <v>0</v>
      </c>
      <c r="AG21" s="40"/>
      <c r="AH21" s="142" t="str">
        <f>+'廃棄物事業経費（歳入）'!B21</f>
        <v>33215</v>
      </c>
      <c r="AI21" s="2">
        <v>21</v>
      </c>
      <c r="AK21" s="26" t="s">
        <v>710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4"/>
      <c r="I22" s="167" t="s">
        <v>78</v>
      </c>
      <c r="J22" s="168"/>
      <c r="K22" s="169"/>
      <c r="L22" s="17">
        <f t="shared" si="5"/>
        <v>62246</v>
      </c>
      <c r="M22" s="17">
        <f t="shared" si="6"/>
        <v>10173</v>
      </c>
      <c r="AB22" s="28" t="s">
        <v>57</v>
      </c>
      <c r="AC22" s="15" t="s">
        <v>711</v>
      </c>
      <c r="AD22" s="41" t="s">
        <v>709</v>
      </c>
      <c r="AE22" s="40" t="s">
        <v>671</v>
      </c>
      <c r="AF22" s="36">
        <f ca="1" t="shared" si="4"/>
        <v>444942</v>
      </c>
      <c r="AH22" s="142" t="str">
        <f>+'廃棄物事業経費（歳入）'!B22</f>
        <v>33216</v>
      </c>
      <c r="AI22" s="2">
        <v>22</v>
      </c>
      <c r="AK22" s="26" t="s">
        <v>712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4"/>
      <c r="I23" s="173" t="s">
        <v>713</v>
      </c>
      <c r="J23" s="170" t="s">
        <v>104</v>
      </c>
      <c r="K23" s="172"/>
      <c r="L23" s="17">
        <f t="shared" si="5"/>
        <v>4120871</v>
      </c>
      <c r="M23" s="17">
        <f t="shared" si="6"/>
        <v>367743</v>
      </c>
      <c r="AB23" s="28" t="s">
        <v>57</v>
      </c>
      <c r="AC23" s="1" t="s">
        <v>714</v>
      </c>
      <c r="AD23" s="41" t="s">
        <v>709</v>
      </c>
      <c r="AE23" s="35" t="s">
        <v>673</v>
      </c>
      <c r="AF23" s="36">
        <f ca="1" t="shared" si="4"/>
        <v>31419</v>
      </c>
      <c r="AH23" s="142" t="str">
        <f>+'廃棄物事業経費（歳入）'!B23</f>
        <v>33346</v>
      </c>
      <c r="AI23" s="2">
        <v>23</v>
      </c>
      <c r="AK23" s="26" t="s">
        <v>715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4"/>
      <c r="I24" s="176"/>
      <c r="J24" s="167" t="s">
        <v>106</v>
      </c>
      <c r="K24" s="169"/>
      <c r="L24" s="17">
        <f t="shared" si="5"/>
        <v>6677577</v>
      </c>
      <c r="M24" s="17">
        <f t="shared" si="6"/>
        <v>1175528</v>
      </c>
      <c r="AB24" s="28" t="s">
        <v>57</v>
      </c>
      <c r="AC24" s="15" t="s">
        <v>0</v>
      </c>
      <c r="AD24" s="41" t="s">
        <v>709</v>
      </c>
      <c r="AE24" s="40" t="s">
        <v>676</v>
      </c>
      <c r="AF24" s="36">
        <f ca="1" t="shared" si="4"/>
        <v>8005</v>
      </c>
      <c r="AH24" s="142" t="str">
        <f>+'廃棄物事業経費（歳入）'!B24</f>
        <v>33423</v>
      </c>
      <c r="AI24" s="2">
        <v>24</v>
      </c>
      <c r="AK24" s="26" t="s">
        <v>716</v>
      </c>
      <c r="AL24" s="28" t="s">
        <v>22</v>
      </c>
    </row>
    <row r="25" spans="8:38" ht="19.5" customHeight="1">
      <c r="H25" s="174"/>
      <c r="I25" s="176"/>
      <c r="J25" s="167" t="s">
        <v>108</v>
      </c>
      <c r="K25" s="169"/>
      <c r="L25" s="17">
        <f t="shared" si="5"/>
        <v>529654</v>
      </c>
      <c r="M25" s="17">
        <f t="shared" si="6"/>
        <v>53732</v>
      </c>
      <c r="AB25" s="28" t="s">
        <v>57</v>
      </c>
      <c r="AC25" s="15" t="s">
        <v>73</v>
      </c>
      <c r="AD25" s="41" t="s">
        <v>709</v>
      </c>
      <c r="AE25" s="40" t="s">
        <v>679</v>
      </c>
      <c r="AF25" s="36">
        <f ca="1" t="shared" si="4"/>
        <v>229536</v>
      </c>
      <c r="AH25" s="142" t="str">
        <f>+'廃棄物事業経費（歳入）'!B25</f>
        <v>33445</v>
      </c>
      <c r="AI25" s="2">
        <v>25</v>
      </c>
      <c r="AK25" s="26" t="s">
        <v>717</v>
      </c>
      <c r="AL25" s="28" t="s">
        <v>23</v>
      </c>
    </row>
    <row r="26" spans="8:38" ht="19.5" customHeight="1">
      <c r="H26" s="174"/>
      <c r="I26" s="177"/>
      <c r="J26" s="178" t="s">
        <v>0</v>
      </c>
      <c r="K26" s="179"/>
      <c r="L26" s="17">
        <f t="shared" si="5"/>
        <v>144794</v>
      </c>
      <c r="M26" s="17">
        <f t="shared" si="6"/>
        <v>40712</v>
      </c>
      <c r="AB26" s="28" t="s">
        <v>57</v>
      </c>
      <c r="AC26" s="1" t="s">
        <v>681</v>
      </c>
      <c r="AD26" s="41" t="s">
        <v>709</v>
      </c>
      <c r="AE26" s="35" t="s">
        <v>682</v>
      </c>
      <c r="AF26" s="36">
        <f ca="1" t="shared" si="4"/>
        <v>78162</v>
      </c>
      <c r="AH26" s="142" t="str">
        <f>+'廃棄物事業経費（歳入）'!B26</f>
        <v>33461</v>
      </c>
      <c r="AI26" s="2">
        <v>26</v>
      </c>
      <c r="AK26" s="26" t="s">
        <v>718</v>
      </c>
      <c r="AL26" s="28" t="s">
        <v>24</v>
      </c>
    </row>
    <row r="27" spans="8:38" ht="19.5" customHeight="1">
      <c r="H27" s="174"/>
      <c r="I27" s="167" t="s">
        <v>681</v>
      </c>
      <c r="J27" s="168"/>
      <c r="K27" s="169"/>
      <c r="L27" s="17">
        <f t="shared" si="5"/>
        <v>3227888</v>
      </c>
      <c r="M27" s="17">
        <f t="shared" si="6"/>
        <v>1772749</v>
      </c>
      <c r="AB27" s="28" t="s">
        <v>57</v>
      </c>
      <c r="AC27" s="1" t="s">
        <v>719</v>
      </c>
      <c r="AD27" s="41" t="s">
        <v>709</v>
      </c>
      <c r="AE27" s="35" t="s">
        <v>720</v>
      </c>
      <c r="AF27" s="36">
        <f ca="1" t="shared" si="4"/>
        <v>1379309</v>
      </c>
      <c r="AH27" s="142" t="str">
        <f>+'廃棄物事業経費（歳入）'!B27</f>
        <v>33586</v>
      </c>
      <c r="AI27" s="2">
        <v>27</v>
      </c>
      <c r="AK27" s="26" t="s">
        <v>721</v>
      </c>
      <c r="AL27" s="28" t="s">
        <v>25</v>
      </c>
    </row>
    <row r="28" spans="8:38" ht="19.5" customHeight="1">
      <c r="H28" s="174"/>
      <c r="I28" s="167" t="s">
        <v>33</v>
      </c>
      <c r="J28" s="168"/>
      <c r="K28" s="169"/>
      <c r="L28" s="17">
        <f t="shared" si="5"/>
        <v>20598</v>
      </c>
      <c r="M28" s="17">
        <f t="shared" si="6"/>
        <v>0</v>
      </c>
      <c r="AB28" s="28" t="s">
        <v>57</v>
      </c>
      <c r="AC28" s="1" t="s">
        <v>722</v>
      </c>
      <c r="AD28" s="41" t="s">
        <v>709</v>
      </c>
      <c r="AE28" s="35" t="s">
        <v>688</v>
      </c>
      <c r="AF28" s="36">
        <f ca="1" t="shared" si="4"/>
        <v>3211682</v>
      </c>
      <c r="AH28" s="142" t="str">
        <f>+'廃棄物事業経費（歳入）'!B28</f>
        <v>33606</v>
      </c>
      <c r="AI28" s="2">
        <v>28</v>
      </c>
      <c r="AK28" s="26" t="s">
        <v>723</v>
      </c>
      <c r="AL28" s="28" t="s">
        <v>26</v>
      </c>
    </row>
    <row r="29" spans="8:38" ht="19.5" customHeight="1">
      <c r="H29" s="174"/>
      <c r="I29" s="170" t="s">
        <v>519</v>
      </c>
      <c r="J29" s="171"/>
      <c r="K29" s="172"/>
      <c r="L29" s="19">
        <f>SUM(L15:L28)</f>
        <v>26545941</v>
      </c>
      <c r="M29" s="19">
        <f>SUM(M15:M28)</f>
        <v>6032305</v>
      </c>
      <c r="AB29" s="28" t="s">
        <v>57</v>
      </c>
      <c r="AC29" s="1" t="s">
        <v>724</v>
      </c>
      <c r="AD29" s="41" t="s">
        <v>709</v>
      </c>
      <c r="AE29" s="35" t="s">
        <v>692</v>
      </c>
      <c r="AF29" s="36">
        <f ca="1" t="shared" si="4"/>
        <v>1788450</v>
      </c>
      <c r="AH29" s="142" t="str">
        <f>+'廃棄物事業経費（歳入）'!B29</f>
        <v>33622</v>
      </c>
      <c r="AI29" s="2">
        <v>29</v>
      </c>
      <c r="AK29" s="26" t="s">
        <v>725</v>
      </c>
      <c r="AL29" s="28" t="s">
        <v>27</v>
      </c>
    </row>
    <row r="30" spans="8:38" ht="19.5" customHeight="1">
      <c r="H30" s="175"/>
      <c r="I30" s="20"/>
      <c r="J30" s="24"/>
      <c r="K30" s="21" t="s">
        <v>687</v>
      </c>
      <c r="L30" s="23">
        <f>L29-L27</f>
        <v>23318053</v>
      </c>
      <c r="M30" s="23">
        <f>M29-M27</f>
        <v>4259556</v>
      </c>
      <c r="AB30" s="28" t="s">
        <v>57</v>
      </c>
      <c r="AC30" s="1" t="s">
        <v>726</v>
      </c>
      <c r="AD30" s="41" t="s">
        <v>709</v>
      </c>
      <c r="AE30" s="35" t="s">
        <v>695</v>
      </c>
      <c r="AF30" s="36">
        <f ca="1" t="shared" si="4"/>
        <v>398891</v>
      </c>
      <c r="AH30" s="142" t="str">
        <f>+'廃棄物事業経費（歳入）'!B30</f>
        <v>33623</v>
      </c>
      <c r="AI30" s="2">
        <v>30</v>
      </c>
      <c r="AK30" s="26" t="s">
        <v>727</v>
      </c>
      <c r="AL30" s="28" t="s">
        <v>28</v>
      </c>
    </row>
    <row r="31" spans="8:38" ht="19.5" customHeight="1">
      <c r="H31" s="167" t="s">
        <v>0</v>
      </c>
      <c r="I31" s="168"/>
      <c r="J31" s="168"/>
      <c r="K31" s="169"/>
      <c r="L31" s="17">
        <f>AF41</f>
        <v>1925999</v>
      </c>
      <c r="M31" s="17">
        <f>AF62</f>
        <v>519481</v>
      </c>
      <c r="AB31" s="28" t="s">
        <v>57</v>
      </c>
      <c r="AC31" s="1" t="s">
        <v>728</v>
      </c>
      <c r="AD31" s="41" t="s">
        <v>709</v>
      </c>
      <c r="AE31" s="35" t="s">
        <v>699</v>
      </c>
      <c r="AF31" s="36">
        <f ca="1" t="shared" si="4"/>
        <v>495198</v>
      </c>
      <c r="AH31" s="142" t="str">
        <f>+'廃棄物事業経費（歳入）'!B31</f>
        <v>33643</v>
      </c>
      <c r="AI31" s="2">
        <v>31</v>
      </c>
      <c r="AK31" s="26" t="s">
        <v>729</v>
      </c>
      <c r="AL31" s="28" t="s">
        <v>29</v>
      </c>
    </row>
    <row r="32" spans="8:38" ht="19.5" customHeight="1">
      <c r="H32" s="170" t="s">
        <v>1</v>
      </c>
      <c r="I32" s="171"/>
      <c r="J32" s="171"/>
      <c r="K32" s="172"/>
      <c r="L32" s="19">
        <f>SUM(L13,L29,L31)</f>
        <v>29264004</v>
      </c>
      <c r="M32" s="19">
        <f>SUM(M13,M29,M31)</f>
        <v>6648597</v>
      </c>
      <c r="AB32" s="28" t="s">
        <v>57</v>
      </c>
      <c r="AC32" s="1" t="s">
        <v>730</v>
      </c>
      <c r="AD32" s="41" t="s">
        <v>709</v>
      </c>
      <c r="AE32" s="35" t="s">
        <v>702</v>
      </c>
      <c r="AF32" s="36">
        <f ca="1" t="shared" si="4"/>
        <v>4003464</v>
      </c>
      <c r="AH32" s="142" t="str">
        <f>+'廃棄物事業経費（歳入）'!B32</f>
        <v>33663</v>
      </c>
      <c r="AI32" s="2">
        <v>32</v>
      </c>
      <c r="AK32" s="26" t="s">
        <v>731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687</v>
      </c>
      <c r="L33" s="23">
        <f>SUM(L14,L30,L31)</f>
        <v>25957954</v>
      </c>
      <c r="M33" s="23">
        <f>SUM(M14,M30,M31)</f>
        <v>4824142</v>
      </c>
      <c r="AB33" s="28" t="s">
        <v>57</v>
      </c>
      <c r="AC33" s="1" t="s">
        <v>732</v>
      </c>
      <c r="AD33" s="41" t="s">
        <v>709</v>
      </c>
      <c r="AE33" s="35" t="s">
        <v>705</v>
      </c>
      <c r="AF33" s="36">
        <f ca="1" t="shared" si="4"/>
        <v>485319</v>
      </c>
      <c r="AH33" s="142" t="str">
        <f>+'廃棄物事業経費（歳入）'!B33</f>
        <v>33666</v>
      </c>
      <c r="AI33" s="2">
        <v>33</v>
      </c>
      <c r="AK33" s="26" t="s">
        <v>733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709</v>
      </c>
      <c r="AE34" s="35" t="s">
        <v>734</v>
      </c>
      <c r="AF34" s="36">
        <f ca="1" t="shared" si="4"/>
        <v>62246</v>
      </c>
      <c r="AH34" s="142" t="str">
        <f>+'廃棄物事業経費（歳入）'!B34</f>
        <v>33681</v>
      </c>
      <c r="AI34" s="2">
        <v>34</v>
      </c>
      <c r="AK34" s="26" t="s">
        <v>735</v>
      </c>
      <c r="AL34" s="28" t="s">
        <v>32</v>
      </c>
    </row>
    <row r="35" spans="28:38" ht="14.25" hidden="1">
      <c r="AB35" s="28" t="s">
        <v>57</v>
      </c>
      <c r="AC35" s="1" t="s">
        <v>736</v>
      </c>
      <c r="AD35" s="41" t="s">
        <v>709</v>
      </c>
      <c r="AE35" s="35" t="s">
        <v>737</v>
      </c>
      <c r="AF35" s="36">
        <f ca="1" t="shared" si="4"/>
        <v>4120871</v>
      </c>
      <c r="AH35" s="142" t="str">
        <f>+'廃棄物事業経費（歳入）'!B35</f>
        <v>33846</v>
      </c>
      <c r="AI35" s="2">
        <v>35</v>
      </c>
      <c r="AK35" s="128" t="s">
        <v>738</v>
      </c>
      <c r="AL35" s="28" t="s">
        <v>34</v>
      </c>
    </row>
    <row r="36" spans="28:38" ht="14.25" hidden="1">
      <c r="AB36" s="28" t="s">
        <v>57</v>
      </c>
      <c r="AC36" s="1" t="s">
        <v>739</v>
      </c>
      <c r="AD36" s="41" t="s">
        <v>709</v>
      </c>
      <c r="AE36" s="35" t="s">
        <v>740</v>
      </c>
      <c r="AF36" s="36">
        <f ca="1" t="shared" si="4"/>
        <v>6677577</v>
      </c>
      <c r="AH36" s="142" t="str">
        <f>+'廃棄物事業経費（歳入）'!B36</f>
        <v>33847</v>
      </c>
      <c r="AI36" s="2">
        <v>36</v>
      </c>
      <c r="AK36" s="128" t="s">
        <v>741</v>
      </c>
      <c r="AL36" s="28" t="s">
        <v>35</v>
      </c>
    </row>
    <row r="37" spans="28:38" ht="14.25" hidden="1">
      <c r="AB37" s="28" t="s">
        <v>57</v>
      </c>
      <c r="AC37" s="1" t="s">
        <v>742</v>
      </c>
      <c r="AD37" s="41" t="s">
        <v>709</v>
      </c>
      <c r="AE37" s="35" t="s">
        <v>743</v>
      </c>
      <c r="AF37" s="36">
        <f ca="1" t="shared" si="4"/>
        <v>529654</v>
      </c>
      <c r="AH37" s="142" t="str">
        <f>+'廃棄物事業経費（歳入）'!B37</f>
        <v>33849</v>
      </c>
      <c r="AI37" s="2">
        <v>37</v>
      </c>
      <c r="AK37" s="128" t="s">
        <v>744</v>
      </c>
      <c r="AL37" s="28" t="s">
        <v>36</v>
      </c>
    </row>
    <row r="38" spans="28:38" ht="14.25" hidden="1">
      <c r="AB38" s="28" t="s">
        <v>57</v>
      </c>
      <c r="AC38" s="1" t="s">
        <v>0</v>
      </c>
      <c r="AD38" s="41" t="s">
        <v>709</v>
      </c>
      <c r="AE38" s="35" t="s">
        <v>745</v>
      </c>
      <c r="AF38" s="35">
        <f ca="1" t="shared" si="4"/>
        <v>144794</v>
      </c>
      <c r="AH38" s="142" t="str">
        <f>+'廃棄物事業経費（歳入）'!B38</f>
        <v>33850</v>
      </c>
      <c r="AI38" s="2">
        <v>38</v>
      </c>
      <c r="AK38" s="128" t="s">
        <v>746</v>
      </c>
      <c r="AL38" s="28" t="s">
        <v>37</v>
      </c>
    </row>
    <row r="39" spans="28:38" ht="14.25" hidden="1">
      <c r="AB39" s="28" t="s">
        <v>57</v>
      </c>
      <c r="AC39" s="1" t="s">
        <v>681</v>
      </c>
      <c r="AD39" s="41" t="s">
        <v>709</v>
      </c>
      <c r="AE39" s="35" t="s">
        <v>747</v>
      </c>
      <c r="AF39" s="35">
        <f aca="true" ca="1" t="shared" si="7" ref="AF39:AF62">IF(AF$2=0,INDIRECT("'"&amp;AD39&amp;"'!"&amp;AE39&amp;$AI$2),0)</f>
        <v>3227888</v>
      </c>
      <c r="AH39" s="142" t="str">
        <f>+'廃棄物事業経費（歳入）'!B39</f>
        <v>33851</v>
      </c>
      <c r="AI39" s="2">
        <v>39</v>
      </c>
      <c r="AK39" s="128" t="s">
        <v>748</v>
      </c>
      <c r="AL39" s="28" t="s">
        <v>38</v>
      </c>
    </row>
    <row r="40" spans="28:38" ht="14.25" hidden="1">
      <c r="AB40" s="28" t="s">
        <v>57</v>
      </c>
      <c r="AC40" s="1" t="s">
        <v>33</v>
      </c>
      <c r="AD40" s="41" t="s">
        <v>709</v>
      </c>
      <c r="AE40" s="35" t="s">
        <v>749</v>
      </c>
      <c r="AF40" s="35">
        <f ca="1" t="shared" si="7"/>
        <v>20598</v>
      </c>
      <c r="AH40" s="142" t="str">
        <f>+'廃棄物事業経費（歳入）'!B40</f>
        <v>33852</v>
      </c>
      <c r="AI40" s="2">
        <v>40</v>
      </c>
      <c r="AK40" s="128" t="s">
        <v>750</v>
      </c>
      <c r="AL40" s="28" t="s">
        <v>39</v>
      </c>
    </row>
    <row r="41" spans="28:38" ht="14.25" hidden="1">
      <c r="AB41" s="28" t="s">
        <v>57</v>
      </c>
      <c r="AC41" s="1" t="s">
        <v>0</v>
      </c>
      <c r="AD41" s="41" t="s">
        <v>709</v>
      </c>
      <c r="AE41" s="35" t="s">
        <v>751</v>
      </c>
      <c r="AF41" s="35">
        <f ca="1" t="shared" si="7"/>
        <v>1925999</v>
      </c>
      <c r="AH41" s="142" t="str">
        <f>+'廃棄物事業経費（歳入）'!B41</f>
        <v>33855</v>
      </c>
      <c r="AI41" s="2">
        <v>41</v>
      </c>
      <c r="AK41" s="128" t="s">
        <v>752</v>
      </c>
      <c r="AL41" s="28" t="s">
        <v>40</v>
      </c>
    </row>
    <row r="42" spans="28:38" ht="14.25" hidden="1">
      <c r="AB42" s="28" t="s">
        <v>59</v>
      </c>
      <c r="AC42" s="15" t="s">
        <v>708</v>
      </c>
      <c r="AD42" s="41" t="s">
        <v>709</v>
      </c>
      <c r="AE42" s="35" t="s">
        <v>753</v>
      </c>
      <c r="AF42" s="35">
        <f ca="1" t="shared" si="7"/>
        <v>1546</v>
      </c>
      <c r="AH42" s="142" t="str">
        <f>+'廃棄物事業経費（歳入）'!B42</f>
        <v>33856</v>
      </c>
      <c r="AI42" s="2">
        <v>42</v>
      </c>
      <c r="AK42" s="128" t="s">
        <v>754</v>
      </c>
      <c r="AL42" s="28" t="s">
        <v>41</v>
      </c>
    </row>
    <row r="43" spans="28:38" ht="14.25" hidden="1">
      <c r="AB43" s="28" t="s">
        <v>59</v>
      </c>
      <c r="AC43" s="15" t="s">
        <v>711</v>
      </c>
      <c r="AD43" s="41" t="s">
        <v>709</v>
      </c>
      <c r="AE43" s="35" t="s">
        <v>755</v>
      </c>
      <c r="AF43" s="35">
        <f ca="1" t="shared" si="7"/>
        <v>14274</v>
      </c>
      <c r="AH43" s="142" t="str">
        <f>+'廃棄物事業経費（歳入）'!B43</f>
        <v>33859</v>
      </c>
      <c r="AI43" s="2">
        <v>43</v>
      </c>
      <c r="AK43" s="128" t="s">
        <v>756</v>
      </c>
      <c r="AL43" s="28" t="s">
        <v>42</v>
      </c>
    </row>
    <row r="44" spans="28:38" ht="14.25" hidden="1">
      <c r="AB44" s="28" t="s">
        <v>59</v>
      </c>
      <c r="AC44" s="1" t="s">
        <v>714</v>
      </c>
      <c r="AD44" s="41" t="s">
        <v>709</v>
      </c>
      <c r="AE44" s="35" t="s">
        <v>757</v>
      </c>
      <c r="AF44" s="35">
        <f ca="1" t="shared" si="7"/>
        <v>0</v>
      </c>
      <c r="AH44" s="142" t="str">
        <f>+'廃棄物事業経費（歳入）'!B44</f>
        <v>33895</v>
      </c>
      <c r="AI44" s="2">
        <v>44</v>
      </c>
      <c r="AK44" s="128" t="s">
        <v>758</v>
      </c>
      <c r="AL44" s="28" t="s">
        <v>43</v>
      </c>
    </row>
    <row r="45" spans="28:38" ht="14.25" hidden="1">
      <c r="AB45" s="28" t="s">
        <v>59</v>
      </c>
      <c r="AC45" s="15" t="s">
        <v>0</v>
      </c>
      <c r="AD45" s="41" t="s">
        <v>709</v>
      </c>
      <c r="AE45" s="35" t="s">
        <v>759</v>
      </c>
      <c r="AF45" s="35">
        <f ca="1" t="shared" si="7"/>
        <v>0</v>
      </c>
      <c r="AH45" s="142" t="str">
        <f>+'廃棄物事業経費（歳入）'!B45</f>
        <v>33896</v>
      </c>
      <c r="AI45" s="2">
        <v>45</v>
      </c>
      <c r="AK45" s="128" t="s">
        <v>760</v>
      </c>
      <c r="AL45" s="28" t="s">
        <v>44</v>
      </c>
    </row>
    <row r="46" spans="28:38" ht="14.25" hidden="1">
      <c r="AB46" s="28" t="s">
        <v>59</v>
      </c>
      <c r="AC46" s="15" t="s">
        <v>73</v>
      </c>
      <c r="AD46" s="41" t="s">
        <v>709</v>
      </c>
      <c r="AE46" s="35" t="s">
        <v>761</v>
      </c>
      <c r="AF46" s="35">
        <f ca="1" t="shared" si="7"/>
        <v>29285</v>
      </c>
      <c r="AH46" s="142" t="str">
        <f>+'廃棄物事業経費（歳入）'!B46</f>
        <v>33897</v>
      </c>
      <c r="AI46" s="2">
        <v>46</v>
      </c>
      <c r="AK46" s="128" t="s">
        <v>762</v>
      </c>
      <c r="AL46" s="28" t="s">
        <v>45</v>
      </c>
    </row>
    <row r="47" spans="28:38" ht="14.25" hidden="1">
      <c r="AB47" s="28" t="s">
        <v>59</v>
      </c>
      <c r="AC47" s="1" t="s">
        <v>681</v>
      </c>
      <c r="AD47" s="41" t="s">
        <v>709</v>
      </c>
      <c r="AE47" s="35" t="s">
        <v>763</v>
      </c>
      <c r="AF47" s="35">
        <f ca="1" t="shared" si="7"/>
        <v>51706</v>
      </c>
      <c r="AH47" s="142" t="str">
        <f>+'廃棄物事業経費（歳入）'!B47</f>
        <v>33898</v>
      </c>
      <c r="AI47" s="2">
        <v>47</v>
      </c>
      <c r="AK47" s="128" t="s">
        <v>764</v>
      </c>
      <c r="AL47" s="28" t="s">
        <v>46</v>
      </c>
    </row>
    <row r="48" spans="28:38" ht="14.25" hidden="1">
      <c r="AB48" s="28" t="s">
        <v>59</v>
      </c>
      <c r="AC48" s="1" t="s">
        <v>719</v>
      </c>
      <c r="AD48" s="41" t="s">
        <v>709</v>
      </c>
      <c r="AE48" s="35" t="s">
        <v>765</v>
      </c>
      <c r="AF48" s="35">
        <f ca="1" t="shared" si="7"/>
        <v>775453</v>
      </c>
      <c r="AH48" s="142" t="str">
        <f>+'廃棄物事業経費（歳入）'!B48</f>
        <v>33902</v>
      </c>
      <c r="AI48" s="2">
        <v>48</v>
      </c>
      <c r="AK48" s="128" t="s">
        <v>766</v>
      </c>
      <c r="AL48" s="28" t="s">
        <v>47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722</v>
      </c>
      <c r="AD49" s="41" t="s">
        <v>709</v>
      </c>
      <c r="AE49" s="35" t="s">
        <v>767</v>
      </c>
      <c r="AF49" s="35">
        <f ca="1" t="shared" si="7"/>
        <v>295310</v>
      </c>
      <c r="AG49" s="28"/>
      <c r="AH49" s="142" t="str">
        <f>+'廃棄物事業経費（歳入）'!B49</f>
        <v>33904</v>
      </c>
      <c r="AI49" s="2">
        <v>49</v>
      </c>
      <c r="AK49" s="128" t="s">
        <v>768</v>
      </c>
      <c r="AL49" s="28" t="s">
        <v>48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724</v>
      </c>
      <c r="AD50" s="41" t="s">
        <v>709</v>
      </c>
      <c r="AE50" s="35" t="s">
        <v>769</v>
      </c>
      <c r="AF50" s="35">
        <f ca="1" t="shared" si="7"/>
        <v>172230</v>
      </c>
      <c r="AG50" s="28"/>
      <c r="AH50" s="142" t="str">
        <f>+'廃棄物事業経費（歳入）'!B50</f>
        <v>33911</v>
      </c>
      <c r="AI50" s="2">
        <v>50</v>
      </c>
      <c r="AK50" s="128" t="s">
        <v>770</v>
      </c>
      <c r="AL50" s="28" t="s">
        <v>49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726</v>
      </c>
      <c r="AD51" s="41" t="s">
        <v>709</v>
      </c>
      <c r="AE51" s="35" t="s">
        <v>771</v>
      </c>
      <c r="AF51" s="35">
        <f ca="1" t="shared" si="7"/>
        <v>0</v>
      </c>
      <c r="AG51" s="28"/>
      <c r="AH51" s="142" t="str">
        <f>+'廃棄物事業経費（歳入）'!B51</f>
        <v>33913</v>
      </c>
      <c r="AI51" s="2">
        <v>51</v>
      </c>
      <c r="AK51" s="128" t="s">
        <v>772</v>
      </c>
      <c r="AL51" s="28" t="s">
        <v>50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728</v>
      </c>
      <c r="AD52" s="41" t="s">
        <v>709</v>
      </c>
      <c r="AE52" s="35" t="s">
        <v>773</v>
      </c>
      <c r="AF52" s="35">
        <f ca="1" t="shared" si="7"/>
        <v>42590</v>
      </c>
      <c r="AG52" s="28"/>
      <c r="AH52" s="142" t="str">
        <f>+'廃棄物事業経費（歳入）'!B52</f>
        <v>33946</v>
      </c>
      <c r="AI52" s="2">
        <v>52</v>
      </c>
      <c r="AK52" s="128" t="s">
        <v>774</v>
      </c>
      <c r="AL52" s="28" t="s">
        <v>51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730</v>
      </c>
      <c r="AD53" s="41" t="s">
        <v>709</v>
      </c>
      <c r="AE53" s="35" t="s">
        <v>775</v>
      </c>
      <c r="AF53" s="35">
        <f ca="1" t="shared" si="7"/>
        <v>1320738</v>
      </c>
      <c r="AG53" s="28"/>
      <c r="AH53" s="142" t="str">
        <f>+'廃棄物事業経費（歳入）'!B53</f>
        <v>33959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732</v>
      </c>
      <c r="AD54" s="41" t="s">
        <v>709</v>
      </c>
      <c r="AE54" s="35" t="s">
        <v>776</v>
      </c>
      <c r="AF54" s="35">
        <f ca="1" t="shared" si="7"/>
        <v>5347</v>
      </c>
      <c r="AG54" s="28"/>
      <c r="AH54" s="14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709</v>
      </c>
      <c r="AE55" s="35" t="s">
        <v>777</v>
      </c>
      <c r="AF55" s="35">
        <f ca="1" t="shared" si="7"/>
        <v>10173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736</v>
      </c>
      <c r="AD56" s="41" t="s">
        <v>709</v>
      </c>
      <c r="AE56" s="35" t="s">
        <v>778</v>
      </c>
      <c r="AF56" s="35">
        <f ca="1" t="shared" si="7"/>
        <v>367743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739</v>
      </c>
      <c r="AD57" s="41" t="s">
        <v>709</v>
      </c>
      <c r="AE57" s="35" t="s">
        <v>779</v>
      </c>
      <c r="AF57" s="35">
        <f ca="1" t="shared" si="7"/>
        <v>1175528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742</v>
      </c>
      <c r="AD58" s="41" t="s">
        <v>709</v>
      </c>
      <c r="AE58" s="35" t="s">
        <v>780</v>
      </c>
      <c r="AF58" s="35">
        <f ca="1" t="shared" si="7"/>
        <v>53732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709</v>
      </c>
      <c r="AE59" s="35" t="s">
        <v>781</v>
      </c>
      <c r="AF59" s="35">
        <f ca="1" t="shared" si="7"/>
        <v>40712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681</v>
      </c>
      <c r="AD60" s="41" t="s">
        <v>709</v>
      </c>
      <c r="AE60" s="35" t="s">
        <v>782</v>
      </c>
      <c r="AF60" s="35">
        <f ca="1" t="shared" si="7"/>
        <v>1772749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33</v>
      </c>
      <c r="AD61" s="41" t="s">
        <v>709</v>
      </c>
      <c r="AE61" s="35" t="s">
        <v>783</v>
      </c>
      <c r="AF61" s="35">
        <f ca="1" t="shared" si="7"/>
        <v>0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709</v>
      </c>
      <c r="AE62" s="35" t="s">
        <v>784</v>
      </c>
      <c r="AF62" s="35">
        <f ca="1" t="shared" si="7"/>
        <v>519481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C14:D14"/>
    <mergeCell ref="B15:D15"/>
    <mergeCell ref="B16:D16"/>
    <mergeCell ref="C17:D17"/>
    <mergeCell ref="B12:D12"/>
    <mergeCell ref="I12:K12"/>
    <mergeCell ref="B13:D13"/>
    <mergeCell ref="I13:K13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2013-10-21T06:18:51Z</dcterms:modified>
  <cp:category/>
  <cp:version/>
  <cp:contentType/>
  <cp:contentStatus/>
</cp:coreProperties>
</file>